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nikkivanhandel/Research/LPBF/"/>
    </mc:Choice>
  </mc:AlternateContent>
  <xr:revisionPtr revIDLastSave="0" documentId="13_ncr:1_{0A40427B-E2AF-4E4A-937D-30C88FCDB634}" xr6:coauthVersionLast="45" xr6:coauthVersionMax="45" xr10:uidLastSave="{00000000-0000-0000-0000-000000000000}"/>
  <bookViews>
    <workbookView xWindow="-38400" yWindow="20" windowWidth="37500" windowHeight="13900" firstSheet="39" activeTab="39" xr2:uid="{E6E0DA00-3EE7-454C-8C4F-C9A6FFA089D4}"/>
  </bookViews>
  <sheets>
    <sheet name="Master" sheetId="1" r:id="rId1"/>
    <sheet name="Template" sheetId="12" r:id="rId2"/>
    <sheet name="B001" sheetId="8" r:id="rId3"/>
    <sheet name="B002" sheetId="9" r:id="rId4"/>
    <sheet name="B003" sheetId="10" r:id="rId5"/>
    <sheet name="B004" sheetId="11" r:id="rId6"/>
    <sheet name="B005" sheetId="13" r:id="rId7"/>
    <sheet name="B006" sheetId="15" r:id="rId8"/>
    <sheet name="B007" sheetId="17" r:id="rId9"/>
    <sheet name="B008" sheetId="18" r:id="rId10"/>
    <sheet name="B009" sheetId="19" r:id="rId11"/>
    <sheet name="B010" sheetId="20" r:id="rId12"/>
    <sheet name="B011" sheetId="21" r:id="rId13"/>
    <sheet name="B012" sheetId="22" r:id="rId14"/>
    <sheet name="B013" sheetId="23" r:id="rId15"/>
    <sheet name="B014" sheetId="24" r:id="rId16"/>
    <sheet name="B015" sheetId="25" r:id="rId17"/>
    <sheet name="B016" sheetId="26" r:id="rId18"/>
    <sheet name="B017" sheetId="27" r:id="rId19"/>
    <sheet name="B018" sheetId="29" r:id="rId20"/>
    <sheet name="B019" sheetId="30" r:id="rId21"/>
    <sheet name="B020" sheetId="32" r:id="rId22"/>
    <sheet name="B021" sheetId="33" r:id="rId23"/>
    <sheet name="B022" sheetId="34" r:id="rId24"/>
    <sheet name="B023" sheetId="36" r:id="rId25"/>
    <sheet name="B025" sheetId="38" r:id="rId26"/>
    <sheet name="B026" sheetId="40" r:id="rId27"/>
    <sheet name="B027" sheetId="42" r:id="rId28"/>
    <sheet name="B028" sheetId="43" r:id="rId29"/>
    <sheet name="B029" sheetId="44" r:id="rId30"/>
    <sheet name="B030" sheetId="46" r:id="rId31"/>
    <sheet name="B032" sheetId="47" r:id="rId32"/>
    <sheet name="B033" sheetId="49" r:id="rId33"/>
    <sheet name="B034" sheetId="51" r:id="rId34"/>
    <sheet name="B035" sheetId="53" r:id="rId35"/>
    <sheet name="B036" sheetId="54" r:id="rId36"/>
    <sheet name="B037" sheetId="55" r:id="rId37"/>
    <sheet name="B038" sheetId="56" r:id="rId38"/>
    <sheet name="B039" sheetId="57" r:id="rId39"/>
    <sheet name="B040" sheetId="59" r:id="rId40"/>
    <sheet name="B043" sheetId="60" r:id="rId41"/>
    <sheet name="B044" sheetId="63" r:id="rId42"/>
    <sheet name="B045" sheetId="64" r:id="rId43"/>
    <sheet name="B046" sheetId="65" r:id="rId44"/>
    <sheet name="B047" sheetId="66" r:id="rId45"/>
    <sheet name="B048" sheetId="68" r:id="rId46"/>
    <sheet name="B058" sheetId="69" r:id="rId47"/>
    <sheet name="B062" sheetId="70" r:id="rId48"/>
    <sheet name="B063" sheetId="71" r:id="rId49"/>
    <sheet name="B064" sheetId="72" r:id="rId50"/>
    <sheet name="B069" sheetId="75" r:id="rId51"/>
    <sheet name="B065" sheetId="73" r:id="rId52"/>
    <sheet name="B070" sheetId="76" r:id="rId53"/>
    <sheet name="B071" sheetId="77" r:id="rId54"/>
    <sheet name="B072" sheetId="78" r:id="rId55"/>
    <sheet name="B073" sheetId="79" r:id="rId56"/>
    <sheet name="B074" sheetId="80" r:id="rId57"/>
    <sheet name="B075" sheetId="81" r:id="rId58"/>
    <sheet name="B076" sheetId="82" r:id="rId59"/>
    <sheet name="B076 (2)" sheetId="83" r:id="rId60"/>
    <sheet name="B077" sheetId="84" r:id="rId61"/>
    <sheet name="B078" sheetId="85" r:id="rId62"/>
    <sheet name="B079" sheetId="86" r:id="rId63"/>
    <sheet name="B080" sheetId="87" r:id="rId64"/>
    <sheet name="B082" sheetId="88" r:id="rId65"/>
    <sheet name="B083" sheetId="89" r:id="rId66"/>
    <sheet name="B85" sheetId="95" r:id="rId67"/>
    <sheet name="B090" sheetId="90" r:id="rId68"/>
    <sheet name="B091" sheetId="91" r:id="rId69"/>
    <sheet name="B092" sheetId="93" r:id="rId70"/>
    <sheet name="B93" sheetId="92" r:id="rId71"/>
    <sheet name="B094" sheetId="94" r:id="rId72"/>
    <sheet name="B095" sheetId="96" r:id="rId73"/>
    <sheet name="B096" sheetId="97" r:id="rId74"/>
  </sheets>
  <externalReferences>
    <externalReference r:id="rId7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 i="97" l="1"/>
  <c r="B26" i="97" s="1"/>
  <c r="B25" i="96"/>
  <c r="B26" i="96" s="1"/>
  <c r="B26" i="95"/>
  <c r="B21" i="94"/>
  <c r="B25" i="94"/>
  <c r="B26" i="94" s="1"/>
  <c r="B25" i="93"/>
  <c r="B26" i="93" s="1"/>
  <c r="B21" i="93"/>
  <c r="B23" i="92"/>
  <c r="B24" i="92" s="1"/>
  <c r="B21" i="91"/>
  <c r="B25" i="91"/>
  <c r="B26" i="91" s="1"/>
  <c r="B25" i="90"/>
  <c r="B26" i="90" s="1"/>
  <c r="B25" i="89"/>
  <c r="B26" i="89" s="1"/>
  <c r="B25" i="88"/>
  <c r="B26" i="88" s="1"/>
  <c r="B25" i="87"/>
  <c r="B26" i="87" s="1"/>
  <c r="B25" i="86"/>
  <c r="B26" i="86" s="1"/>
  <c r="B25" i="85"/>
  <c r="B26" i="85" s="1"/>
  <c r="B25" i="84"/>
  <c r="B26" i="84" s="1"/>
  <c r="B25" i="83"/>
  <c r="B26" i="83" s="1"/>
  <c r="B25" i="82"/>
  <c r="B26" i="82" s="1"/>
  <c r="B25" i="81"/>
  <c r="B26" i="81" s="1"/>
  <c r="B25" i="80"/>
  <c r="B26" i="80" s="1"/>
  <c r="B25" i="79"/>
  <c r="B26" i="79" s="1"/>
  <c r="B25" i="78"/>
  <c r="B26" i="78" s="1"/>
  <c r="B25" i="77"/>
  <c r="B26" i="77"/>
  <c r="B26" i="76"/>
  <c r="B26" i="75"/>
  <c r="B26" i="73" l="1"/>
  <c r="B26" i="72"/>
  <c r="B26" i="71"/>
  <c r="B26" i="70"/>
  <c r="B26" i="69"/>
  <c r="B21" i="68"/>
  <c r="B26" i="68"/>
  <c r="C59" i="66"/>
  <c r="E58" i="66"/>
  <c r="E55" i="66"/>
  <c r="C58" i="66"/>
  <c r="D59" i="66"/>
  <c r="D60" i="66" s="1"/>
  <c r="D61" i="66" s="1"/>
  <c r="E62" i="66" s="1"/>
  <c r="C54" i="66"/>
  <c r="C53" i="66"/>
  <c r="C43" i="66"/>
  <c r="C48" i="66"/>
  <c r="D54" i="66"/>
  <c r="C49" i="66"/>
  <c r="D49" i="66"/>
  <c r="D44" i="66"/>
  <c r="D41" i="66"/>
  <c r="D40" i="66"/>
  <c r="D39" i="66"/>
  <c r="B20" i="66"/>
  <c r="B25" i="66"/>
  <c r="B26" i="66" s="1"/>
  <c r="B21" i="66"/>
  <c r="B25" i="65"/>
  <c r="B26" i="65" s="1"/>
  <c r="B21" i="65"/>
  <c r="D55" i="66" l="1"/>
  <c r="D56" i="66" s="1"/>
  <c r="E56" i="66" s="1"/>
  <c r="D45" i="66"/>
  <c r="D46" i="66" s="1"/>
  <c r="D50" i="66"/>
  <c r="B25" i="64"/>
  <c r="B26" i="64" s="1"/>
  <c r="B21" i="64"/>
  <c r="B25" i="63"/>
  <c r="B26" i="63" s="1"/>
  <c r="B21" i="63"/>
  <c r="B21" i="60"/>
  <c r="B25" i="60"/>
  <c r="B26" i="60" s="1"/>
  <c r="D51" i="66" l="1"/>
  <c r="E51" i="66" s="1"/>
  <c r="E50" i="66"/>
  <c r="B52" i="1"/>
  <c r="B51" i="1"/>
  <c r="B50" i="1"/>
  <c r="B49" i="1"/>
  <c r="B48" i="1"/>
  <c r="B47" i="1"/>
  <c r="B46" i="1"/>
  <c r="B45" i="1"/>
  <c r="B44" i="1"/>
  <c r="B43" i="1"/>
  <c r="B42" i="1"/>
  <c r="B25" i="59"/>
  <c r="B26" i="59" s="1"/>
  <c r="B21" i="59"/>
  <c r="B25" i="57"/>
  <c r="B26" i="57" s="1"/>
  <c r="B21" i="57"/>
  <c r="J42" i="1"/>
  <c r="E49" i="1"/>
  <c r="I50" i="1"/>
  <c r="F43" i="1"/>
  <c r="J43" i="1"/>
  <c r="F42" i="1"/>
  <c r="F52" i="1"/>
  <c r="K52" i="1"/>
  <c r="J51" i="1"/>
  <c r="D51" i="1"/>
  <c r="K48" i="1"/>
  <c r="K50" i="1"/>
  <c r="H52" i="1"/>
  <c r="C52" i="1"/>
  <c r="J46" i="1"/>
  <c r="C44" i="1"/>
  <c r="C48" i="1"/>
  <c r="I44" i="1"/>
  <c r="F50" i="1"/>
  <c r="I47" i="1"/>
  <c r="H44" i="1"/>
  <c r="H45" i="1"/>
  <c r="H48" i="1"/>
  <c r="J52" i="1"/>
  <c r="K47" i="1"/>
  <c r="I51" i="1"/>
  <c r="F45" i="1"/>
  <c r="C43" i="1"/>
  <c r="E47" i="1"/>
  <c r="C46" i="1"/>
  <c r="I43" i="1"/>
  <c r="E52" i="1"/>
  <c r="J45" i="1"/>
  <c r="F49" i="1"/>
  <c r="J49" i="1"/>
  <c r="D45" i="1"/>
  <c r="I45" i="1"/>
  <c r="F48" i="1"/>
  <c r="D49" i="1"/>
  <c r="D50" i="1"/>
  <c r="G45" i="1"/>
  <c r="K46" i="1"/>
  <c r="I49" i="1"/>
  <c r="I46" i="1"/>
  <c r="D52" i="1"/>
  <c r="E43" i="1"/>
  <c r="C42" i="1"/>
  <c r="E48" i="1"/>
  <c r="H43" i="1"/>
  <c r="D48" i="1"/>
  <c r="E45" i="1"/>
  <c r="E42" i="1"/>
  <c r="G49" i="1"/>
  <c r="H49" i="1"/>
  <c r="G46" i="1"/>
  <c r="F46" i="1"/>
  <c r="E51" i="1"/>
  <c r="D44" i="1"/>
  <c r="E50" i="1"/>
  <c r="K49" i="1"/>
  <c r="I52" i="1"/>
  <c r="I42" i="1"/>
  <c r="K43" i="1"/>
  <c r="H47" i="1"/>
  <c r="C51" i="1"/>
  <c r="H42" i="1"/>
  <c r="H50" i="1"/>
  <c r="D46" i="1"/>
  <c r="J48" i="1"/>
  <c r="D42" i="1"/>
  <c r="C50" i="1"/>
  <c r="E44" i="1"/>
  <c r="D43" i="1"/>
  <c r="J47" i="1"/>
  <c r="G43" i="1"/>
  <c r="C49" i="1"/>
  <c r="J44" i="1"/>
  <c r="H51" i="1"/>
  <c r="G51" i="1"/>
  <c r="G48" i="1"/>
  <c r="H46" i="1"/>
  <c r="C45" i="1"/>
  <c r="F47" i="1"/>
  <c r="I48" i="1"/>
  <c r="K51" i="1"/>
  <c r="F44" i="1"/>
  <c r="K45" i="1"/>
  <c r="G42" i="1"/>
  <c r="G44" i="1"/>
  <c r="G50" i="1"/>
  <c r="K44" i="1"/>
  <c r="G52" i="1"/>
  <c r="J50" i="1"/>
  <c r="K42" i="1"/>
  <c r="F51" i="1"/>
  <c r="E46" i="1"/>
  <c r="G47" i="1"/>
  <c r="D47" i="1"/>
  <c r="C47" i="1"/>
  <c r="B21" i="56" l="1"/>
  <c r="B25" i="56"/>
  <c r="B26" i="56"/>
  <c r="B25" i="55"/>
  <c r="B26" i="55"/>
  <c r="B21" i="55"/>
  <c r="B21" i="54"/>
  <c r="B26" i="54"/>
  <c r="B26" i="53"/>
  <c r="B21" i="51"/>
  <c r="B26" i="51"/>
  <c r="B37" i="1"/>
  <c r="B38" i="1"/>
  <c r="B39" i="1"/>
  <c r="B40" i="1"/>
  <c r="B41" i="1"/>
  <c r="B26" i="49"/>
  <c r="B21" i="49"/>
  <c r="B18" i="47"/>
  <c r="B26" i="47"/>
  <c r="B21" i="47"/>
  <c r="B21" i="46"/>
  <c r="B26" i="46"/>
  <c r="B21" i="44"/>
  <c r="B21" i="43"/>
  <c r="B21" i="42"/>
  <c r="B26" i="40"/>
  <c r="B21" i="40"/>
  <c r="B26" i="38"/>
  <c r="B21" i="38"/>
  <c r="B26" i="36"/>
  <c r="N21" i="36"/>
  <c r="B21" i="36"/>
  <c r="J20" i="36"/>
  <c r="N20" i="36"/>
  <c r="B20" i="36"/>
  <c r="J19" i="36"/>
  <c r="N19" i="36"/>
  <c r="J18" i="36"/>
  <c r="N18" i="36"/>
  <c r="J17" i="36"/>
  <c r="N17" i="36"/>
  <c r="B26" i="34"/>
  <c r="B21" i="34"/>
  <c r="B26" i="33"/>
  <c r="B21" i="33"/>
  <c r="B26" i="32"/>
  <c r="B21" i="32"/>
  <c r="E25" i="29"/>
  <c r="E26" i="29"/>
  <c r="B25" i="30"/>
  <c r="B21" i="30"/>
  <c r="C40" i="29"/>
  <c r="B40" i="29"/>
  <c r="B41" i="29"/>
  <c r="C41" i="29"/>
  <c r="B21" i="1"/>
  <c r="B22" i="1"/>
  <c r="B23" i="1"/>
  <c r="B24" i="1"/>
  <c r="B25" i="1"/>
  <c r="B26" i="1"/>
  <c r="B27" i="1"/>
  <c r="B28" i="1"/>
  <c r="B29" i="1"/>
  <c r="B30" i="1"/>
  <c r="B31" i="1"/>
  <c r="B32" i="1"/>
  <c r="B33" i="1"/>
  <c r="B34" i="1"/>
  <c r="B35" i="1"/>
  <c r="B36" i="1"/>
  <c r="B43" i="29"/>
  <c r="C43" i="29"/>
  <c r="B26" i="30"/>
  <c r="D25" i="30"/>
  <c r="D26" i="30"/>
  <c r="B25" i="29"/>
  <c r="B26" i="29"/>
  <c r="B21" i="29"/>
  <c r="B25" i="27"/>
  <c r="B26" i="27"/>
  <c r="B21" i="27"/>
  <c r="B21" i="26"/>
  <c r="B25" i="26"/>
  <c r="B26" i="26"/>
  <c r="B25" i="25"/>
  <c r="B26" i="25"/>
  <c r="B21" i="25"/>
  <c r="B21" i="24"/>
  <c r="B25" i="24"/>
  <c r="B26" i="24"/>
  <c r="B24" i="23"/>
  <c r="B25" i="23"/>
  <c r="B20" i="23"/>
  <c r="B20" i="22"/>
  <c r="B24" i="22"/>
  <c r="B25" i="22"/>
  <c r="B20" i="21"/>
  <c r="B24" i="21"/>
  <c r="B25" i="21"/>
  <c r="B23" i="20"/>
  <c r="B24" i="20"/>
  <c r="B12" i="1"/>
  <c r="B13" i="1"/>
  <c r="B14" i="1"/>
  <c r="B15" i="1"/>
  <c r="B16" i="1"/>
  <c r="B17" i="1"/>
  <c r="B18" i="1"/>
  <c r="B19" i="1"/>
  <c r="B20" i="1"/>
  <c r="B23" i="19"/>
  <c r="B24" i="19"/>
  <c r="B23" i="18"/>
  <c r="B24" i="18"/>
  <c r="B23" i="17"/>
  <c r="B24" i="17"/>
  <c r="B23" i="15"/>
  <c r="B24" i="15"/>
  <c r="B23" i="12"/>
  <c r="B24" i="12"/>
  <c r="B23" i="13"/>
  <c r="B24" i="13"/>
  <c r="B17" i="13"/>
  <c r="B6" i="1"/>
  <c r="B7" i="1"/>
  <c r="B8" i="1"/>
  <c r="B9" i="1"/>
  <c r="B10" i="1"/>
  <c r="B11" i="1"/>
  <c r="B3" i="1"/>
  <c r="B4" i="1"/>
  <c r="B5" i="1"/>
  <c r="B2" i="1"/>
  <c r="E39" i="1"/>
  <c r="H31" i="1"/>
  <c r="G40" i="1"/>
  <c r="H2" i="1"/>
  <c r="K28" i="1"/>
  <c r="J41" i="1"/>
  <c r="E2" i="1"/>
  <c r="G28" i="1"/>
  <c r="K21" i="1"/>
  <c r="C8" i="1"/>
  <c r="K14" i="1"/>
  <c r="F24" i="1"/>
  <c r="K39" i="1"/>
  <c r="E32" i="1"/>
  <c r="G37" i="1"/>
  <c r="C19" i="1"/>
  <c r="C22" i="1"/>
  <c r="C41" i="1"/>
  <c r="D38" i="1"/>
  <c r="K17" i="1"/>
  <c r="D6" i="1"/>
  <c r="E22" i="1"/>
  <c r="H6" i="1"/>
  <c r="K24" i="1"/>
  <c r="I39" i="1"/>
  <c r="H14" i="1"/>
  <c r="E30" i="1"/>
  <c r="I14" i="1"/>
  <c r="H24" i="1"/>
  <c r="K23" i="1"/>
  <c r="J25" i="1"/>
  <c r="C10" i="1"/>
  <c r="C28" i="1"/>
  <c r="J14" i="1"/>
  <c r="H35" i="1"/>
  <c r="E20" i="1"/>
  <c r="K41" i="1"/>
  <c r="J37" i="1"/>
  <c r="K40" i="1"/>
  <c r="J16" i="1"/>
  <c r="J29" i="1"/>
  <c r="I12" i="1"/>
  <c r="J13" i="1"/>
  <c r="G7" i="1"/>
  <c r="J24" i="1"/>
  <c r="D13" i="1"/>
  <c r="J40" i="1"/>
  <c r="J6" i="1"/>
  <c r="J32" i="1"/>
  <c r="G29" i="1"/>
  <c r="F36" i="1"/>
  <c r="F25" i="1"/>
  <c r="D23" i="1"/>
  <c r="I5" i="1"/>
  <c r="D36" i="1"/>
  <c r="E34" i="1"/>
  <c r="E41" i="1"/>
  <c r="K32" i="1"/>
  <c r="D33" i="1"/>
  <c r="C38" i="1"/>
  <c r="F33" i="1"/>
  <c r="G13" i="1"/>
  <c r="J9" i="1"/>
  <c r="F4" i="1"/>
  <c r="G16" i="1"/>
  <c r="E38" i="1"/>
  <c r="C24" i="1"/>
  <c r="K5" i="1"/>
  <c r="C14" i="1"/>
  <c r="G8" i="1"/>
  <c r="J20" i="1"/>
  <c r="E36" i="1"/>
  <c r="D21" i="1"/>
  <c r="K30" i="1"/>
  <c r="D17" i="1"/>
  <c r="E10" i="1"/>
  <c r="K26" i="1"/>
  <c r="J19" i="1"/>
  <c r="G12" i="1"/>
  <c r="G3" i="1"/>
  <c r="F14" i="1"/>
  <c r="I22" i="1"/>
  <c r="E27" i="1"/>
  <c r="F28" i="1"/>
  <c r="J17" i="1"/>
  <c r="E21" i="1"/>
  <c r="I28" i="1"/>
  <c r="H27" i="1"/>
  <c r="J3" i="1"/>
  <c r="H32" i="1"/>
  <c r="K7" i="1"/>
  <c r="G32" i="1"/>
  <c r="K8" i="1"/>
  <c r="C2" i="1"/>
  <c r="D18" i="1"/>
  <c r="D5" i="1"/>
  <c r="G6" i="1"/>
  <c r="C3" i="1"/>
  <c r="G34" i="1"/>
  <c r="E14" i="1"/>
  <c r="F7" i="1"/>
  <c r="F6" i="1"/>
  <c r="J30" i="1"/>
  <c r="H22" i="1"/>
  <c r="H28" i="1"/>
  <c r="J11" i="1"/>
  <c r="E26" i="1"/>
  <c r="G33" i="1"/>
  <c r="G23" i="1"/>
  <c r="K16" i="1"/>
  <c r="I4" i="1"/>
  <c r="F8" i="1"/>
  <c r="C17" i="1"/>
  <c r="C26" i="1"/>
  <c r="D28" i="1"/>
  <c r="H40" i="1"/>
  <c r="J34" i="1"/>
  <c r="J28" i="1"/>
  <c r="I3" i="1"/>
  <c r="I20" i="1"/>
  <c r="I17" i="1"/>
  <c r="H17" i="1"/>
  <c r="C21" i="1"/>
  <c r="F17" i="1"/>
  <c r="K22" i="1"/>
  <c r="G2" i="1"/>
  <c r="K27" i="1"/>
  <c r="E5" i="1"/>
  <c r="D30" i="1"/>
  <c r="H13" i="1"/>
  <c r="D25" i="1"/>
  <c r="I25" i="1"/>
  <c r="I10" i="1"/>
  <c r="I15" i="1"/>
  <c r="E12" i="1"/>
  <c r="E40" i="1"/>
  <c r="C16" i="1"/>
  <c r="G11" i="1"/>
  <c r="K38" i="1"/>
  <c r="J4" i="1"/>
  <c r="G41" i="1"/>
  <c r="C7" i="1"/>
  <c r="H4" i="1"/>
  <c r="K15" i="1"/>
  <c r="E23" i="1"/>
  <c r="I19" i="1"/>
  <c r="E18" i="1"/>
  <c r="C32" i="1"/>
  <c r="G15" i="1"/>
  <c r="E37" i="1"/>
  <c r="H21" i="1"/>
  <c r="E15" i="1"/>
  <c r="D16" i="1"/>
  <c r="J12" i="1"/>
  <c r="I41" i="1"/>
  <c r="D15" i="1"/>
  <c r="F18" i="1"/>
  <c r="C13" i="1"/>
  <c r="D7" i="1"/>
  <c r="J31" i="1"/>
  <c r="I31" i="1"/>
  <c r="C27" i="1"/>
  <c r="K29" i="1"/>
  <c r="I37" i="1"/>
  <c r="F12" i="1"/>
  <c r="F3" i="1"/>
  <c r="C31" i="1"/>
  <c r="K36" i="1"/>
  <c r="K35" i="1"/>
  <c r="D19" i="1"/>
  <c r="D27" i="1"/>
  <c r="C39" i="1"/>
  <c r="I32" i="1"/>
  <c r="K34" i="1"/>
  <c r="K13" i="1"/>
  <c r="G31" i="1"/>
  <c r="C30" i="1"/>
  <c r="C12" i="1"/>
  <c r="E35" i="1"/>
  <c r="F27" i="1"/>
  <c r="E33" i="1"/>
  <c r="G14" i="1"/>
  <c r="D11" i="1"/>
  <c r="F10" i="1"/>
  <c r="C11" i="1"/>
  <c r="I9" i="1"/>
  <c r="E4" i="1"/>
  <c r="I13" i="1"/>
  <c r="J33" i="1"/>
  <c r="K9" i="1"/>
  <c r="H3" i="1"/>
  <c r="F13" i="1"/>
  <c r="J21" i="1"/>
  <c r="D3" i="1"/>
  <c r="J35" i="1"/>
  <c r="D8" i="1"/>
  <c r="D40" i="1"/>
  <c r="F32" i="1"/>
  <c r="C15" i="1"/>
  <c r="H41" i="1"/>
  <c r="H26" i="1"/>
  <c r="G38" i="1"/>
  <c r="K11" i="1"/>
  <c r="D37" i="1"/>
  <c r="F26" i="1"/>
  <c r="F2" i="1"/>
  <c r="D32" i="1"/>
  <c r="E9" i="1"/>
  <c r="E7" i="1"/>
  <c r="G20" i="1"/>
  <c r="J18" i="1"/>
  <c r="E31" i="1"/>
  <c r="H18" i="1"/>
  <c r="G22" i="1"/>
  <c r="J26" i="1"/>
  <c r="H10" i="1"/>
  <c r="E13" i="1"/>
  <c r="G36" i="1"/>
  <c r="J7" i="1"/>
  <c r="H30" i="1"/>
  <c r="H9" i="1"/>
  <c r="I35" i="1"/>
  <c r="K18" i="1"/>
  <c r="H23" i="1"/>
  <c r="E8" i="1"/>
  <c r="G18" i="1"/>
  <c r="C35" i="1"/>
  <c r="K25" i="1"/>
  <c r="D26" i="1"/>
  <c r="H34" i="1"/>
  <c r="E16" i="1"/>
  <c r="H20" i="1"/>
  <c r="H15" i="1"/>
  <c r="C33" i="1"/>
  <c r="E17" i="1"/>
  <c r="J22" i="1"/>
  <c r="J15" i="1"/>
  <c r="I21" i="1"/>
  <c r="F11" i="1"/>
  <c r="J8" i="1"/>
  <c r="F39" i="1"/>
  <c r="I7" i="1"/>
  <c r="G27" i="1"/>
  <c r="C23" i="1"/>
  <c r="D14" i="1"/>
  <c r="D12" i="1"/>
  <c r="F21" i="1"/>
  <c r="D31" i="1"/>
  <c r="H8" i="1"/>
  <c r="H39" i="1"/>
  <c r="H16" i="1"/>
  <c r="H33" i="1"/>
  <c r="I16" i="1"/>
  <c r="E28" i="1"/>
  <c r="E19" i="1"/>
  <c r="H29" i="1"/>
  <c r="C40" i="1"/>
  <c r="F30" i="1"/>
  <c r="C18" i="1"/>
  <c r="I29" i="1"/>
  <c r="C4" i="1"/>
  <c r="F37" i="1"/>
  <c r="J36" i="1"/>
  <c r="D20" i="1"/>
  <c r="H19" i="1"/>
  <c r="F34" i="1"/>
  <c r="K37" i="1"/>
  <c r="C37" i="1"/>
  <c r="H7" i="1"/>
  <c r="J2" i="1"/>
  <c r="J27" i="1"/>
  <c r="E29" i="1"/>
  <c r="I36" i="1"/>
  <c r="I40" i="1"/>
  <c r="G35" i="1"/>
  <c r="I33" i="1"/>
  <c r="K2" i="1"/>
  <c r="E11" i="1"/>
  <c r="E25" i="1"/>
  <c r="D2" i="1"/>
  <c r="D24" i="1"/>
  <c r="G21" i="1"/>
  <c r="J39" i="1"/>
  <c r="I6" i="1"/>
  <c r="D39" i="1"/>
  <c r="G4" i="1"/>
  <c r="I11" i="1"/>
  <c r="H25" i="1"/>
  <c r="E24" i="1"/>
  <c r="C29" i="1"/>
  <c r="F31" i="1"/>
  <c r="D35" i="1"/>
  <c r="G39" i="1"/>
  <c r="I8" i="1"/>
  <c r="I30" i="1"/>
  <c r="F15" i="1"/>
  <c r="G5" i="1"/>
  <c r="K10" i="1"/>
  <c r="G25" i="1"/>
  <c r="F22" i="1"/>
  <c r="G9" i="1"/>
  <c r="H5" i="1"/>
  <c r="C9" i="1"/>
  <c r="G24" i="1"/>
  <c r="D10" i="1"/>
  <c r="K3" i="1"/>
  <c r="I38" i="1"/>
  <c r="I34" i="1"/>
  <c r="K6" i="1"/>
  <c r="F23" i="1"/>
  <c r="F40" i="1"/>
  <c r="F9" i="1"/>
  <c r="D22" i="1"/>
  <c r="K31" i="1"/>
  <c r="F19" i="1"/>
  <c r="C25" i="1"/>
  <c r="F35" i="1"/>
  <c r="I2" i="1"/>
  <c r="K4" i="1"/>
  <c r="C34" i="1"/>
  <c r="H36" i="1"/>
  <c r="F5" i="1"/>
  <c r="F16" i="1"/>
  <c r="I18" i="1"/>
  <c r="J5" i="1"/>
  <c r="C36" i="1"/>
  <c r="D4" i="1"/>
  <c r="D34" i="1"/>
  <c r="K33" i="1"/>
  <c r="C5" i="1"/>
  <c r="F41" i="1"/>
  <c r="H11" i="1"/>
  <c r="F38" i="1"/>
  <c r="I26" i="1"/>
  <c r="H38" i="1"/>
  <c r="C20" i="1"/>
  <c r="J23" i="1"/>
  <c r="I23" i="1"/>
  <c r="D41" i="1"/>
  <c r="G10" i="1"/>
  <c r="H12" i="1"/>
  <c r="G30" i="1"/>
  <c r="G19" i="1"/>
  <c r="I24" i="1"/>
  <c r="F20" i="1"/>
  <c r="G17" i="1"/>
  <c r="K19" i="1"/>
  <c r="I27" i="1"/>
  <c r="F29" i="1"/>
  <c r="D9" i="1"/>
  <c r="E3" i="1"/>
  <c r="G26" i="1"/>
  <c r="D29" i="1"/>
  <c r="K12" i="1"/>
  <c r="E6" i="1"/>
  <c r="J10" i="1"/>
  <c r="K20" i="1"/>
  <c r="J38" i="1"/>
  <c r="H37" i="1"/>
  <c r="C6" i="1"/>
</calcChain>
</file>

<file path=xl/sharedStrings.xml><?xml version="1.0" encoding="utf-8"?>
<sst xmlns="http://schemas.openxmlformats.org/spreadsheetml/2006/main" count="4588" uniqueCount="533">
  <si>
    <t>Build ID</t>
  </si>
  <si>
    <t>Sheet Link</t>
  </si>
  <si>
    <t>Nickname</t>
  </si>
  <si>
    <t>Date Printed</t>
  </si>
  <si>
    <t>Operator</t>
  </si>
  <si>
    <t>Customer</t>
  </si>
  <si>
    <t>Build Hours</t>
  </si>
  <si>
    <t>Successful?</t>
  </si>
  <si>
    <t>Material</t>
  </si>
  <si>
    <t>Build Folder</t>
  </si>
  <si>
    <t>Parameter File Name</t>
  </si>
  <si>
    <t>Template</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</si>
  <si>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</si>
  <si>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</si>
  <si>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</si>
  <si>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</si>
  <si>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</si>
  <si>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</si>
  <si>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</si>
  <si>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</si>
  <si>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</si>
  <si>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</si>
  <si>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</si>
  <si>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</si>
  <si>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</si>
  <si>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</si>
  <si>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</si>
  <si>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</si>
  <si>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</si>
  <si>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</si>
  <si>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</si>
  <si>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</si>
  <si>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</si>
  <si>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</si>
  <si>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</si>
  <si>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</si>
  <si>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</si>
  <si>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</si>
  <si>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B027</t>
  </si>
  <si>
    <t>B028</t>
  </si>
  <si>
    <t>B029</t>
  </si>
  <si>
    <t>B030</t>
  </si>
  <si>
    <t>B031</t>
  </si>
  <si>
    <t>B032</t>
  </si>
  <si>
    <t>B033</t>
  </si>
  <si>
    <t>B034</t>
  </si>
  <si>
    <t>B035</t>
  </si>
  <si>
    <t>B036</t>
  </si>
  <si>
    <t>B037</t>
  </si>
  <si>
    <t>B038</t>
  </si>
  <si>
    <t>B039</t>
  </si>
  <si>
    <t>B040</t>
  </si>
  <si>
    <t>B041</t>
  </si>
  <si>
    <t>B042</t>
  </si>
  <si>
    <t>B043</t>
  </si>
  <si>
    <t>B044</t>
  </si>
  <si>
    <t>B045</t>
  </si>
  <si>
    <t>B046</t>
  </si>
  <si>
    <t>B047</t>
  </si>
  <si>
    <t>B048</t>
  </si>
  <si>
    <t>B049</t>
  </si>
  <si>
    <t>B050</t>
  </si>
  <si>
    <t>General Information</t>
  </si>
  <si>
    <t>RBV</t>
  </si>
  <si>
    <t>Full Plate</t>
  </si>
  <si>
    <t>Med. Plate (Custom EDM)</t>
  </si>
  <si>
    <t>Mini Plate (Custom)</t>
  </si>
  <si>
    <t>Build ID:</t>
  </si>
  <si>
    <t>Build Description &amp; Purpose:</t>
  </si>
  <si>
    <t>Build Plate Types</t>
  </si>
  <si>
    <t>Max</t>
  </si>
  <si>
    <t>Elliott</t>
  </si>
  <si>
    <t>Jaime</t>
  </si>
  <si>
    <t>Full</t>
  </si>
  <si>
    <t>Medium</t>
  </si>
  <si>
    <t>Mini Assembly</t>
  </si>
  <si>
    <t>Notes on Build:</t>
  </si>
  <si>
    <t>Build Plate Type</t>
  </si>
  <si>
    <t>Build Plate ID</t>
  </si>
  <si>
    <t>Material Type</t>
  </si>
  <si>
    <t>316L</t>
  </si>
  <si>
    <t>File Location (should contain Magics file, build file, pictures post-build, and CAD &amp; STL models):</t>
  </si>
  <si>
    <t>C:\Users\sa-saldana\Documents\Training\Customer Docs From Training\Build plate</t>
  </si>
  <si>
    <t>Example Link</t>
  </si>
  <si>
    <t>Details</t>
  </si>
  <si>
    <t>Total Part Volume</t>
  </si>
  <si>
    <t>mm^3</t>
  </si>
  <si>
    <t>Part Height</t>
  </si>
  <si>
    <t>mm</t>
  </si>
  <si>
    <t>Print Time:</t>
  </si>
  <si>
    <t>hrs (approx)</t>
  </si>
  <si>
    <t>Cost:</t>
  </si>
  <si>
    <t>$$$</t>
  </si>
  <si>
    <t>Beginning Hopper Level (After Leveling Plate)</t>
  </si>
  <si>
    <t>End Hopper Level</t>
  </si>
  <si>
    <t>Powder Height Used</t>
  </si>
  <si>
    <t>Powder Height Used/Part Height</t>
  </si>
  <si>
    <t>Min Charge</t>
  </si>
  <si>
    <t>%</t>
  </si>
  <si>
    <t>Max Charge</t>
  </si>
  <si>
    <t>Heat Treat</t>
  </si>
  <si>
    <t>Laser Hours (Start of Build)</t>
  </si>
  <si>
    <t>hrs</t>
  </si>
  <si>
    <t>Beam Width Calibration 1</t>
  </si>
  <si>
    <t>Garrett</t>
  </si>
  <si>
    <t>GaTech</t>
  </si>
  <si>
    <t>EOS 316L</t>
  </si>
  <si>
    <t>EOS Default</t>
  </si>
  <si>
    <t>Yes</t>
  </si>
  <si>
    <t>No</t>
  </si>
  <si>
    <t>Rook</t>
  </si>
  <si>
    <t>ISO Artifact Build</t>
  </si>
  <si>
    <t>Jaime Hexagons</t>
  </si>
  <si>
    <t>This build was designed to re-calibrate beam width, test the initial rapid-characterization CT artifact design at different settings, familiarize ourselves with the parameter editor, and print bottle openers.</t>
  </si>
  <si>
    <t>Beam Width Calibration 2</t>
  </si>
  <si>
    <t>PMRC</t>
  </si>
  <si>
    <t>Post Build: Seems to have used too much powder. Lots of powder in collector.</t>
  </si>
  <si>
    <t>C:\Users\sa-saldana\Documents\Builds\B005</t>
  </si>
  <si>
    <t>B005_01-B005_05</t>
  </si>
  <si>
    <t>Part</t>
  </si>
  <si>
    <t>Block</t>
  </si>
  <si>
    <t>X-Y Spacing</t>
  </si>
  <si>
    <t>Hatching Teeth</t>
  </si>
  <si>
    <t>Height</t>
  </si>
  <si>
    <t>Top Length</t>
  </si>
  <si>
    <t>Base Length</t>
  </si>
  <si>
    <t>Base Interval</t>
  </si>
  <si>
    <t>Border Teeth</t>
  </si>
  <si>
    <t>Test Supports, print GT logo demo lattice parts, build tensile samples for Amber to be trained with</t>
  </si>
  <si>
    <t>B006-1</t>
  </si>
  <si>
    <t>CT Artifact01, Test supports, GT Logo</t>
  </si>
  <si>
    <t>B006-2</t>
  </si>
  <si>
    <t>Same</t>
  </si>
  <si>
    <t>Elliott/Max</t>
  </si>
  <si>
    <t>B006-3</t>
  </si>
  <si>
    <t>B006-4</t>
  </si>
  <si>
    <t>All Default</t>
  </si>
  <si>
    <t>x</t>
  </si>
  <si>
    <t>N/A</t>
  </si>
  <si>
    <t>2/28: Did not start. PSW did not repspond. 3/13: Make sure everything is set before you run it. For example, issues were had when build plate was not preheated and we tried to start the build.</t>
  </si>
  <si>
    <t>B006-5</t>
  </si>
  <si>
    <t>B006-6</t>
  </si>
  <si>
    <t>3?</t>
  </si>
  <si>
    <t>B006-7</t>
  </si>
  <si>
    <t>B006-8</t>
  </si>
  <si>
    <t>C:\Users\sa-saldana\Documents\Builds\B006</t>
  </si>
  <si>
    <t>EOS_DirectPart</t>
  </si>
  <si>
    <t>Calibration artifact.</t>
  </si>
  <si>
    <t>PM Test Build</t>
  </si>
  <si>
    <t>Elliott/Max/Tech (Jeremy)</t>
  </si>
  <si>
    <t>Difficulty starting. Flow rates were wrong.</t>
  </si>
  <si>
    <t>--</t>
  </si>
  <si>
    <t>Surface roughness cubes, support testing, tensile samples, CT artifact v2</t>
  </si>
  <si>
    <t>Cubes, Tensile, CT Artifact</t>
  </si>
  <si>
    <t>Elliott/Jaime</t>
  </si>
  <si>
    <t>CT Artifact 04: Merged Default Parameters. CT03: Default, CT02: 220W, CT01: 170W</t>
  </si>
  <si>
    <t>C:\Users\sa-saldana\Documents\Builds\B008</t>
  </si>
  <si>
    <t>YES!</t>
  </si>
  <si>
    <t>Lattices of 2x2x2-5x5x5, 3mm tensile samples (5), surface roughness cubes</t>
  </si>
  <si>
    <t>Lattices Test Build</t>
  </si>
  <si>
    <t>Did not have enough powder. Built to 23.32mm instead of full 28.75mm</t>
  </si>
  <si>
    <t>C:\Users\sa-saldana\Documents\Builds\B009</t>
  </si>
  <si>
    <t>Default</t>
  </si>
  <si>
    <t>&lt;&lt;What the actual part height is</t>
  </si>
  <si>
    <t>Lattice build testing, Max's PhD artifact, single strut size test, CT artifacts for 20 um parameter exploration</t>
  </si>
  <si>
    <t>20um Param Dev, Max Part, Single Strut  Testing</t>
  </si>
  <si>
    <r>
      <rPr>
        <b/>
        <sz val="11"/>
        <color theme="1"/>
        <rFont val="Calibri"/>
        <family val="2"/>
        <scheme val="minor"/>
      </rPr>
      <t xml:space="preserve">Pre-Build: </t>
    </r>
    <r>
      <rPr>
        <sz val="11"/>
        <color theme="1"/>
        <rFont val="Calibri"/>
        <family val="2"/>
        <scheme val="minor"/>
      </rPr>
      <t xml:space="preserve">0.11 HS is left grouping of CT articles, 0.09 HS is middle, 0.07 is right. Parameters in picture below. CT1 is bottom row of 0.11, CT2 is next row up, CT1.5 is bottom left, CT1.1 is right. Table should match physically to part layout. </t>
    </r>
    <r>
      <rPr>
        <b/>
        <sz val="11"/>
        <color theme="1"/>
        <rFont val="Calibri"/>
        <family val="2"/>
        <scheme val="minor"/>
      </rPr>
      <t xml:space="preserve">Post Build: </t>
    </r>
    <r>
      <rPr>
        <sz val="11"/>
        <color theme="1"/>
        <rFont val="Calibri"/>
        <family val="2"/>
        <scheme val="minor"/>
      </rPr>
      <t>Print turned out well. two of the 0.5mm struts broke and the third has a kink in it. Max's artifacts were angled instead of vertical and a few were catastrophically damaged to the point they didn't finish. CT artifacts all build although the high power ones have a burnt look to them. Lattices still have some issues but appear to be better. Still difficult to disconnect from the supports.</t>
    </r>
  </si>
  <si>
    <t>C:\Users\sa-saldana\Documents\Builds\B010</t>
  </si>
  <si>
    <t>30 of Max's artifact, 27 parameter sets to develop 50um parameters</t>
  </si>
  <si>
    <t>50um Param Dev, Max Part</t>
  </si>
  <si>
    <t>Pre-Build Notes:</t>
  </si>
  <si>
    <t>Pre-Build: 1-9, 10-18, 19-27 are 0.05, 0.08, 0.1 mm HS in order from bottom left corner to top right. Max's artifacts printed with same parameters as part 5. Postbuild: z</t>
  </si>
  <si>
    <t>C:\Users\sa-saldana\Documents\Builds\B011</t>
  </si>
  <si>
    <t>Post-Build Notes:</t>
  </si>
  <si>
    <t>Estimated Powder Needed:</t>
  </si>
  <si>
    <t>Max's parts in three different orientations. 32 parts for each orientation.</t>
  </si>
  <si>
    <t>Max's Part #2</t>
  </si>
  <si>
    <t>C:\Users\sa-saldana\Documents\Builds\B012</t>
  </si>
  <si>
    <t>SNL lattices in different orientations, a few of Max's CT calibration artifacts, four 2x2x2 octet lattices, a few single vertical struts of varying sizes</t>
  </si>
  <si>
    <t>SNL Lattice Build #1</t>
  </si>
  <si>
    <t>Elliott/Karthik</t>
  </si>
  <si>
    <t>Sandia</t>
  </si>
  <si>
    <t xml:space="preserve">Prebuild: Building pressure was low when attempted to start on 10/6. Build started next day without opening chamber once building air pressure was back to nominal 100 psi.       </t>
  </si>
  <si>
    <t>C:\Users\sa-saldana\Documents\Builds\B013</t>
  </si>
  <si>
    <t>All parts seem to have built well except for lattice plates with block supports, which went terribly (see photos). Volume supports seemed good but didn't get to lattice part of the component. Individual octet lattices build ~1/2 layer and seem to have done well.</t>
  </si>
  <si>
    <t>SNL lattices in different orientations, a few of Max's CT calibration artifacts, four 2x2x2 octet lattices, a few single vertical struts of varying sizes. SNL lattice plates are only volume supports because block supports failed on B013</t>
  </si>
  <si>
    <t>SNL Lattice Build #2</t>
  </si>
  <si>
    <t>Everything Normal</t>
  </si>
  <si>
    <t>Recoater Type</t>
  </si>
  <si>
    <t>HSS</t>
  </si>
  <si>
    <t>C:\Users\sa-saldana\Documents\Builds\B014</t>
  </si>
  <si>
    <t>Build was successful! Octet lattices built beautifully but were destroyed (intentionally) when removed from buildplate with bandsaw. SNL Lattice Disks were removed easily with the bandsaw and exhibited no noticeable thermal warpage (stress relief is likely not required, but further CT investigation could be used to confirm this). SNL lattices were poor quality on end of lattice that is farthest in the +X direction. Brush recoater may help with this in the future.</t>
  </si>
  <si>
    <t>YES</t>
  </si>
  <si>
    <t>Estimate</t>
  </si>
  <si>
    <t>Printed with brush recoater:       4 SNL Lattice disks in different z-rotation orientations, 3 different octet truss lattices, 3 of John's tennsile bar things, 6 of Max's samples, golf club head</t>
  </si>
  <si>
    <t>Golf Club, Lattices, John's Parts</t>
  </si>
  <si>
    <t>Everything normal. Brush recoater was somewhat difficult to install, but was completed successfully.</t>
  </si>
  <si>
    <t>Brush</t>
  </si>
  <si>
    <t>C:\Users\sa-saldana\Documents\Builds\B015</t>
  </si>
  <si>
    <t>Parts turned out well. We ran out of powder so the tabs on John's samples didn't print 100%. Quality of lattices is very good.</t>
  </si>
  <si>
    <t>Powder Type</t>
  </si>
  <si>
    <t>Kennametal</t>
  </si>
  <si>
    <t>Recycling State</t>
  </si>
  <si>
    <t>Virgin powder</t>
  </si>
  <si>
    <t>Multiple octet lattices with different supports 40 um layer thickness. SNL lattice disks, 36 of Max's parts, GT logos.   Support structures built with speed of 650 mm/s, power of 110 W. dispenser is likely not full enough to finish the tall print. Powder was only sieved to 63 um. 40 um layer height</t>
  </si>
  <si>
    <t>Lattices Support Test, Max Artifact</t>
  </si>
  <si>
    <t>Brush recoater had some deformations which caused streaking on the first layer while being setup. Flood rpessure turned up to 50 from 30-35 to flood faster.</t>
  </si>
  <si>
    <t>C:\Users\sa-saldana\Documents\Builds\B016</t>
  </si>
  <si>
    <t>LANL40</t>
  </si>
  <si>
    <t xml:space="preserve">Build still had about 1mm left. Block supports were pretty bad with significant curl. </t>
  </si>
  <si>
    <t>Recycled once. Sieved to 63 um.</t>
  </si>
  <si>
    <t>Downskin study on SNL lattice disk lattice design, new support structures on SNL lattice disks, intentional porosity minimum layer, different orientations of small tensile samples and sample struts</t>
  </si>
  <si>
    <t>Downskin study, intentional porosity</t>
  </si>
  <si>
    <t>Replaced brush recoater blades. No issues setting up.</t>
  </si>
  <si>
    <t>C:\Users\sa-saldana\Documents\Builds\B017</t>
  </si>
  <si>
    <t>Virgin</t>
  </si>
  <si>
    <t>Q1-SNL Lattice Disks; Q2-Cylinders for indentation, CT Pyramid; Q3-Filleted lattices and missing strut lattices; Q4-Angled single strut sized tensile samples, tensile arrays</t>
  </si>
  <si>
    <t>Mini Assembly #1</t>
  </si>
  <si>
    <t>On EOS Machine I added four more cylinders in Q2 and made one pyramid more porous.</t>
  </si>
  <si>
    <t>C:\Users\sa-saldana\Documents\Builds\B018</t>
  </si>
  <si>
    <t>Failed at 3.03mm. Presumably because of default 0.12 mm gap between solid support and SNL lattice disk. Final height of 47.03 mm in dispenser.</t>
  </si>
  <si>
    <t>NO :(</t>
  </si>
  <si>
    <t>3.3 printed</t>
  </si>
  <si>
    <t>.369 UD</t>
  </si>
  <si>
    <t>1.084 LR</t>
  </si>
  <si>
    <t>Translation Discrepancy</t>
  </si>
  <si>
    <t>X</t>
  </si>
  <si>
    <t>Y</t>
  </si>
  <si>
    <t>Z</t>
  </si>
  <si>
    <t>BP Corner</t>
  </si>
  <si>
    <t>Part Corner</t>
  </si>
  <si>
    <t>Diff (mm)</t>
  </si>
  <si>
    <t>Real (mm)</t>
  </si>
  <si>
    <t>Correction</t>
  </si>
  <si>
    <t>Move Right By</t>
  </si>
  <si>
    <t>Move Up By</t>
  </si>
  <si>
    <t>B018 Try #2</t>
  </si>
  <si>
    <t>C:\Users\sa-saldana\Documents\Builds\B019</t>
  </si>
  <si>
    <t>Failed at 3.6mm. Presumably because of default 0.12 mm gap between solid support and internal void part. Final height of 47.03 mm in dispenser. New theory for failure is that parts built before with these support structures because there were so many parts on the build that the thermal conditions changed.</t>
  </si>
  <si>
    <t>Parts labeled with B018. Repeat of that build. Take 3. Q1-SNL Lattice Disks; Q2-Cylinders for indentation, CT Pyramid; Q3-Filleted lattices and missing strut lattices; Q4-Angled single strut sized tensile samples, tensile arrays</t>
  </si>
  <si>
    <t>B018 Try #3</t>
  </si>
  <si>
    <t>No problems during startup. Replaced brush recoater.</t>
  </si>
  <si>
    <t>C:\Users\sa-saldana\Documents\Builds\B020</t>
  </si>
  <si>
    <t>Dental Parts, Machine Learning lattice parameter study parts, SNL Lattice disks with parameter modifications and missing/damaged struts, indentation samples (large and cylinders), torque witness samples, multi-strut tensile samples</t>
  </si>
  <si>
    <t>Off-Nom Build</t>
  </si>
  <si>
    <t>Nothing to mention.</t>
  </si>
  <si>
    <t>C:\Users\sa-saldana\Documents\Builds\B021</t>
  </si>
  <si>
    <t>Build failed at ~4.18mm. High laser power (273W) torque specimens resulted in curling and recoater jamming. Build recovery attempt was made by lowering platform and wiping recoater over with as little scrape as possible to remove excess powder left from jam. Two single layer laser exposures were done and only resulted in curling on the parts that had excess powder on them. Suggested recovery in the future is to open build chamber, sand down edges of samples with curling, set curled/failed parts to "NO EXPOSURE" print settings and proceed with build. Videos and powerpoint with annotated images in folder.</t>
  </si>
  <si>
    <t>Recycled 1x</t>
  </si>
  <si>
    <t>Off-Nom Build_Retry</t>
  </si>
  <si>
    <t>Restarted the machine after leveling, but before loading in the new build. Nothing to mention otherwise.</t>
  </si>
  <si>
    <t>C:\Users\sa-saldana\Documents\Builds\B022</t>
  </si>
  <si>
    <t>More SNL Lattice disks for testing (nominal) and geometric assessment.</t>
  </si>
  <si>
    <t>Off-Nom_HardnessSamples</t>
  </si>
  <si>
    <t xml:space="preserve">Compressed air had issue so start was delayed until Monday (5/10). </t>
  </si>
  <si>
    <t>C:\Users\sa-saldana\Documents\Builds\B023</t>
  </si>
  <si>
    <t>Error message at 11.84mm said "A backup limit switch has been triggered. If it is not possible to move the axis clear after clearing the error, the axis must be moved clear manually. Report the switch code 0x00000d3f to the EOS-hotline." After pressing Okay to this another error popped up that said "Security circuit is open. Close the process chamber door. Unlock EMERGENCY STOP button and press 'Control voltage on' button on the switching cabinet! Delete error using 'YES' and enable security circuit , use 'NO' to edit error int he 'Adjust' window. Enable security circuit now?". The chamber door had never been opened nor the E-stop pressed. Control voltage was turned on and the YES button was pressed. Eventually an error popped up that said "PCIO card is uninitialized. Possible lost of power supply". This error could not be cleared and the build could not be resumed. Build was then removed.</t>
  </si>
  <si>
    <t>SNL Parameter Set</t>
  </si>
  <si>
    <t>Power</t>
  </si>
  <si>
    <t>Velocity</t>
  </si>
  <si>
    <t>Hatch Spacing</t>
  </si>
  <si>
    <t>Layer Thickness</t>
  </si>
  <si>
    <t>VED</t>
  </si>
  <si>
    <t>Build</t>
  </si>
  <si>
    <t>Parameter Set</t>
  </si>
  <si>
    <t>Set 1</t>
  </si>
  <si>
    <t>SNL Lattices</t>
  </si>
  <si>
    <t>SNL Set 01</t>
  </si>
  <si>
    <t>Set 2</t>
  </si>
  <si>
    <t>SNL Set 02</t>
  </si>
  <si>
    <t>Set 3</t>
  </si>
  <si>
    <t>SNL Set 03</t>
  </si>
  <si>
    <t>Set 4</t>
  </si>
  <si>
    <t>SNL Set 04</t>
  </si>
  <si>
    <t>Nominal</t>
  </si>
  <si>
    <t>Pure Aluminum #1</t>
  </si>
  <si>
    <t xml:space="preserve">Spreading an initial layer was somewhat difficult. It was found that it is better to spread a thick layer, then scrape down (we did 100um down to 30 um in several 20 and 10 um increments) to get the proper spreading behavior. </t>
  </si>
  <si>
    <t>E3D A1000</t>
  </si>
  <si>
    <t>Steel</t>
  </si>
  <si>
    <t>C:\Users\sa-saldana\Documents\Builds\B025</t>
  </si>
  <si>
    <t>Part Parameters Used</t>
  </si>
  <si>
    <t>Parts built successfully. Spreading behavior was still not fantastic. Labels printed poorly on several simples.</t>
  </si>
  <si>
    <t>% Variation</t>
  </si>
  <si>
    <t>Power (W)</t>
  </si>
  <si>
    <t>Speed (mm/s)</t>
  </si>
  <si>
    <t>Elementum 3D</t>
  </si>
  <si>
    <t>Filleted SNL and octet truss lattices</t>
  </si>
  <si>
    <t>Elliott Fillet Build</t>
  </si>
  <si>
    <t xml:space="preserve">Build started out nominal. No issues observed. </t>
  </si>
  <si>
    <t>C:\Users\sa-saldana\Documents\Builds\B026</t>
  </si>
  <si>
    <t>Issues with octet truss connections to lattice. Parts curled up off of supports, but seem to have printed well overall.</t>
  </si>
  <si>
    <t>KM 316L</t>
  </si>
  <si>
    <t>1x Recycled</t>
  </si>
  <si>
    <t>Spatter redistribution build, design #1</t>
  </si>
  <si>
    <t>Jaime Spatter build #1</t>
  </si>
  <si>
    <t>Internal</t>
  </si>
  <si>
    <t xml:space="preserve">Installed new HSS recoater. No streaking issues. </t>
  </si>
  <si>
    <t>Full sized</t>
  </si>
  <si>
    <t>C:\Users\sa-saldana\Documents\Builds\B027</t>
  </si>
  <si>
    <t>Default, 20um</t>
  </si>
  <si>
    <t>Short coated (-X/+Y corner) for ~20 initial layers. Short coating progressively improved, resolved into full coat. Self-correcting process, did not contribute to build failure. Build failed @ 1.720 mm. Due to recoater pushing over a surface texture specimen, which did not have the clearance to be pushed into the powder bed beneath the build plane. Could not be restarted.</t>
  </si>
  <si>
    <t>6 (until failure)</t>
  </si>
  <si>
    <t>2x Recycled</t>
  </si>
  <si>
    <t>Installed new brush recoater.</t>
  </si>
  <si>
    <t>C:\Users\sa-saldana\Documents\Builds\B028</t>
  </si>
  <si>
    <t>Build completed without issue. Minor damage to brushes</t>
  </si>
  <si>
    <t>Spatter redistribution build, design #2, 40 um</t>
  </si>
  <si>
    <t>Jaime Spatter build #2</t>
  </si>
  <si>
    <t>Slight streaking from used HSS recoater.</t>
  </si>
  <si>
    <t>C:\Users\sa-saldana\Documents\Builds\B029</t>
  </si>
  <si>
    <t>LANL 40 um</t>
  </si>
  <si>
    <t>Build failed @ 3.840 mm. Two major short-coats directly prior to failure, jamming on surface texture specimen in top right corner. Unclear how short coats are connected to jamming. Major spatter formation and redistribution visible.</t>
  </si>
  <si>
    <t>Filleted Octet Truss lattices try #2</t>
  </si>
  <si>
    <t>Elliott Fillet Build 2</t>
  </si>
  <si>
    <t>Trying a used recoater. Concerned about powder amount in hopper (~70mm) so we started the build at 1mm height.</t>
  </si>
  <si>
    <t>C:\Users\sa-saldana\Documents\Builds\B030-FilletReprint_GolfPutter_v2</t>
  </si>
  <si>
    <t>Build went well. No issues. ~6-7mm of powder left in dispenser</t>
  </si>
  <si>
    <t>3x Recycled</t>
  </si>
  <si>
    <t>Spatter experiment</t>
  </si>
  <si>
    <t>Spatter 3</t>
  </si>
  <si>
    <t>250% dosing boose. Stopping build @ 5 mm height. Will change flow voltant to 2.0V, and resume until complete @ 7 mm height.</t>
  </si>
  <si>
    <t>C:\Users\sa-saldana\Documents\Builds\B032_Spatter3</t>
  </si>
  <si>
    <t>Dosing boost</t>
  </si>
  <si>
    <t>Param development</t>
  </si>
  <si>
    <t>Novelis-01</t>
  </si>
  <si>
    <t>Novelis</t>
  </si>
  <si>
    <t>Gas flow voltage: 1.7 V. Recoating speed set to 75 mm/s. BP preheat 100 C. S 1000 F 20 flycut build plate.</t>
  </si>
  <si>
    <t>Al-20Sn</t>
  </si>
  <si>
    <t>C:\Users\sa-saldana\Documents\Builds\B033-Novelis01</t>
  </si>
  <si>
    <t>Custom</t>
  </si>
  <si>
    <t>Build successful. Easy removal and EDM cutting.</t>
  </si>
  <si>
    <t>Elementum A1000, Am Elem. Sn</t>
  </si>
  <si>
    <t>Virgin, batch 01</t>
  </si>
  <si>
    <t>2x 40 x 60 x 15 billets</t>
  </si>
  <si>
    <t>Novelis-02</t>
  </si>
  <si>
    <t>C:\Users\sa-saldana\Documents\Builds\B034-Novelis02</t>
  </si>
  <si>
    <t>Parameter attempt</t>
  </si>
  <si>
    <t>Chidinma CVD</t>
  </si>
  <si>
    <t>Chidinma/Graham</t>
  </si>
  <si>
    <t>Could not spread powder. Build not started.</t>
  </si>
  <si>
    <t>Al1000</t>
  </si>
  <si>
    <t>C:\Users\sa-saldana\Documents\Builds\B035-GrahamProject02</t>
  </si>
  <si>
    <t>20 4x4 lattices with different designs plus unit cell stacks. Other lattice types building as demo parts</t>
  </si>
  <si>
    <t>Jenny Lattices 01</t>
  </si>
  <si>
    <t>Jenny Wang</t>
  </si>
  <si>
    <t>No issues during setup. Gas flow voltage at 4.0V</t>
  </si>
  <si>
    <t>C:\Users\sa-saldana\Documents\Builds\B036-JennyBuild</t>
  </si>
  <si>
    <t>KM316L</t>
  </si>
  <si>
    <t>3x recycled</t>
  </si>
  <si>
    <t>Gas Flow Voltage</t>
  </si>
  <si>
    <t>Dyuti Build</t>
  </si>
  <si>
    <t>Dyuti</t>
  </si>
  <si>
    <t>Large</t>
  </si>
  <si>
    <t>C:\Users\sa-saldana\Documents\Builds\B037-Dyuti</t>
  </si>
  <si>
    <t>Elementum Given</t>
  </si>
  <si>
    <t>Elementum Supplied</t>
  </si>
  <si>
    <t>Jenny 02/Tour</t>
  </si>
  <si>
    <t>Jenny, GA Gov</t>
  </si>
  <si>
    <t>C:\Users\sa-saldana\Documents\Builds\B038</t>
  </si>
  <si>
    <t>LANL 40</t>
  </si>
  <si>
    <t>Calibraiton part, lattice parameter sweep representative high throughput CT samples, blocks for Michael's testing rig, lattice microstructure samples, and parts for Jessie testing manufacturability of negative space cylinders.</t>
  </si>
  <si>
    <t>Calibration Build</t>
  </si>
  <si>
    <t>Elliott, Michael, Jessie</t>
  </si>
  <si>
    <t xml:space="preserve">Setup in mid January and could not start build due to not being able to use inert gas (Solenoid would not open). Waited two weeks for replacement O2 sensor (this was the issue). </t>
  </si>
  <si>
    <t>C:\Users\sa-saldana\Documents\Builds\B039-Calibration Build</t>
  </si>
  <si>
    <t>Replaced sensor and started build. Build failed after ~1.5 hrs on a 45deg angle (angled toward +Y direction) part. However, delamination was determined to be the cause of failure. Initial layers were not spread correctly, and this resulted in a build failure.</t>
  </si>
  <si>
    <t>Calibration Build_v02</t>
  </si>
  <si>
    <t>Restarted build after previous build failure. Special care was taken to get first layer correct after this was determined to be the cause of failure on the first attempt.</t>
  </si>
  <si>
    <t>SHAP3D Lattice beams of various types.</t>
  </si>
  <si>
    <t>SHAP3D_BUild02</t>
  </si>
  <si>
    <t>Elliott, Brian</t>
  </si>
  <si>
    <t>SHAP3D</t>
  </si>
  <si>
    <t xml:space="preserve"> </t>
  </si>
  <si>
    <t>C:\Users\sa-saldana\Documents\Builds\B043-SHAP3D_Build02</t>
  </si>
  <si>
    <t>Bike Stem Build</t>
  </si>
  <si>
    <t>Jaime's Bike</t>
  </si>
  <si>
    <t>Failed. Short coated. Recoating parameters changed ~5 hrs into build. Five hours later the build failed due to shortcoating.</t>
  </si>
  <si>
    <t>Laser Focus Study Build #2</t>
  </si>
  <si>
    <t>Laser Focus #2</t>
  </si>
  <si>
    <t>Elliott, Jaime, Enea</t>
  </si>
  <si>
    <t>Maximum height variation of 50 um (approx). Starting with coupons +1mm above nominal focal plane.</t>
  </si>
  <si>
    <t>Laser Focus Study Build #3</t>
  </si>
  <si>
    <t>Laser Focus #3</t>
  </si>
  <si>
    <t>Maximum height variation of 50 um (approx). Starting with coupons +1mm above nominal focal plane (-19.154mm starting buildplate height).</t>
  </si>
  <si>
    <t>Build Shift (X)</t>
  </si>
  <si>
    <t>Build Shift (Y)</t>
  </si>
  <si>
    <t>2 heat exchangers for GTRI</t>
  </si>
  <si>
    <t>GTRI HeatX #1</t>
  </si>
  <si>
    <t>Matt, Brian, Jaime, Elliott</t>
  </si>
  <si>
    <t>GTRI</t>
  </si>
  <si>
    <t>Slight scraping across first 5-7 layers but settled out to nominal conditions after layers 10 or so. Added 1.25 liters Hysol 50 to vacuum. Concentration measured 3%</t>
  </si>
  <si>
    <t>AlSi10Mg</t>
  </si>
  <si>
    <t>Carpenter AlSi10Mg</t>
  </si>
  <si>
    <t>Last Check Hopper</t>
  </si>
  <si>
    <t>Current Hopper</t>
  </si>
  <si>
    <t>Built Height</t>
  </si>
  <si>
    <t>Layers Built</t>
  </si>
  <si>
    <t>mm/layer</t>
  </si>
  <si>
    <t>mm hopper/mm built</t>
  </si>
  <si>
    <t>Aurellio's variable parameter parts. Spinodal lattices for Sanders. Jessie's experiment. ISO artifacts for sample camera data. All but Aurellio's using LANL40.</t>
  </si>
  <si>
    <t>AurBelJessie</t>
  </si>
  <si>
    <t>Jaime, Brian, Matt</t>
  </si>
  <si>
    <t>Aurellio Bellotti, Jessie Liu, Emily Sanders</t>
  </si>
  <si>
    <t>Started 9:30 am</t>
  </si>
  <si>
    <t>316L KM</t>
  </si>
  <si>
    <t>Z:\EOS_CPU\Builds\B048\</t>
  </si>
  <si>
    <t>LANL40/Custom</t>
  </si>
  <si>
    <t xml:space="preserve">120/180/300 recoat levels created mixed shortcoating conditons in ~10 layers. Corrected to recaoting conditions 180/200/300. Lots of scraping up to layer ~13. Minor scraping thereafter.
</t>
  </si>
  <si>
    <t>4-5x seived</t>
  </si>
  <si>
    <t>Spatter4AndHighMagCamTest</t>
  </si>
  <si>
    <t>Jaime, Caroline, Matt</t>
  </si>
  <si>
    <t>Gas voltage changed from 2.0 to 1.5 at z = 0.76 build heighjt</t>
  </si>
  <si>
    <t>Z:\EOS_CPU\Builds\B058-JaimeSpatterDist4\</t>
  </si>
  <si>
    <t>Lots of scraping all layers</t>
  </si>
  <si>
    <t>Spatter2-01</t>
  </si>
  <si>
    <t>Varying gas voltage throughout</t>
  </si>
  <si>
    <t>316L KM (5x sieved)</t>
  </si>
  <si>
    <t>Z:\EOS_CPU\Builds\B062_Spatter2.01\</t>
  </si>
  <si>
    <t>Build rescued from crash after first few layers. Chamber light turned off @ ~z =0.5. Gas flow = 1.5V from z = 0.00-2.56, 2.0V from z = 5.60-4.84, 2.5 from z = 4.88-7.00</t>
  </si>
  <si>
    <t>1.5,2.0,5.0</t>
  </si>
  <si>
    <t>Z:\EOS_CPU\Builds\B063_Spatter2-02\</t>
  </si>
  <si>
    <t>Spatter2-03</t>
  </si>
  <si>
    <t>Gas flow will be 1.5 V z=0-2.5, 2.0 V z=2.75-4.75, 2.5 V z = 5.0-12</t>
  </si>
  <si>
    <t>Z:\EOS_CPU\Builds\B064_Spatter2-03\</t>
  </si>
  <si>
    <t>Guess</t>
  </si>
  <si>
    <t>Test out damaged recoater</t>
  </si>
  <si>
    <t>Recoater Damage</t>
  </si>
  <si>
    <t>Caroline, Jaime, Brian</t>
  </si>
  <si>
    <t>Caroline</t>
  </si>
  <si>
    <t>?</t>
  </si>
  <si>
    <t>Z:\EOS_CPU\Builds\B069-Caroline Recoating Test\</t>
  </si>
  <si>
    <t>Failed after first layer</t>
  </si>
  <si>
    <t>5-6x seived</t>
  </si>
  <si>
    <t>Spatter2-04</t>
  </si>
  <si>
    <t>Jaime,Brian,Caroline</t>
  </si>
  <si>
    <t>Z:\EOS_CPU\Builds\B065_Spatter2-03\</t>
  </si>
  <si>
    <t>Caroline, Jaime, Benton</t>
  </si>
  <si>
    <t>Z:\EOS_CPU\Builds\B70_RecoatTest2</t>
  </si>
  <si>
    <t>Printing cold plate for cooling eletronics array for GTRI, horizontal hole artifacts, and spinodal lattices</t>
  </si>
  <si>
    <t>GTRI XPAT Cold Plate</t>
  </si>
  <si>
    <t>Brian, Brooks</t>
  </si>
  <si>
    <t>Powder loaded and unloaded due to maintence issue (blown leveling fuses)</t>
  </si>
  <si>
    <t>Z:\EOS_CPU\Builds\B071-GTRI_XPATColdPlate</t>
  </si>
  <si>
    <t>Spinodal lattices canceled due to improper build plate adhesion (like user error in build set-up)
Build completed
Horizontal hole artifacts printed successfully
GTRI plates printed but with cracking on sides due to improper layer-to-layer ahesion (could be due to recoater damage from lattices or powder oxidation)</t>
  </si>
  <si>
    <t>Testing powder spreadability with ceramic inclusions. This build will be 1 of 4 and has no ceramic inclusions as a baseline. Tensile bars and single track prints of 40 different parameters.</t>
  </si>
  <si>
    <t>Ceramic Studies</t>
  </si>
  <si>
    <t>Brooks, Brian</t>
  </si>
  <si>
    <t>Jamila Khanfri</t>
  </si>
  <si>
    <t>First layer spread was good.</t>
  </si>
  <si>
    <t>A1000</t>
  </si>
  <si>
    <t>Z:\EOS_CPU\Builds\B072_jamila_MERGED_testBedFinal_readyToBuild</t>
  </si>
  <si>
    <t>Print most likely failed from a combination of powder spread, poor part adhesion to BP, and lack of gas exhaust port. The parts began to peel from the baseplate closest to the back of the machine and hopper. Damage immediately followd to the recoater blade. BUILD CANCELLED BEFORE 1HR MARK</t>
  </si>
  <si>
    <t>Build plate was sand blasted to fix adhesion issue face in B072</t>
  </si>
  <si>
    <t>Z:\EOS_CPU\Builds\B073_jamila_MERGED_testBedFinal_readyToBuild</t>
  </si>
  <si>
    <t>Part adherence has improved with only notable bonding issues being toward the front of each tensile bar. Microscope images located in folder. (Discovered later that a crucial setting was wrong requiring reprint)</t>
  </si>
  <si>
    <t>Testing powder spreadability with ceramic inclusions. This build will be a reprint of tensile bars with correct parameters and has no ceramic inclusions as a baseline. Tensile bars with one set of parameters.</t>
  </si>
  <si>
    <t>Brooks</t>
  </si>
  <si>
    <t>Build plate was sand blasted to fix adhesion issue face in B072. This build has all rectangular parts angled at 5 degrees. One long and short tensile bar were filleted at the leading edge and left perpendicular to the recoater blade.</t>
  </si>
  <si>
    <t>Z:\EOS_CPU\Builds\B074</t>
  </si>
  <si>
    <t>Hot Cracking, the parts that completed build look ok but most that failed suffered hot cracking. They were either stopped mid build or the hotcracking was not evident until post build. Microscope images will be included in folder.</t>
  </si>
  <si>
    <t>Testing powder parameter sets and attempting several test parts including sample give-away parts and tensile coupons while also creating a scalping tool for a mill/lathe for Novelis</t>
  </si>
  <si>
    <t>Novelis &amp; Param</t>
  </si>
  <si>
    <t>Label</t>
  </si>
  <si>
    <t>Settings (Hatch, speed, power)</t>
  </si>
  <si>
    <t>Parts</t>
  </si>
  <si>
    <t>Parameters were mixed. See right for parameter set and part matching.</t>
  </si>
  <si>
    <t>High Power</t>
  </si>
  <si>
    <t>0.13, 1270, 370</t>
  </si>
  <si>
    <t>Scalping Tool (x1)</t>
  </si>
  <si>
    <t>Tensile Bar (x1)</t>
  </si>
  <si>
    <t>In-Situ Bar (x1)</t>
  </si>
  <si>
    <t>Klein Bottle</t>
  </si>
  <si>
    <t xml:space="preserve">Elementum 3D </t>
  </si>
  <si>
    <t>0.13, 1460, 370</t>
  </si>
  <si>
    <t>Mid Power</t>
  </si>
  <si>
    <t>0.15, 1420, 370</t>
  </si>
  <si>
    <t>Z:\EOS_CPU\Builds\B075_novelis_etc</t>
  </si>
  <si>
    <t>All parts finsihed well and the cut-off tools were delivered to Novelis. Pictures are located in shared drive</t>
  </si>
  <si>
    <t>Printing cold plate for cooling eletronics array for GTRI</t>
  </si>
  <si>
    <t>Z:\EOS_CPU\Builds\B076_GTRI_XPATColdPlate2</t>
  </si>
  <si>
    <t>Powder spread on initial layer was good</t>
  </si>
  <si>
    <t>All layers appeared to be printing cleanly until the last 4 hours of the print. Significant thermal cycling built up residual stress in the structures causing a hot tearing and cracking. These compounding errors due to built up residual stress eventually led to catastrophic layer delamination or failure to fuse in the first place.</t>
  </si>
  <si>
    <t>Jamila</t>
  </si>
  <si>
    <t>Z:\EOS_CPU\Builds\B077_jamila_tensile_singleTrack</t>
  </si>
  <si>
    <t xml:space="preserve">Fusion of tensile bars to plate was successful when BP temperature was updated to 50C. Some leading edge adhesion issues on front face of parts, but no part failures were noticed. </t>
  </si>
  <si>
    <t>A1000 - RAM0.5</t>
  </si>
  <si>
    <t>Z:\EOS_CPU\Builds\B078_jamila_tensile_singleTrack_ram0.5</t>
  </si>
  <si>
    <t>Fusion of tensile bars to plate was successful when BP temperature was updated to 50C. Some leading edge adhesion issues on front face of parts, but no part failures were noticed. Less part scraping was anecdotaly observed.</t>
  </si>
  <si>
    <t>A1000 - RAM2</t>
  </si>
  <si>
    <t>Z:\EOS_CPU\Builds\B079_jamila_tensile_singleTrack_ram2</t>
  </si>
  <si>
    <t>A1000 - RAM10</t>
  </si>
  <si>
    <t>Z:\EOS_CPU\Builds\B080_jamila_tensile_singleTrack_ram10</t>
  </si>
  <si>
    <t>Spinodal Lattices for SHAP3D Project A3-2023
Contains:
3 Vertical Lamellar Cubes (1 x VF = 0.3, 1 x VF = 0.5, 1 x VF = 0.7)
3 Horizontal Lamellar Cubes (1 x VF = 0.3, 1 x VF = 0.5, 1 x VF = 0.7)
18 Horizontal Lamellar Cubes (6 x VF = 0.3, 6 x VF = 0.5, 6 x VF = 0.7)
1 Isotropic Partial Cantilever w/o Coating
2 Isotropic Partial Cantilevers w/  Coating</t>
  </si>
  <si>
    <t>SHAP3D Spinodal Lattices</t>
  </si>
  <si>
    <t>Brian, Caroline</t>
  </si>
  <si>
    <t>Sanders</t>
  </si>
  <si>
    <t>Z:\EOS_CPU\Builds\B082_SHAP3DSpinodalLattices</t>
  </si>
  <si>
    <t>Build failed 4.6 mm into build due to recoater hitting base of partial cantilever</t>
  </si>
  <si>
    <t>Sieved</t>
  </si>
  <si>
    <t>Spinodal Lattices for SHAP3D Project A3-2023
Contains:
3 Vertical Lamellar Cubes (1 x VF = 0.3, 1 x VF = 0.5, 1 x VF = 0.7)
3 Horizontal Lamellar Cubes (1 x VF = 0.3, 1 x VF = 0.5, 1 x VF = 0.7)
18 Horizontal Lamellar Cubes (6 x VF = 0.3, 6 x VF = 0.5, 6 x VF = 0.7)
1 Isotropic Partial Cantilever w/o Coating</t>
  </si>
  <si>
    <t>Build trial number 2, only printing 1 partial cantilever instead of 3</t>
  </si>
  <si>
    <t>Z:\EOS_CPU\Builds\B083_SHAP3DSpinodalLattices_V2</t>
  </si>
  <si>
    <t>Test with a non damaged recoater</t>
  </si>
  <si>
    <t>Trial Layout</t>
  </si>
  <si>
    <t>Caroline, Brooks</t>
  </si>
  <si>
    <t>Saldana</t>
  </si>
  <si>
    <t>Hard</t>
  </si>
  <si>
    <t>Z:\EOS_CPU\Builds\B085_CarolineRecoaterDamage</t>
  </si>
  <si>
    <t>Terrible quality balled a lot, parts failed but build completed</t>
  </si>
  <si>
    <t>7-8x</t>
  </si>
  <si>
    <t>Test HSS recoater configuration</t>
  </si>
  <si>
    <t>Z:\EOS_CPU\Builds\B090_TestLayout_Config</t>
  </si>
  <si>
    <t>Failed, started short coating at the second layer</t>
  </si>
  <si>
    <t>Loud scraping on first couple layers but then generally went to less loud scraping. Dosing amount fixed short coat issue</t>
  </si>
  <si>
    <t>1x sieved</t>
  </si>
  <si>
    <t>B093</t>
  </si>
  <si>
    <t>Z:\EOS_CPU\Builds\B093_OldRecoatDamage</t>
  </si>
  <si>
    <t>Test heavily damaged previous recoater blade with two major notches @142mm plate cords</t>
  </si>
  <si>
    <t>Heavy Recoat Damage</t>
  </si>
  <si>
    <t>Z:\EOS_CPU\Builds\B094_heavy_recoat_damage</t>
  </si>
  <si>
    <t>img 1 is from 1/16 the last image. the third layer had some shearing but it corrected for this</t>
  </si>
  <si>
    <t>B095</t>
  </si>
  <si>
    <t>Control for comparison in inoculate grain growth study</t>
  </si>
  <si>
    <t>Control GG</t>
  </si>
  <si>
    <t>Ken, Brooks</t>
  </si>
  <si>
    <t>Ken/Stebner</t>
  </si>
  <si>
    <t>1st Training session for Ken.</t>
  </si>
  <si>
    <t>Z:\EOS_CPU\Builds\B095_Ken_grainGrowth_316l</t>
  </si>
  <si>
    <t>Build failure, deleted failing part but only deleted the supports. The supports were up to 3mm and the parts started at the same height. The failure height was 3.640mm</t>
  </si>
  <si>
    <t>kg</t>
  </si>
  <si>
    <t>B096</t>
  </si>
  <si>
    <r>
      <rPr>
        <sz val="11"/>
        <color rgb="FF000000"/>
        <rFont val="Calibri"/>
        <scheme val="minor"/>
      </rPr>
      <t xml:space="preserve">Control for comparison in inoculate grain growth study. </t>
    </r>
    <r>
      <rPr>
        <b/>
        <i/>
        <u/>
        <sz val="11"/>
        <color rgb="FF000000"/>
        <rFont val="Calibri"/>
        <scheme val="minor"/>
      </rPr>
      <t>REDO</t>
    </r>
  </si>
  <si>
    <t>Z:\EOS_CPU\Builds\B096_Ken_grainGrowth_316l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</si>
</sst>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3">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
      <b/>
      <sz val="12"/>
      <color theme="1"/>
      <name val="Calibri"/>
      <family val="2"/>
      <scheme val="minor"/>
    </font>
    <font>
      <b/>
      <sz val="12"/>
      <name val="Calibri"/>
      <family val="2"/>
      <scheme val="minor"/>
    </font>
    <font>
      <sz val="11"/>
      <name val="Calibri"/>
      <family val="2"/>
      <scheme val="minor"/>
    </font>
    <font>
      <b/>
      <sz val="11"/>
      <name val="Calibri"/>
      <family val="2"/>
      <scheme val="minor"/>
    </font>
    <font>
      <sz val="11"/>
      <color rgb="FF000000"/>
      <name val="Calibri"/>
      <charset val="1"/>
    </font>
    <font>
      <sz val="11"/>
      <color rgb="FF000000"/>
      <name val="Calibri"/>
      <scheme val="minor"/>
    </font>
    <font>
      <b/>
      <i/>
      <u/>
      <sz val="11"/>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41">
    <xf numFmtId="0" fontId="0" fillId="0" borderId="0" xfId="0"/>
    <xf numFmtId="0" fontId="1" fillId="0" borderId="0" xfId="0" applyFont="1"/>
    <xf numFmtId="0" fontId="2" fillId="0" borderId="0" xfId="1"/>
    <xf numFmtId="0" fontId="3" fillId="0" borderId="0" xfId="0" applyFont="1"/>
    <xf numFmtId="0" fontId="2" fillId="0" borderId="0" xfId="1" applyAlignment="1">
      <alignment horizontal="center" wrapText="1"/>
    </xf>
    <xf numFmtId="0" fontId="1" fillId="0" borderId="0" xfId="0" applyFont="1" applyAlignment="1">
      <alignment horizontal="left" indent="2"/>
    </xf>
    <xf numFmtId="44" fontId="0" fillId="0" borderId="0" xfId="2" applyFont="1"/>
    <xf numFmtId="14" fontId="0" fillId="0" borderId="0" xfId="0" applyNumberFormat="1"/>
    <xf numFmtId="0" fontId="1" fillId="0" borderId="0" xfId="0" applyFont="1" applyAlignment="1">
      <alignment horizontal="left"/>
    </xf>
    <xf numFmtId="0" fontId="6" fillId="0" borderId="0" xfId="0" applyFont="1"/>
    <xf numFmtId="0" fontId="7" fillId="0" borderId="0" xfId="0" applyFont="1"/>
    <xf numFmtId="0" fontId="0" fillId="0" borderId="0" xfId="0" applyAlignment="1">
      <alignment horizontal="center" wrapText="1"/>
    </xf>
    <xf numFmtId="0" fontId="8" fillId="0" borderId="0" xfId="1" applyFont="1"/>
    <xf numFmtId="0" fontId="8" fillId="0" borderId="0" xfId="0" applyFont="1"/>
    <xf numFmtId="0" fontId="8" fillId="0" borderId="0" xfId="1" applyFont="1" applyAlignment="1">
      <alignment horizontal="left" wrapText="1"/>
    </xf>
    <xf numFmtId="0" fontId="8" fillId="0" borderId="0" xfId="1" applyFont="1" applyAlignment="1">
      <alignment horizontal="left"/>
    </xf>
    <xf numFmtId="0" fontId="8" fillId="0" borderId="0" xfId="0" quotePrefix="1" applyFont="1" applyAlignment="1">
      <alignment horizontal="left"/>
    </xf>
    <xf numFmtId="0" fontId="8" fillId="0" borderId="0" xfId="0" applyFont="1" applyAlignment="1">
      <alignment horizontal="left"/>
    </xf>
    <xf numFmtId="0" fontId="2" fillId="0" borderId="0" xfId="1" applyAlignment="1">
      <alignment horizontal="left" wrapText="1"/>
    </xf>
    <xf numFmtId="0" fontId="8" fillId="0" borderId="0" xfId="0" applyFont="1" applyAlignment="1">
      <alignment horizontal="center" wrapText="1"/>
    </xf>
    <xf numFmtId="0" fontId="9" fillId="0" borderId="0" xfId="0" applyFont="1" applyAlignment="1">
      <alignment horizontal="center" wrapText="1"/>
    </xf>
    <xf numFmtId="0" fontId="1" fillId="0" borderId="0" xfId="0" applyFont="1" applyAlignment="1">
      <alignment horizontal="left" wrapText="1" indent="2"/>
    </xf>
    <xf numFmtId="0" fontId="5" fillId="0" borderId="0" xfId="0" applyFont="1" applyAlignment="1">
      <alignment horizontal="left" indent="2"/>
    </xf>
    <xf numFmtId="0" fontId="5" fillId="0" borderId="0" xfId="0" applyFont="1" applyAlignment="1">
      <alignment horizontal="center" wrapText="1"/>
    </xf>
    <xf numFmtId="2" fontId="0" fillId="0" borderId="0" xfId="0" applyNumberFormat="1"/>
    <xf numFmtId="0" fontId="0" fillId="0" borderId="0" xfId="0" quotePrefix="1"/>
    <xf numFmtId="164" fontId="0" fillId="0" borderId="0" xfId="0" applyNumberFormat="1"/>
    <xf numFmtId="164" fontId="1" fillId="0" borderId="0" xfId="0" applyNumberFormat="1" applyFont="1"/>
    <xf numFmtId="10" fontId="0" fillId="0" borderId="0" xfId="0" applyNumberFormat="1"/>
    <xf numFmtId="9" fontId="0" fillId="0" borderId="0" xfId="0" applyNumberFormat="1"/>
    <xf numFmtId="0" fontId="1" fillId="0" borderId="0" xfId="0" applyFont="1" applyAlignment="1">
      <alignment horizontal="center" wrapText="1"/>
    </xf>
    <xf numFmtId="0" fontId="0" fillId="0" borderId="0" xfId="0" applyAlignment="1">
      <alignment horizontal="center" vertical="center"/>
    </xf>
    <xf numFmtId="0" fontId="10" fillId="0" borderId="0" xfId="0" applyFont="1"/>
    <xf numFmtId="0" fontId="0" fillId="0" borderId="0" xfId="0" applyAlignment="1">
      <alignment horizontal="left" vertical="top" wrapText="1"/>
    </xf>
    <xf numFmtId="0" fontId="1" fillId="0" borderId="0" xfId="0" applyFont="1" applyAlignment="1">
      <alignment horizontal="left" wrapText="1"/>
    </xf>
    <xf numFmtId="0" fontId="1" fillId="0" borderId="0" xfId="0" applyFont="1" applyAlignment="1">
      <alignment horizontal="center" wrapText="1"/>
    </xf>
    <xf numFmtId="0" fontId="8" fillId="0" borderId="0" xfId="1" applyFon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8" fillId="2" borderId="0" xfId="1" applyFont="1" applyFill="1" applyAlignment="1">
      <alignment horizontal="center" wrapText="1"/>
    </xf>
    <xf numFmtId="0" fontId="11" fillId="0" borderId="0" xfId="0" applyFont="1" applyAlignment="1">
      <alignment horizontal="left" vertical="top"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8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552450</xdr:colOff>
      <xdr:row>1</xdr:row>
      <xdr:rowOff>123825</xdr:rowOff>
    </xdr:from>
    <xdr:to>
      <xdr:col>17</xdr:col>
      <xdr:colOff>484945</xdr:colOff>
      <xdr:row>34</xdr:row>
      <xdr:rowOff>18176</xdr:rowOff>
    </xdr:to>
    <xdr:pic>
      <xdr:nvPicPr>
        <xdr:cNvPr id="2" name="Picture 1">
          <a:extLst>
            <a:ext uri="{FF2B5EF4-FFF2-40B4-BE49-F238E27FC236}">
              <a16:creationId xmlns:a16="http://schemas.microsoft.com/office/drawing/2014/main" id="{53642667-EBF6-453C-A2A5-71C8435B9380}"/>
            </a:ext>
          </a:extLst>
        </xdr:cNvPr>
        <xdr:cNvPicPr>
          <a:picLocks noChangeAspect="1"/>
        </xdr:cNvPicPr>
      </xdr:nvPicPr>
      <xdr:blipFill>
        <a:blip xmlns:r="http://schemas.openxmlformats.org/officeDocument/2006/relationships" r:embed="rId1"/>
        <a:stretch>
          <a:fillRect/>
        </a:stretch>
      </xdr:blipFill>
      <xdr:spPr>
        <a:xfrm>
          <a:off x="11334750" y="323850"/>
          <a:ext cx="6638095" cy="6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kivanhandel/Library/Containers/com.microsoft.Excel/Data/Documents/C:\Users\sa-saldana\AppData\Roaming\Microsoft\Excel\EOS_Print_Documentation_Living01%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4B011-14E4-49FB-B5E5-73451B2A63AA}">
  <sheetPr codeName="Sheet1"/>
  <dimension ref="A1:K52"/>
  <sheetViews>
    <sheetView topLeftCell="C1" workbookViewId="0">
      <selection activeCell="K46" sqref="K46"/>
    </sheetView>
  </sheetViews>
  <sheetFormatPr baseColWidth="10" defaultColWidth="8.83203125" defaultRowHeight="15"/>
  <cols>
    <col min="1" max="1" width="16" bestFit="1" customWidth="1"/>
    <col min="2" max="2" width="16" customWidth="1"/>
    <col min="3" max="3" width="24.5" style="13" customWidth="1"/>
    <col min="4" max="4" width="12.1640625" bestFit="1" customWidth="1"/>
    <col min="5" max="5" width="15" customWidth="1"/>
    <col min="6" max="9" width="14.33203125" customWidth="1"/>
    <col min="10" max="10" width="11.6640625" bestFit="1" customWidth="1"/>
    <col min="11" max="11" width="13" customWidth="1"/>
  </cols>
  <sheetData>
    <row r="1" spans="1:11" ht="32">
      <c r="A1" s="30" t="s">
        <v>0</v>
      </c>
      <c r="B1" s="30" t="s">
        <v>1</v>
      </c>
      <c r="C1" s="20" t="s">
        <v>2</v>
      </c>
      <c r="D1" s="30" t="s">
        <v>3</v>
      </c>
      <c r="E1" s="30" t="s">
        <v>4</v>
      </c>
      <c r="F1" s="30" t="s">
        <v>5</v>
      </c>
      <c r="G1" s="30" t="s">
        <v>6</v>
      </c>
      <c r="H1" s="30" t="s">
        <v>7</v>
      </c>
      <c r="I1" s="30" t="s">
        <v>8</v>
      </c>
      <c r="J1" s="30" t="s">
        <v>9</v>
      </c>
      <c r="K1" s="30" t="s">
        <v>10</v>
      </c>
    </row>
    <row r="2" spans="1:11" ht="16">
      <c r="A2" s="14" t="s">
        <v>11</v>
      </c>
      <c r="B2" s="18" t="str">
        <f>HYPERLINK("#"&amp;A2&amp;"!A1","Sheet Link")</f>
        <v>Sheet Link</v>
      </c>
      <c r="C2" s="14" t="str">
        <f ca="1">INDIRECT(A2&amp;"!B3")</f>
        <v>Template</v>
      </c>
      <c r="D2" s="7">
        <f ca="1">INDIRECT(A2&amp;"!B5")</f>
        <v>43868</v>
      </c>
      <c r="E2" s="11" t="str">
        <f ca="1">INDIRECT(A2&amp;"!B4")</f>
        <v>Elliott</v>
      </c>
      <c r="F2" s="11" t="str">
        <f ca="1">INDIRECT(A2&amp;"!B6")</f>
        <v>Max</v>
      </c>
      <c r="G2" s="11">
        <f ca="1">INDIRECT(A2&amp;"!LB19")</f>
        <v>0</v>
      </c>
      <c r="H2" s="11">
        <f ca="1">INDIRECT(A2&amp;"!B16")</f>
        <v>0</v>
      </c>
      <c r="I2" s="11" t="str">
        <f ca="1">INDIRECT(A2&amp;"!B9")</f>
        <v>316L</v>
      </c>
      <c r="J2" s="4" t="str">
        <f ca="1">HYPERLINK(INDIRECT(A2&amp;"!B9"),"Folder Link")</f>
        <v>Folder Link</v>
      </c>
      <c r="K2" s="30">
        <f ca="1">INDIRECT(A2&amp;"!B12")</f>
        <v>0</v>
      </c>
    </row>
    <row r="3" spans="1:11" ht="16">
      <c r="A3" s="15" t="s">
        <v>12</v>
      </c>
      <c r="B3" s="18" t="str">
        <f t="shared" ref="B3:B11" si="0">HYPERLINK("#"&amp;A3&amp;"!A1","Sheet Link")</f>
        <v>Sheet Link</v>
      </c>
      <c r="C3" s="14" t="str">
        <f t="shared" ref="C3:C5" ca="1" si="1">INDIRECT(A3&amp;"!B3")</f>
        <v>Beam Width Calibration 1</v>
      </c>
      <c r="D3" s="7">
        <f t="shared" ref="D3:D11" ca="1" si="2">INDIRECT(A3&amp;"!B5")</f>
        <v>44153</v>
      </c>
      <c r="E3" s="11" t="str">
        <f t="shared" ref="E3:E11" ca="1" si="3">INDIRECT(A3&amp;"!B4")</f>
        <v>Garrett</v>
      </c>
      <c r="F3" s="11" t="str">
        <f t="shared" ref="F3:F11" ca="1" si="4">INDIRECT(A3&amp;"!B6")</f>
        <v>GaTech</v>
      </c>
      <c r="G3" s="11">
        <f t="shared" ref="G3:G15" ca="1" si="5">INDIRECT(A3&amp;"!B19")</f>
        <v>0</v>
      </c>
      <c r="H3" s="11" t="str">
        <f t="shared" ref="H3:H15" ca="1" si="6">INDIRECT(A3&amp;"!B16")</f>
        <v>Yes</v>
      </c>
      <c r="I3" s="11" t="str">
        <f t="shared" ref="I3:I20" ca="1" si="7">INDIRECT(A3&amp;"!B9")</f>
        <v>EOS 316L</v>
      </c>
      <c r="J3" s="4" t="str">
        <f t="shared" ref="J3:J5" ca="1" si="8">HYPERLINK(INDIRECT(A3&amp;"!B9"),"Folder Link")</f>
        <v>Folder Link</v>
      </c>
      <c r="K3" s="30">
        <f t="shared" ref="K3:K5" ca="1" si="9">INDIRECT(A3&amp;"!B12")</f>
        <v>0</v>
      </c>
    </row>
    <row r="4" spans="1:11" ht="16">
      <c r="A4" s="16" t="s">
        <v>13</v>
      </c>
      <c r="B4" s="18" t="str">
        <f t="shared" si="0"/>
        <v>Sheet Link</v>
      </c>
      <c r="C4" s="14" t="str">
        <f t="shared" ca="1" si="1"/>
        <v>Rook</v>
      </c>
      <c r="D4" s="7">
        <f t="shared" ca="1" si="2"/>
        <v>43868</v>
      </c>
      <c r="E4" s="11" t="str">
        <f t="shared" ca="1" si="3"/>
        <v>Elliott</v>
      </c>
      <c r="F4" s="11" t="str">
        <f t="shared" ca="1" si="4"/>
        <v>Max</v>
      </c>
      <c r="G4" s="11">
        <f t="shared" ca="1" si="5"/>
        <v>0</v>
      </c>
      <c r="H4" s="11" t="str">
        <f t="shared" ca="1" si="6"/>
        <v>No</v>
      </c>
      <c r="I4" s="11" t="str">
        <f t="shared" ca="1" si="7"/>
        <v>EOS 316L</v>
      </c>
      <c r="J4" s="4" t="str">
        <f t="shared" ca="1" si="8"/>
        <v>Folder Link</v>
      </c>
      <c r="K4" s="30">
        <f t="shared" ca="1" si="9"/>
        <v>0</v>
      </c>
    </row>
    <row r="5" spans="1:11" ht="16">
      <c r="A5" s="17" t="s">
        <v>14</v>
      </c>
      <c r="B5" s="18" t="str">
        <f t="shared" si="0"/>
        <v>Sheet Link</v>
      </c>
      <c r="C5" s="14" t="str">
        <f t="shared" ca="1" si="1"/>
        <v>ISO Artifact Build</v>
      </c>
      <c r="D5" s="7">
        <f t="shared" ca="1" si="2"/>
        <v>43868</v>
      </c>
      <c r="E5" s="11" t="str">
        <f t="shared" ca="1" si="3"/>
        <v>Elliott</v>
      </c>
      <c r="F5" s="11" t="str">
        <f t="shared" ca="1" si="4"/>
        <v>Max</v>
      </c>
      <c r="G5" s="11">
        <f t="shared" ca="1" si="5"/>
        <v>0</v>
      </c>
      <c r="H5" s="11">
        <f t="shared" ca="1" si="6"/>
        <v>0</v>
      </c>
      <c r="I5" s="11" t="str">
        <f t="shared" ca="1" si="7"/>
        <v>EOS 316L</v>
      </c>
      <c r="J5" s="4" t="str">
        <f t="shared" ca="1" si="8"/>
        <v>Folder Link</v>
      </c>
      <c r="K5" s="30">
        <f t="shared" ca="1" si="9"/>
        <v>0</v>
      </c>
    </row>
    <row r="6" spans="1:11" ht="16">
      <c r="A6" s="12" t="s">
        <v>15</v>
      </c>
      <c r="B6" s="18" t="str">
        <f t="shared" si="0"/>
        <v>Sheet Link</v>
      </c>
      <c r="C6" s="14" t="str">
        <f t="shared" ref="C6:C11" ca="1" si="10">INDIRECT(A6&amp;"!B3")</f>
        <v>Jaime Hexagons</v>
      </c>
      <c r="D6" s="7">
        <f t="shared" ca="1" si="2"/>
        <v>43868</v>
      </c>
      <c r="E6" s="11" t="str">
        <f t="shared" ca="1" si="3"/>
        <v>Elliott</v>
      </c>
      <c r="F6" s="11" t="str">
        <f t="shared" ca="1" si="4"/>
        <v>Max</v>
      </c>
      <c r="G6" s="11">
        <f t="shared" ca="1" si="5"/>
        <v>0</v>
      </c>
      <c r="H6" s="11">
        <f t="shared" ca="1" si="6"/>
        <v>0</v>
      </c>
      <c r="I6" s="11" t="str">
        <f t="shared" ca="1" si="7"/>
        <v>EOS 316L</v>
      </c>
      <c r="J6" s="4" t="str">
        <f t="shared" ref="J6:J11" ca="1" si="11">HYPERLINK(INDIRECT(A6&amp;"!B9"),"Folder Link")</f>
        <v>Folder Link</v>
      </c>
      <c r="K6" s="30">
        <f t="shared" ref="K6:K11" ca="1" si="12">INDIRECT(A6&amp;"!B12")</f>
        <v>0</v>
      </c>
    </row>
    <row r="7" spans="1:11" ht="16">
      <c r="A7" s="13" t="s">
        <v>16</v>
      </c>
      <c r="B7" s="18" t="str">
        <f t="shared" si="0"/>
        <v>Sheet Link</v>
      </c>
      <c r="C7" s="14" t="str">
        <f t="shared" ca="1" si="10"/>
        <v>Beam Width Calibration 2</v>
      </c>
      <c r="D7" s="7">
        <f t="shared" ca="1" si="2"/>
        <v>43868</v>
      </c>
      <c r="E7" s="11" t="str">
        <f t="shared" ca="1" si="3"/>
        <v>Elliott</v>
      </c>
      <c r="F7" s="11" t="str">
        <f t="shared" ca="1" si="4"/>
        <v>PMRC</v>
      </c>
      <c r="G7" s="11">
        <f t="shared" ca="1" si="5"/>
        <v>13.75</v>
      </c>
      <c r="H7" s="11">
        <f t="shared" ca="1" si="6"/>
        <v>0</v>
      </c>
      <c r="I7" s="11" t="str">
        <f t="shared" ca="1" si="7"/>
        <v>EOS 316L</v>
      </c>
      <c r="J7" s="4" t="str">
        <f t="shared" ca="1" si="11"/>
        <v>Folder Link</v>
      </c>
      <c r="K7" s="30">
        <f t="shared" ca="1" si="12"/>
        <v>0</v>
      </c>
    </row>
    <row r="8" spans="1:11" ht="32">
      <c r="A8" s="13" t="s">
        <v>17</v>
      </c>
      <c r="B8" s="18" t="str">
        <f t="shared" si="0"/>
        <v>Sheet Link</v>
      </c>
      <c r="C8" s="14" t="str">
        <f t="shared" ca="1" si="10"/>
        <v>CT Artifact01, Test supports, GT Logo</v>
      </c>
      <c r="D8" s="7">
        <f t="shared" ca="1" si="2"/>
        <v>43903</v>
      </c>
      <c r="E8" s="11" t="str">
        <f t="shared" ca="1" si="3"/>
        <v>Elliott/Max</v>
      </c>
      <c r="F8" s="11" t="str">
        <f t="shared" ca="1" si="4"/>
        <v>N/A</v>
      </c>
      <c r="G8" s="11">
        <f t="shared" ca="1" si="5"/>
        <v>34</v>
      </c>
      <c r="H8" s="11">
        <f t="shared" ca="1" si="6"/>
        <v>0</v>
      </c>
      <c r="I8" s="11" t="str">
        <f t="shared" ca="1" si="7"/>
        <v>EOS 316L</v>
      </c>
      <c r="J8" s="4" t="str">
        <f t="shared" ca="1" si="11"/>
        <v>Folder Link</v>
      </c>
      <c r="K8" s="30">
        <f t="shared" ca="1" si="12"/>
        <v>0</v>
      </c>
    </row>
    <row r="9" spans="1:11" ht="27.75" customHeight="1">
      <c r="A9" s="12" t="s">
        <v>18</v>
      </c>
      <c r="B9" s="18" t="str">
        <f t="shared" si="0"/>
        <v>Sheet Link</v>
      </c>
      <c r="C9" s="14" t="str">
        <f t="shared" ca="1" si="10"/>
        <v>PM Test Build</v>
      </c>
      <c r="D9" s="7">
        <f t="shared" ca="1" si="2"/>
        <v>44012</v>
      </c>
      <c r="E9" s="11" t="str">
        <f t="shared" ca="1" si="3"/>
        <v>Elliott/Max/Tech (Jeremy)</v>
      </c>
      <c r="F9" s="11" t="str">
        <f t="shared" ca="1" si="4"/>
        <v>N/A</v>
      </c>
      <c r="G9" s="11">
        <f t="shared" ca="1" si="5"/>
        <v>0</v>
      </c>
      <c r="H9" s="11">
        <f t="shared" ca="1" si="6"/>
        <v>0</v>
      </c>
      <c r="I9" s="11" t="str">
        <f t="shared" ca="1" si="7"/>
        <v>EOS 316L</v>
      </c>
      <c r="J9" s="4" t="str">
        <f t="shared" ca="1" si="11"/>
        <v>Folder Link</v>
      </c>
      <c r="K9" s="30">
        <f t="shared" ca="1" si="12"/>
        <v>0</v>
      </c>
    </row>
    <row r="10" spans="1:11" ht="27.75" customHeight="1">
      <c r="A10" s="13" t="s">
        <v>19</v>
      </c>
      <c r="B10" s="18" t="str">
        <f t="shared" si="0"/>
        <v>Sheet Link</v>
      </c>
      <c r="C10" s="14" t="str">
        <f t="shared" ca="1" si="10"/>
        <v>Cubes, Tensile, CT Artifact</v>
      </c>
      <c r="D10" s="7">
        <f t="shared" ca="1" si="2"/>
        <v>44019</v>
      </c>
      <c r="E10" s="11" t="str">
        <f t="shared" ca="1" si="3"/>
        <v>Elliott/Jaime</v>
      </c>
      <c r="F10" s="11">
        <f t="shared" ca="1" si="4"/>
        <v>0</v>
      </c>
      <c r="G10" s="11">
        <f t="shared" ca="1" si="5"/>
        <v>6.3</v>
      </c>
      <c r="H10" s="11" t="str">
        <f t="shared" ca="1" si="6"/>
        <v>YES!</v>
      </c>
      <c r="I10" s="11" t="str">
        <f t="shared" ca="1" si="7"/>
        <v>EOS 316L</v>
      </c>
      <c r="J10" s="4" t="str">
        <f t="shared" ca="1" si="11"/>
        <v>Folder Link</v>
      </c>
      <c r="K10" s="30">
        <f t="shared" ca="1" si="12"/>
        <v>0</v>
      </c>
    </row>
    <row r="11" spans="1:11" ht="16">
      <c r="A11" s="13" t="s">
        <v>20</v>
      </c>
      <c r="B11" s="18" t="str">
        <f t="shared" si="0"/>
        <v>Sheet Link</v>
      </c>
      <c r="C11" s="14" t="str">
        <f t="shared" ca="1" si="10"/>
        <v>Lattices Test Build</v>
      </c>
      <c r="D11" s="7">
        <f t="shared" ca="1" si="2"/>
        <v>44021</v>
      </c>
      <c r="E11" s="11" t="str">
        <f t="shared" ca="1" si="3"/>
        <v>Elliott/Jaime</v>
      </c>
      <c r="F11" s="11" t="str">
        <f t="shared" ca="1" si="4"/>
        <v>N/A</v>
      </c>
      <c r="G11" s="11">
        <f t="shared" ca="1" si="5"/>
        <v>19.5</v>
      </c>
      <c r="H11" s="11" t="str">
        <f t="shared" ca="1" si="6"/>
        <v>Yes</v>
      </c>
      <c r="I11" s="11" t="str">
        <f t="shared" ca="1" si="7"/>
        <v>EOS 316L</v>
      </c>
      <c r="J11" s="4" t="str">
        <f t="shared" ca="1" si="11"/>
        <v>Folder Link</v>
      </c>
      <c r="K11" s="30">
        <f t="shared" ca="1" si="12"/>
        <v>0</v>
      </c>
    </row>
    <row r="12" spans="1:11" ht="27.75" customHeight="1">
      <c r="A12" s="13" t="s">
        <v>21</v>
      </c>
      <c r="B12" s="18" t="str">
        <f t="shared" ref="B12:B20" si="13">HYPERLINK("#"&amp;A12&amp;"!A1","Sheet Link")</f>
        <v>Sheet Link</v>
      </c>
      <c r="C12" s="14" t="str">
        <f t="shared" ref="C12:C20" ca="1" si="14">INDIRECT(A12&amp;"!B3")</f>
        <v>20um Param Dev, Max Part, Single Strut  Testing</v>
      </c>
      <c r="D12" s="7">
        <f t="shared" ref="D12:D20" ca="1" si="15">INDIRECT(A12&amp;"!B5")</f>
        <v>44032</v>
      </c>
      <c r="E12" s="11" t="str">
        <f t="shared" ref="E12:E20" ca="1" si="16">INDIRECT(A12&amp;"!B4")</f>
        <v>Elliott/Jaime</v>
      </c>
      <c r="F12" s="11" t="str">
        <f t="shared" ref="F12:F20" ca="1" si="17">INDIRECT(A12&amp;"!B6")</f>
        <v>N/A</v>
      </c>
      <c r="G12" s="11">
        <f t="shared" ca="1" si="5"/>
        <v>13.5</v>
      </c>
      <c r="H12" s="11" t="str">
        <f t="shared" ca="1" si="6"/>
        <v>Yes</v>
      </c>
      <c r="I12" s="11" t="str">
        <f t="shared" ca="1" si="7"/>
        <v>EOS 316L</v>
      </c>
      <c r="J12" s="4" t="str">
        <f t="shared" ref="J12:J20" ca="1" si="18">HYPERLINK(INDIRECT(A12&amp;"!B9"),"Folder Link")</f>
        <v>Folder Link</v>
      </c>
      <c r="K12" s="30">
        <f t="shared" ref="K12:K20" ca="1" si="19">INDIRECT(A12&amp;"!B12")</f>
        <v>0</v>
      </c>
    </row>
    <row r="13" spans="1:11" ht="16">
      <c r="A13" s="13" t="s">
        <v>22</v>
      </c>
      <c r="B13" s="18" t="str">
        <f t="shared" si="13"/>
        <v>Sheet Link</v>
      </c>
      <c r="C13" s="14" t="str">
        <f t="shared" ca="1" si="14"/>
        <v>50um Param Dev, Max Part</v>
      </c>
      <c r="D13" s="7">
        <f t="shared" ca="1" si="15"/>
        <v>0</v>
      </c>
      <c r="E13" s="11" t="str">
        <f t="shared" ca="1" si="16"/>
        <v>Elliott/Jaime</v>
      </c>
      <c r="F13" s="11" t="str">
        <f t="shared" ca="1" si="17"/>
        <v>N/A</v>
      </c>
      <c r="G13" s="11">
        <f t="shared" ca="1" si="5"/>
        <v>0</v>
      </c>
      <c r="H13" s="11">
        <f t="shared" ca="1" si="6"/>
        <v>0</v>
      </c>
      <c r="I13" s="11" t="str">
        <f t="shared" ca="1" si="7"/>
        <v>EOS 316L</v>
      </c>
      <c r="J13" s="4" t="str">
        <f t="shared" ca="1" si="18"/>
        <v>Folder Link</v>
      </c>
      <c r="K13" s="30">
        <f t="shared" ca="1" si="19"/>
        <v>0</v>
      </c>
    </row>
    <row r="14" spans="1:11" ht="16">
      <c r="A14" s="13" t="s">
        <v>23</v>
      </c>
      <c r="B14" s="18" t="str">
        <f t="shared" si="13"/>
        <v>Sheet Link</v>
      </c>
      <c r="C14" s="14" t="str">
        <f t="shared" ca="1" si="14"/>
        <v>Max's Part #2</v>
      </c>
      <c r="D14" s="7">
        <f t="shared" ca="1" si="15"/>
        <v>44105</v>
      </c>
      <c r="E14" s="11" t="str">
        <f t="shared" ca="1" si="16"/>
        <v>Elliott/Max</v>
      </c>
      <c r="F14" s="11" t="str">
        <f t="shared" ca="1" si="17"/>
        <v>Max</v>
      </c>
      <c r="G14" s="11">
        <f t="shared" ca="1" si="5"/>
        <v>7</v>
      </c>
      <c r="H14" s="11">
        <f t="shared" ca="1" si="6"/>
        <v>0</v>
      </c>
      <c r="I14" s="11" t="str">
        <f t="shared" ca="1" si="7"/>
        <v>EOS 316L</v>
      </c>
      <c r="J14" s="4" t="str">
        <f t="shared" ca="1" si="18"/>
        <v>Folder Link</v>
      </c>
      <c r="K14" s="30">
        <f t="shared" ca="1" si="19"/>
        <v>0</v>
      </c>
    </row>
    <row r="15" spans="1:11" ht="16">
      <c r="A15" s="13" t="s">
        <v>24</v>
      </c>
      <c r="B15" s="18" t="str">
        <f t="shared" si="13"/>
        <v>Sheet Link</v>
      </c>
      <c r="C15" s="14" t="str">
        <f t="shared" ca="1" si="14"/>
        <v>SNL Lattice Build #1</v>
      </c>
      <c r="D15" s="7">
        <f t="shared" ca="1" si="15"/>
        <v>44111</v>
      </c>
      <c r="E15" s="11" t="str">
        <f t="shared" ca="1" si="16"/>
        <v>Elliott/Karthik</v>
      </c>
      <c r="F15" s="11" t="str">
        <f t="shared" ca="1" si="17"/>
        <v>Sandia</v>
      </c>
      <c r="G15" s="11">
        <f t="shared" ca="1" si="5"/>
        <v>3.78</v>
      </c>
      <c r="H15" s="11">
        <f t="shared" ca="1" si="6"/>
        <v>0</v>
      </c>
      <c r="I15" s="11" t="str">
        <f t="shared" ca="1" si="7"/>
        <v>EOS 316L</v>
      </c>
      <c r="J15" s="4" t="str">
        <f t="shared" ca="1" si="18"/>
        <v>Folder Link</v>
      </c>
      <c r="K15" s="30">
        <f t="shared" ca="1" si="19"/>
        <v>0</v>
      </c>
    </row>
    <row r="16" spans="1:11" ht="16">
      <c r="A16" s="13" t="s">
        <v>25</v>
      </c>
      <c r="B16" s="18" t="str">
        <f t="shared" si="13"/>
        <v>Sheet Link</v>
      </c>
      <c r="C16" s="14" t="str">
        <f t="shared" ca="1" si="14"/>
        <v>SNL Lattice Build #2</v>
      </c>
      <c r="D16" s="7">
        <f t="shared" ca="1" si="15"/>
        <v>44111</v>
      </c>
      <c r="E16" s="11" t="str">
        <f t="shared" ca="1" si="16"/>
        <v>Elliott</v>
      </c>
      <c r="F16" s="11" t="str">
        <f t="shared" ca="1" si="17"/>
        <v>Sandia</v>
      </c>
      <c r="G16" s="11">
        <f ca="1">INDIRECT(A16&amp;"!B20")</f>
        <v>2.75</v>
      </c>
      <c r="H16" s="11" t="str">
        <f ca="1">INDIRECT(A16&amp;"!B17")</f>
        <v>YES</v>
      </c>
      <c r="I16" s="11" t="str">
        <f t="shared" ca="1" si="7"/>
        <v>EOS 316L</v>
      </c>
      <c r="J16" s="4" t="str">
        <f ca="1">HYPERLINK(INDIRECT(A16&amp;"!B10"),"Folder Link")</f>
        <v>Folder Link</v>
      </c>
      <c r="K16" s="30">
        <f t="shared" ca="1" si="19"/>
        <v>0</v>
      </c>
    </row>
    <row r="17" spans="1:11" ht="32">
      <c r="A17" s="13" t="s">
        <v>26</v>
      </c>
      <c r="B17" s="18" t="str">
        <f t="shared" si="13"/>
        <v>Sheet Link</v>
      </c>
      <c r="C17" s="14" t="str">
        <f t="shared" ca="1" si="14"/>
        <v>Golf Club, Lattices, John's Parts</v>
      </c>
      <c r="D17" s="7">
        <f t="shared" ca="1" si="15"/>
        <v>44140</v>
      </c>
      <c r="E17" s="11" t="str">
        <f t="shared" ca="1" si="16"/>
        <v>Elliott</v>
      </c>
      <c r="F17" s="11">
        <f t="shared" ca="1" si="17"/>
        <v>0</v>
      </c>
      <c r="G17" s="11">
        <f t="shared" ref="G17:G20" ca="1" si="20">INDIRECT(A17&amp;"!B20")</f>
        <v>31.5</v>
      </c>
      <c r="H17" s="11" t="str">
        <f ca="1">INDIRECT(A17&amp;"!B17")</f>
        <v>Yes</v>
      </c>
      <c r="I17" s="11" t="str">
        <f t="shared" ca="1" si="7"/>
        <v>EOS 316L</v>
      </c>
      <c r="J17" s="4" t="str">
        <f t="shared" ca="1" si="18"/>
        <v>Folder Link</v>
      </c>
      <c r="K17" s="30">
        <f t="shared" ca="1" si="19"/>
        <v>0</v>
      </c>
    </row>
    <row r="18" spans="1:11" ht="29.25" customHeight="1">
      <c r="A18" s="13" t="s">
        <v>27</v>
      </c>
      <c r="B18" s="18" t="str">
        <f t="shared" si="13"/>
        <v>Sheet Link</v>
      </c>
      <c r="C18" s="14" t="str">
        <f t="shared" ca="1" si="14"/>
        <v>Lattices Support Test, Max Artifact</v>
      </c>
      <c r="D18" s="7">
        <f t="shared" ca="1" si="15"/>
        <v>44146</v>
      </c>
      <c r="E18" s="11" t="str">
        <f t="shared" ca="1" si="16"/>
        <v>Elliott</v>
      </c>
      <c r="F18" s="11">
        <f t="shared" ca="1" si="17"/>
        <v>0</v>
      </c>
      <c r="G18" s="11">
        <f t="shared" ca="1" si="20"/>
        <v>8.58</v>
      </c>
      <c r="H18" s="11" t="str">
        <f ca="1">INDIRECT(A18&amp;"!B17")</f>
        <v>Yes</v>
      </c>
      <c r="I18" s="11" t="str">
        <f t="shared" ca="1" si="7"/>
        <v>EOS 316L</v>
      </c>
      <c r="J18" s="4" t="str">
        <f t="shared" ca="1" si="18"/>
        <v>Folder Link</v>
      </c>
      <c r="K18" s="30">
        <f t="shared" ca="1" si="19"/>
        <v>0</v>
      </c>
    </row>
    <row r="19" spans="1:11" ht="32">
      <c r="A19" s="13" t="s">
        <v>28</v>
      </c>
      <c r="B19" s="18" t="str">
        <f t="shared" si="13"/>
        <v>Sheet Link</v>
      </c>
      <c r="C19" s="14" t="str">
        <f t="shared" ca="1" si="14"/>
        <v>Downskin study, intentional porosity</v>
      </c>
      <c r="D19" s="7">
        <f t="shared" ca="1" si="15"/>
        <v>44179</v>
      </c>
      <c r="E19" s="11" t="str">
        <f t="shared" ca="1" si="16"/>
        <v>Elliott</v>
      </c>
      <c r="F19" s="11">
        <f t="shared" ca="1" si="17"/>
        <v>0</v>
      </c>
      <c r="G19" s="11">
        <f t="shared" ca="1" si="20"/>
        <v>9</v>
      </c>
      <c r="H19" s="11" t="str">
        <f ca="1">INDIRECT(A19&amp;"!B17")</f>
        <v>Yes</v>
      </c>
      <c r="I19" s="11" t="str">
        <f t="shared" ca="1" si="7"/>
        <v>316L</v>
      </c>
      <c r="J19" s="4" t="str">
        <f t="shared" ca="1" si="18"/>
        <v>Folder Link</v>
      </c>
      <c r="K19" s="30">
        <f t="shared" ca="1" si="19"/>
        <v>0</v>
      </c>
    </row>
    <row r="20" spans="1:11" ht="16">
      <c r="A20" s="13" t="s">
        <v>29</v>
      </c>
      <c r="B20" s="18" t="str">
        <f t="shared" si="13"/>
        <v>Sheet Link</v>
      </c>
      <c r="C20" s="14" t="str">
        <f t="shared" ca="1" si="14"/>
        <v>Mini Assembly #1</v>
      </c>
      <c r="D20" s="7">
        <f t="shared" ca="1" si="15"/>
        <v>44236</v>
      </c>
      <c r="E20" s="11" t="str">
        <f t="shared" ca="1" si="16"/>
        <v>Elliott</v>
      </c>
      <c r="F20" s="11">
        <f t="shared" ca="1" si="17"/>
        <v>0</v>
      </c>
      <c r="G20" s="11">
        <f t="shared" ca="1" si="20"/>
        <v>13.5</v>
      </c>
      <c r="H20" s="11" t="str">
        <f ca="1">INDIRECT(A20&amp;"!B17")</f>
        <v>NO :(</v>
      </c>
      <c r="I20" s="11" t="str">
        <f t="shared" ca="1" si="7"/>
        <v>316L</v>
      </c>
      <c r="J20" s="4" t="str">
        <f t="shared" ca="1" si="18"/>
        <v>Folder Link</v>
      </c>
      <c r="K20" s="30">
        <f t="shared" ca="1" si="19"/>
        <v>0</v>
      </c>
    </row>
    <row r="21" spans="1:11" ht="16">
      <c r="A21" s="13" t="s">
        <v>30</v>
      </c>
      <c r="B21" s="18" t="str">
        <f t="shared" ref="B21:B36" si="21">HYPERLINK("#"&amp;A21&amp;"!A1","Sheet Link")</f>
        <v>Sheet Link</v>
      </c>
      <c r="C21" s="14" t="str">
        <f t="shared" ref="C21:C36" ca="1" si="22">INDIRECT(A21&amp;"!B3")</f>
        <v>B018 Try #2</v>
      </c>
      <c r="D21" s="7">
        <f t="shared" ref="D21:D36" ca="1" si="23">INDIRECT(A21&amp;"!B5")</f>
        <v>44237</v>
      </c>
      <c r="E21" s="11" t="str">
        <f t="shared" ref="E21:E36" ca="1" si="24">INDIRECT(A21&amp;"!B4")</f>
        <v>Elliott</v>
      </c>
      <c r="F21" s="11">
        <f t="shared" ref="F21:F36" ca="1" si="25">INDIRECT(A21&amp;"!B6")</f>
        <v>0</v>
      </c>
      <c r="G21" s="11">
        <f t="shared" ref="G21:G36" ca="1" si="26">INDIRECT(A21&amp;"!B20")</f>
        <v>13</v>
      </c>
      <c r="H21" s="11" t="str">
        <f t="shared" ref="H21:H36" ca="1" si="27">INDIRECT(A21&amp;"!B17")</f>
        <v>NO :(</v>
      </c>
      <c r="I21" s="11" t="str">
        <f t="shared" ref="I21:I36" ca="1" si="28">INDIRECT(A21&amp;"!B9")</f>
        <v>316L</v>
      </c>
      <c r="J21" s="4" t="str">
        <f t="shared" ref="J21:J36" ca="1" si="29">HYPERLINK(INDIRECT(A21&amp;"!B9"),"Folder Link")</f>
        <v>Folder Link</v>
      </c>
      <c r="K21" s="30">
        <f t="shared" ref="K21:K36" ca="1" si="30">INDIRECT(A21&amp;"!B12")</f>
        <v>0</v>
      </c>
    </row>
    <row r="22" spans="1:11" ht="16">
      <c r="A22" s="13" t="s">
        <v>31</v>
      </c>
      <c r="B22" s="18" t="str">
        <f t="shared" si="21"/>
        <v>Sheet Link</v>
      </c>
      <c r="C22" s="14" t="str">
        <f t="shared" ca="1" si="22"/>
        <v>B018 Try #3</v>
      </c>
      <c r="D22" s="7">
        <f t="shared" ca="1" si="23"/>
        <v>44244</v>
      </c>
      <c r="E22" s="11" t="str">
        <f t="shared" ca="1" si="24"/>
        <v>Elliott</v>
      </c>
      <c r="F22" s="11">
        <f t="shared" ca="1" si="25"/>
        <v>0</v>
      </c>
      <c r="G22" s="11">
        <f t="shared" ca="1" si="26"/>
        <v>13</v>
      </c>
      <c r="H22" s="11" t="str">
        <f t="shared" ca="1" si="27"/>
        <v>YES</v>
      </c>
      <c r="I22" s="11" t="str">
        <f t="shared" ca="1" si="28"/>
        <v>316L</v>
      </c>
      <c r="J22" s="4" t="str">
        <f t="shared" ca="1" si="29"/>
        <v>Folder Link</v>
      </c>
      <c r="K22" s="30">
        <f t="shared" ca="1" si="30"/>
        <v>0</v>
      </c>
    </row>
    <row r="23" spans="1:11" ht="16">
      <c r="A23" s="13" t="s">
        <v>32</v>
      </c>
      <c r="B23" s="18" t="str">
        <f t="shared" si="21"/>
        <v>Sheet Link</v>
      </c>
      <c r="C23" s="14" t="str">
        <f t="shared" ca="1" si="22"/>
        <v>Off-Nom Build</v>
      </c>
      <c r="D23" s="7">
        <f t="shared" ca="1" si="23"/>
        <v>44273</v>
      </c>
      <c r="E23" s="11" t="str">
        <f t="shared" ca="1" si="24"/>
        <v>Elliott</v>
      </c>
      <c r="F23" s="11">
        <f t="shared" ca="1" si="25"/>
        <v>0</v>
      </c>
      <c r="G23" s="11">
        <f t="shared" ca="1" si="26"/>
        <v>0</v>
      </c>
      <c r="H23" s="11" t="str">
        <f t="shared" ca="1" si="27"/>
        <v>No</v>
      </c>
      <c r="I23" s="11" t="str">
        <f t="shared" ca="1" si="28"/>
        <v>316L</v>
      </c>
      <c r="J23" s="4" t="str">
        <f t="shared" ca="1" si="29"/>
        <v>Folder Link</v>
      </c>
      <c r="K23" s="30">
        <f t="shared" ca="1" si="30"/>
        <v>0</v>
      </c>
    </row>
    <row r="24" spans="1:11" ht="16">
      <c r="A24" s="13" t="s">
        <v>33</v>
      </c>
      <c r="B24" s="18" t="str">
        <f t="shared" si="21"/>
        <v>Sheet Link</v>
      </c>
      <c r="C24" s="14" t="str">
        <f t="shared" ca="1" si="22"/>
        <v>Off-Nom Build_Retry</v>
      </c>
      <c r="D24" s="7">
        <f t="shared" ca="1" si="23"/>
        <v>44292</v>
      </c>
      <c r="E24" s="11" t="str">
        <f t="shared" ca="1" si="24"/>
        <v>Elliott</v>
      </c>
      <c r="F24" s="11">
        <f t="shared" ca="1" si="25"/>
        <v>0</v>
      </c>
      <c r="G24" s="11">
        <f t="shared" ca="1" si="26"/>
        <v>38</v>
      </c>
      <c r="H24" s="11" t="str">
        <f t="shared" ca="1" si="27"/>
        <v>Yes</v>
      </c>
      <c r="I24" s="11" t="str">
        <f t="shared" ca="1" si="28"/>
        <v>316L</v>
      </c>
      <c r="J24" s="4" t="str">
        <f t="shared" ca="1" si="29"/>
        <v>Folder Link</v>
      </c>
      <c r="K24" s="30">
        <f t="shared" ca="1" si="30"/>
        <v>0</v>
      </c>
    </row>
    <row r="25" spans="1:11" ht="16">
      <c r="A25" s="13" t="s">
        <v>34</v>
      </c>
      <c r="B25" s="18" t="str">
        <f t="shared" si="21"/>
        <v>Sheet Link</v>
      </c>
      <c r="C25" s="14" t="str">
        <f t="shared" ca="1" si="22"/>
        <v>Off-Nom_HardnessSamples</v>
      </c>
      <c r="D25" s="7">
        <f t="shared" ca="1" si="23"/>
        <v>44320</v>
      </c>
      <c r="E25" s="11" t="str">
        <f t="shared" ca="1" si="24"/>
        <v>Elliott</v>
      </c>
      <c r="F25" s="11">
        <f t="shared" ca="1" si="25"/>
        <v>0</v>
      </c>
      <c r="G25" s="11">
        <f t="shared" ca="1" si="26"/>
        <v>13.666666666666666</v>
      </c>
      <c r="H25" s="11" t="str">
        <f t="shared" ca="1" si="27"/>
        <v>No</v>
      </c>
      <c r="I25" s="11" t="str">
        <f t="shared" ca="1" si="28"/>
        <v>316L</v>
      </c>
      <c r="J25" s="4" t="str">
        <f t="shared" ca="1" si="29"/>
        <v>Folder Link</v>
      </c>
      <c r="K25" s="30">
        <f t="shared" ca="1" si="30"/>
        <v>0</v>
      </c>
    </row>
    <row r="26" spans="1:11" ht="16">
      <c r="A26" s="13" t="s">
        <v>35</v>
      </c>
      <c r="B26" s="18" t="str">
        <f t="shared" si="21"/>
        <v>Sheet Link</v>
      </c>
      <c r="C26" s="14" t="e">
        <f t="shared" ca="1" si="22"/>
        <v>#REF!</v>
      </c>
      <c r="D26" s="7" t="e">
        <f t="shared" ca="1" si="23"/>
        <v>#REF!</v>
      </c>
      <c r="E26" s="11" t="e">
        <f t="shared" ca="1" si="24"/>
        <v>#REF!</v>
      </c>
      <c r="F26" s="11" t="e">
        <f t="shared" ca="1" si="25"/>
        <v>#REF!</v>
      </c>
      <c r="G26" s="11" t="e">
        <f t="shared" ca="1" si="26"/>
        <v>#REF!</v>
      </c>
      <c r="H26" s="11" t="e">
        <f t="shared" ca="1" si="27"/>
        <v>#REF!</v>
      </c>
      <c r="I26" s="11" t="e">
        <f t="shared" ca="1" si="28"/>
        <v>#REF!</v>
      </c>
      <c r="J26" s="4" t="e">
        <f t="shared" ca="1" si="29"/>
        <v>#REF!</v>
      </c>
      <c r="K26" s="30" t="e">
        <f t="shared" ca="1" si="30"/>
        <v>#REF!</v>
      </c>
    </row>
    <row r="27" spans="1:11" ht="16">
      <c r="A27" s="13" t="s">
        <v>36</v>
      </c>
      <c r="B27" s="18" t="str">
        <f t="shared" si="21"/>
        <v>Sheet Link</v>
      </c>
      <c r="C27" s="14" t="str">
        <f t="shared" ca="1" si="22"/>
        <v>Pure Aluminum #1</v>
      </c>
      <c r="D27" s="7">
        <f t="shared" ca="1" si="23"/>
        <v>44376</v>
      </c>
      <c r="E27" s="11" t="str">
        <f t="shared" ca="1" si="24"/>
        <v>Elliott</v>
      </c>
      <c r="F27" s="11">
        <f t="shared" ca="1" si="25"/>
        <v>0</v>
      </c>
      <c r="G27" s="11">
        <f t="shared" ca="1" si="26"/>
        <v>1</v>
      </c>
      <c r="H27" s="11" t="str">
        <f t="shared" ca="1" si="27"/>
        <v>Yes</v>
      </c>
      <c r="I27" s="11" t="str">
        <f t="shared" ca="1" si="28"/>
        <v>E3D A1000</v>
      </c>
      <c r="J27" s="4" t="str">
        <f t="shared" ca="1" si="29"/>
        <v>Folder Link</v>
      </c>
      <c r="K27" s="30">
        <f t="shared" ca="1" si="30"/>
        <v>0</v>
      </c>
    </row>
    <row r="28" spans="1:11" ht="16">
      <c r="A28" s="13" t="s">
        <v>37</v>
      </c>
      <c r="B28" s="18" t="str">
        <f t="shared" si="21"/>
        <v>Sheet Link</v>
      </c>
      <c r="C28" s="14" t="str">
        <f t="shared" ca="1" si="22"/>
        <v>Elliott Fillet Build</v>
      </c>
      <c r="D28" s="7">
        <f t="shared" ca="1" si="23"/>
        <v>44407</v>
      </c>
      <c r="E28" s="11" t="str">
        <f t="shared" ca="1" si="24"/>
        <v>Elliott</v>
      </c>
      <c r="F28" s="11">
        <f t="shared" ca="1" si="25"/>
        <v>0</v>
      </c>
      <c r="G28" s="11">
        <f t="shared" ca="1" si="26"/>
        <v>20.5</v>
      </c>
      <c r="H28" s="11" t="str">
        <f t="shared" ca="1" si="27"/>
        <v>Yes</v>
      </c>
      <c r="I28" s="11" t="str">
        <f t="shared" ca="1" si="28"/>
        <v>316L</v>
      </c>
      <c r="J28" s="4" t="str">
        <f t="shared" ca="1" si="29"/>
        <v>Folder Link</v>
      </c>
      <c r="K28" s="30">
        <f t="shared" ca="1" si="30"/>
        <v>0</v>
      </c>
    </row>
    <row r="29" spans="1:11" ht="16">
      <c r="A29" s="13" t="s">
        <v>38</v>
      </c>
      <c r="B29" s="18" t="str">
        <f t="shared" si="21"/>
        <v>Sheet Link</v>
      </c>
      <c r="C29" s="14" t="str">
        <f t="shared" ca="1" si="22"/>
        <v>Jaime Spatter build #1</v>
      </c>
      <c r="D29" s="7">
        <f t="shared" ca="1" si="23"/>
        <v>44400</v>
      </c>
      <c r="E29" s="11" t="str">
        <f t="shared" ca="1" si="24"/>
        <v>Jaime</v>
      </c>
      <c r="F29" s="11" t="str">
        <f t="shared" ca="1" si="25"/>
        <v>Internal</v>
      </c>
      <c r="G29" s="11" t="str">
        <f t="shared" ca="1" si="26"/>
        <v>6 (until failure)</v>
      </c>
      <c r="H29" s="11" t="str">
        <f t="shared" ca="1" si="27"/>
        <v>No</v>
      </c>
      <c r="I29" s="11" t="str">
        <f t="shared" ca="1" si="28"/>
        <v>316L</v>
      </c>
      <c r="J29" s="4" t="str">
        <f t="shared" ca="1" si="29"/>
        <v>Folder Link</v>
      </c>
      <c r="K29" s="30">
        <f t="shared" ca="1" si="30"/>
        <v>0</v>
      </c>
    </row>
    <row r="30" spans="1:11" ht="16">
      <c r="A30" s="13" t="s">
        <v>39</v>
      </c>
      <c r="B30" s="18" t="str">
        <f t="shared" si="21"/>
        <v>Sheet Link</v>
      </c>
      <c r="C30" s="14" t="str">
        <f t="shared" ca="1" si="22"/>
        <v>Jaime Spatter build #1</v>
      </c>
      <c r="D30" s="7">
        <f t="shared" ca="1" si="23"/>
        <v>44404</v>
      </c>
      <c r="E30" s="11" t="str">
        <f t="shared" ca="1" si="24"/>
        <v>Jaime</v>
      </c>
      <c r="F30" s="11" t="str">
        <f t="shared" ca="1" si="25"/>
        <v>Internal</v>
      </c>
      <c r="G30" s="11">
        <f t="shared" ca="1" si="26"/>
        <v>38</v>
      </c>
      <c r="H30" s="11" t="str">
        <f t="shared" ca="1" si="27"/>
        <v>Yes</v>
      </c>
      <c r="I30" s="11" t="str">
        <f t="shared" ca="1" si="28"/>
        <v>316L</v>
      </c>
      <c r="J30" s="4" t="str">
        <f t="shared" ca="1" si="29"/>
        <v>Folder Link</v>
      </c>
      <c r="K30" s="30">
        <f t="shared" ca="1" si="30"/>
        <v>0</v>
      </c>
    </row>
    <row r="31" spans="1:11" ht="16">
      <c r="A31" s="13" t="s">
        <v>40</v>
      </c>
      <c r="B31" s="18" t="str">
        <f t="shared" si="21"/>
        <v>Sheet Link</v>
      </c>
      <c r="C31" s="14" t="str">
        <f t="shared" ca="1" si="22"/>
        <v>Jaime Spatter build #2</v>
      </c>
      <c r="D31" s="7">
        <f t="shared" ca="1" si="23"/>
        <v>44414</v>
      </c>
      <c r="E31" s="11" t="str">
        <f t="shared" ca="1" si="24"/>
        <v>Jaime</v>
      </c>
      <c r="F31" s="11" t="str">
        <f t="shared" ca="1" si="25"/>
        <v>Internal</v>
      </c>
      <c r="G31" s="11">
        <f t="shared" ca="1" si="26"/>
        <v>38</v>
      </c>
      <c r="H31" s="11" t="str">
        <f t="shared" ca="1" si="27"/>
        <v>No</v>
      </c>
      <c r="I31" s="11" t="str">
        <f t="shared" ca="1" si="28"/>
        <v>316L</v>
      </c>
      <c r="J31" s="4" t="str">
        <f t="shared" ca="1" si="29"/>
        <v>Folder Link</v>
      </c>
      <c r="K31" s="30">
        <f t="shared" ca="1" si="30"/>
        <v>0</v>
      </c>
    </row>
    <row r="32" spans="1:11" ht="16">
      <c r="A32" s="13" t="s">
        <v>41</v>
      </c>
      <c r="B32" s="18" t="str">
        <f t="shared" si="21"/>
        <v>Sheet Link</v>
      </c>
      <c r="C32" s="14" t="str">
        <f t="shared" ca="1" si="22"/>
        <v>Elliott Fillet Build 2</v>
      </c>
      <c r="D32" s="7">
        <f t="shared" ca="1" si="23"/>
        <v>44420</v>
      </c>
      <c r="E32" s="11" t="str">
        <f t="shared" ca="1" si="24"/>
        <v>Elliott</v>
      </c>
      <c r="F32" s="11">
        <f t="shared" ca="1" si="25"/>
        <v>0</v>
      </c>
      <c r="G32" s="11">
        <f t="shared" ca="1" si="26"/>
        <v>20.5</v>
      </c>
      <c r="H32" s="11">
        <f t="shared" ca="1" si="27"/>
        <v>0</v>
      </c>
      <c r="I32" s="11" t="str">
        <f t="shared" ca="1" si="28"/>
        <v>316L</v>
      </c>
      <c r="J32" s="4" t="str">
        <f t="shared" ca="1" si="29"/>
        <v>Folder Link</v>
      </c>
      <c r="K32" s="30">
        <f t="shared" ca="1" si="30"/>
        <v>0</v>
      </c>
    </row>
    <row r="33" spans="1:11" ht="16">
      <c r="A33" s="13" t="s">
        <v>42</v>
      </c>
      <c r="B33" s="18" t="str">
        <f t="shared" si="21"/>
        <v>Sheet Link</v>
      </c>
      <c r="C33" s="14" t="e">
        <f t="shared" ca="1" si="22"/>
        <v>#REF!</v>
      </c>
      <c r="D33" s="7" t="e">
        <f t="shared" ca="1" si="23"/>
        <v>#REF!</v>
      </c>
      <c r="E33" s="11" t="e">
        <f t="shared" ca="1" si="24"/>
        <v>#REF!</v>
      </c>
      <c r="F33" s="11" t="e">
        <f t="shared" ca="1" si="25"/>
        <v>#REF!</v>
      </c>
      <c r="G33" s="11" t="e">
        <f t="shared" ca="1" si="26"/>
        <v>#REF!</v>
      </c>
      <c r="H33" s="11" t="e">
        <f t="shared" ca="1" si="27"/>
        <v>#REF!</v>
      </c>
      <c r="I33" s="11" t="e">
        <f t="shared" ca="1" si="28"/>
        <v>#REF!</v>
      </c>
      <c r="J33" s="4" t="e">
        <f t="shared" ca="1" si="29"/>
        <v>#REF!</v>
      </c>
      <c r="K33" s="30" t="e">
        <f t="shared" ca="1" si="30"/>
        <v>#REF!</v>
      </c>
    </row>
    <row r="34" spans="1:11" ht="16">
      <c r="A34" s="13" t="s">
        <v>43</v>
      </c>
      <c r="B34" s="18" t="str">
        <f t="shared" si="21"/>
        <v>Sheet Link</v>
      </c>
      <c r="C34" s="14" t="str">
        <f t="shared" ca="1" si="22"/>
        <v>Spatter 3</v>
      </c>
      <c r="D34" s="7">
        <f t="shared" ca="1" si="23"/>
        <v>44435</v>
      </c>
      <c r="E34" s="11" t="str">
        <f t="shared" ca="1" si="24"/>
        <v>Jaime</v>
      </c>
      <c r="F34" s="11" t="str">
        <f t="shared" ca="1" si="25"/>
        <v>Internal</v>
      </c>
      <c r="G34" s="11">
        <f t="shared" ca="1" si="26"/>
        <v>0</v>
      </c>
      <c r="H34" s="11">
        <f t="shared" ca="1" si="27"/>
        <v>0</v>
      </c>
      <c r="I34" s="11" t="str">
        <f t="shared" ca="1" si="28"/>
        <v>316L</v>
      </c>
      <c r="J34" s="4" t="str">
        <f t="shared" ca="1" si="29"/>
        <v>Folder Link</v>
      </c>
      <c r="K34" s="30">
        <f t="shared" ca="1" si="30"/>
        <v>0</v>
      </c>
    </row>
    <row r="35" spans="1:11" ht="16">
      <c r="A35" t="s">
        <v>44</v>
      </c>
      <c r="B35" s="18" t="str">
        <f t="shared" si="21"/>
        <v>Sheet Link</v>
      </c>
      <c r="C35" s="14" t="str">
        <f t="shared" ca="1" si="22"/>
        <v>Novelis-01</v>
      </c>
      <c r="D35" s="7">
        <f t="shared" ca="1" si="23"/>
        <v>44466</v>
      </c>
      <c r="E35" s="11" t="str">
        <f t="shared" ca="1" si="24"/>
        <v>Elliott/Jaime</v>
      </c>
      <c r="F35" s="11" t="str">
        <f t="shared" ca="1" si="25"/>
        <v>Novelis</v>
      </c>
      <c r="G35" s="11">
        <f t="shared" ca="1" si="26"/>
        <v>0</v>
      </c>
      <c r="H35" s="11" t="str">
        <f t="shared" ca="1" si="27"/>
        <v>Yes</v>
      </c>
      <c r="I35" s="11" t="str">
        <f t="shared" ca="1" si="28"/>
        <v>Al-20Sn</v>
      </c>
      <c r="J35" s="4" t="str">
        <f t="shared" ca="1" si="29"/>
        <v>Folder Link</v>
      </c>
      <c r="K35" s="30">
        <f t="shared" ca="1" si="30"/>
        <v>0</v>
      </c>
    </row>
    <row r="36" spans="1:11" ht="16">
      <c r="A36" t="s">
        <v>45</v>
      </c>
      <c r="B36" s="18" t="str">
        <f t="shared" si="21"/>
        <v>Sheet Link</v>
      </c>
      <c r="C36" s="14" t="str">
        <f t="shared" ca="1" si="22"/>
        <v>Novelis-02</v>
      </c>
      <c r="D36" s="7">
        <f t="shared" ca="1" si="23"/>
        <v>44475</v>
      </c>
      <c r="E36" s="11" t="str">
        <f t="shared" ca="1" si="24"/>
        <v>Elliott/Jaime</v>
      </c>
      <c r="F36" s="11" t="str">
        <f t="shared" ca="1" si="25"/>
        <v>Novelis</v>
      </c>
      <c r="G36" s="11">
        <f t="shared" ca="1" si="26"/>
        <v>4</v>
      </c>
      <c r="H36" s="11" t="str">
        <f t="shared" ca="1" si="27"/>
        <v>Yes</v>
      </c>
      <c r="I36" s="11" t="str">
        <f t="shared" ca="1" si="28"/>
        <v>Al-20Sn</v>
      </c>
      <c r="J36" s="4" t="str">
        <f t="shared" ca="1" si="29"/>
        <v>Folder Link</v>
      </c>
      <c r="K36" s="30">
        <f t="shared" ca="1" si="30"/>
        <v>0</v>
      </c>
    </row>
    <row r="37" spans="1:11" ht="32">
      <c r="A37" t="s">
        <v>46</v>
      </c>
      <c r="B37" s="18" t="str">
        <f t="shared" ref="B37:B52" si="31">HYPERLINK("#"&amp;A37&amp;"!A1","Sheet Link")</f>
        <v>Sheet Link</v>
      </c>
      <c r="C37" s="14" t="str">
        <f t="shared" ref="C37:C52" ca="1" si="32">INDIRECT(A37&amp;"!B3")</f>
        <v>Chidinma CVD</v>
      </c>
      <c r="D37" s="7">
        <f t="shared" ref="D37:D52" ca="1" si="33">INDIRECT(A37&amp;"!B5")</f>
        <v>0</v>
      </c>
      <c r="E37" s="11" t="str">
        <f t="shared" ref="E37:E52" ca="1" si="34">INDIRECT(A37&amp;"!B4")</f>
        <v>Elliott/Jaime</v>
      </c>
      <c r="F37" s="11" t="str">
        <f t="shared" ref="F37:F52" ca="1" si="35">INDIRECT(A37&amp;"!B6")</f>
        <v>Chidinma/Graham</v>
      </c>
      <c r="G37" s="11">
        <f t="shared" ref="G37:G52" ca="1" si="36">INDIRECT(A37&amp;"!B20")</f>
        <v>0</v>
      </c>
      <c r="H37" s="11" t="str">
        <f t="shared" ref="H37:H52" ca="1" si="37">INDIRECT(A37&amp;"!B17")</f>
        <v>Yes</v>
      </c>
      <c r="I37" s="11" t="str">
        <f t="shared" ref="I37:I52" ca="1" si="38">INDIRECT(A37&amp;"!B9")</f>
        <v>Al1000</v>
      </c>
      <c r="J37" s="4" t="str">
        <f t="shared" ref="J37:J52" ca="1" si="39">HYPERLINK(INDIRECT(A37&amp;"!B9"),"Folder Link")</f>
        <v>Folder Link</v>
      </c>
      <c r="K37" s="30">
        <f t="shared" ref="K37:K52" ca="1" si="40">INDIRECT(A37&amp;"!B12")</f>
        <v>0</v>
      </c>
    </row>
    <row r="38" spans="1:11" ht="16">
      <c r="A38" t="s">
        <v>47</v>
      </c>
      <c r="B38" s="18" t="str">
        <f t="shared" si="31"/>
        <v>Sheet Link</v>
      </c>
      <c r="C38" s="14" t="str">
        <f t="shared" ca="1" si="32"/>
        <v>Jenny Lattices 01</v>
      </c>
      <c r="D38" s="7">
        <f t="shared" ca="1" si="33"/>
        <v>44518</v>
      </c>
      <c r="E38" s="11" t="str">
        <f t="shared" ca="1" si="34"/>
        <v>Elliott/Jaime</v>
      </c>
      <c r="F38" s="11" t="str">
        <f t="shared" ca="1" si="35"/>
        <v>Jenny Wang</v>
      </c>
      <c r="G38" s="11">
        <f t="shared" ca="1" si="36"/>
        <v>11.5</v>
      </c>
      <c r="H38" s="11">
        <f t="shared" ca="1" si="37"/>
        <v>0</v>
      </c>
      <c r="I38" s="11" t="str">
        <f t="shared" ca="1" si="38"/>
        <v>316L</v>
      </c>
      <c r="J38" s="4" t="str">
        <f t="shared" ca="1" si="39"/>
        <v>Folder Link</v>
      </c>
      <c r="K38" s="30">
        <f t="shared" ca="1" si="40"/>
        <v>0</v>
      </c>
    </row>
    <row r="39" spans="1:11" ht="16">
      <c r="A39" t="s">
        <v>48</v>
      </c>
      <c r="B39" s="18" t="str">
        <f t="shared" si="31"/>
        <v>Sheet Link</v>
      </c>
      <c r="C39" s="14" t="str">
        <f t="shared" ca="1" si="32"/>
        <v>Dyuti Build</v>
      </c>
      <c r="D39" s="7">
        <f t="shared" ca="1" si="33"/>
        <v>44537</v>
      </c>
      <c r="E39" s="11" t="str">
        <f t="shared" ca="1" si="34"/>
        <v>Elliott/Jaime</v>
      </c>
      <c r="F39" s="11" t="str">
        <f t="shared" ca="1" si="35"/>
        <v>Dyuti</v>
      </c>
      <c r="G39" s="11">
        <f t="shared" ca="1" si="36"/>
        <v>40</v>
      </c>
      <c r="H39" s="11" t="str">
        <f t="shared" ca="1" si="37"/>
        <v>Yes</v>
      </c>
      <c r="I39" s="11" t="str">
        <f t="shared" ca="1" si="38"/>
        <v>316L</v>
      </c>
      <c r="J39" s="4" t="str">
        <f t="shared" ca="1" si="39"/>
        <v>Folder Link</v>
      </c>
      <c r="K39" s="30">
        <f t="shared" ca="1" si="40"/>
        <v>0</v>
      </c>
    </row>
    <row r="40" spans="1:11" ht="16">
      <c r="A40" t="s">
        <v>49</v>
      </c>
      <c r="B40" s="18" t="str">
        <f t="shared" si="31"/>
        <v>Sheet Link</v>
      </c>
      <c r="C40" s="14" t="str">
        <f t="shared" ca="1" si="32"/>
        <v>Jenny 02/Tour</v>
      </c>
      <c r="D40" s="7">
        <f t="shared" ca="1" si="33"/>
        <v>44543</v>
      </c>
      <c r="E40" s="11" t="str">
        <f t="shared" ca="1" si="34"/>
        <v>Elliott</v>
      </c>
      <c r="F40" s="11" t="str">
        <f t="shared" ca="1" si="35"/>
        <v>Jenny, GA Gov</v>
      </c>
      <c r="G40" s="11">
        <f t="shared" ca="1" si="36"/>
        <v>8.25</v>
      </c>
      <c r="H40" s="11">
        <f t="shared" ca="1" si="37"/>
        <v>0</v>
      </c>
      <c r="I40" s="11" t="str">
        <f t="shared" ca="1" si="38"/>
        <v>316L</v>
      </c>
      <c r="J40" s="4" t="str">
        <f t="shared" ca="1" si="39"/>
        <v>Folder Link</v>
      </c>
      <c r="K40" s="30">
        <f t="shared" ca="1" si="40"/>
        <v>0</v>
      </c>
    </row>
    <row r="41" spans="1:11" ht="32">
      <c r="A41" t="s">
        <v>50</v>
      </c>
      <c r="B41" s="18" t="str">
        <f t="shared" si="31"/>
        <v>Sheet Link</v>
      </c>
      <c r="C41" s="14" t="str">
        <f t="shared" ca="1" si="32"/>
        <v>Calibration Build</v>
      </c>
      <c r="D41" s="7">
        <f t="shared" ca="1" si="33"/>
        <v>44592</v>
      </c>
      <c r="E41" s="11" t="str">
        <f t="shared" ca="1" si="34"/>
        <v>Elliott</v>
      </c>
      <c r="F41" s="11" t="str">
        <f t="shared" ca="1" si="35"/>
        <v>Elliott, Michael, Jessie</v>
      </c>
      <c r="G41" s="11">
        <f t="shared" ca="1" si="36"/>
        <v>24</v>
      </c>
      <c r="H41" s="11">
        <f t="shared" ca="1" si="37"/>
        <v>0</v>
      </c>
      <c r="I41" s="11" t="str">
        <f t="shared" ca="1" si="38"/>
        <v>316L</v>
      </c>
      <c r="J41" s="4" t="str">
        <f t="shared" ca="1" si="39"/>
        <v>Folder Link</v>
      </c>
      <c r="K41" s="30">
        <f t="shared" ca="1" si="40"/>
        <v>0</v>
      </c>
    </row>
    <row r="42" spans="1:11" ht="32">
      <c r="A42" t="s">
        <v>51</v>
      </c>
      <c r="B42" s="18" t="str">
        <f t="shared" si="31"/>
        <v>Sheet Link</v>
      </c>
      <c r="C42" s="13" t="str">
        <f t="shared" ca="1" si="32"/>
        <v>Calibration Build_v02</v>
      </c>
      <c r="D42" s="7">
        <f t="shared" ca="1" si="33"/>
        <v>44593</v>
      </c>
      <c r="E42" s="11" t="str">
        <f t="shared" ca="1" si="34"/>
        <v>Elliott</v>
      </c>
      <c r="F42" s="11" t="str">
        <f t="shared" ca="1" si="35"/>
        <v>Elliott, Michael, Jessie</v>
      </c>
      <c r="G42" s="11">
        <f t="shared" ca="1" si="36"/>
        <v>24</v>
      </c>
      <c r="H42" s="11">
        <f t="shared" ca="1" si="37"/>
        <v>0</v>
      </c>
      <c r="I42" s="11" t="str">
        <f t="shared" ca="1" si="38"/>
        <v>316L</v>
      </c>
      <c r="J42" s="4" t="str">
        <f t="shared" ca="1" si="39"/>
        <v>Folder Link</v>
      </c>
      <c r="K42" s="30">
        <f t="shared" ca="1" si="40"/>
        <v>0</v>
      </c>
    </row>
    <row r="43" spans="1:11" ht="16">
      <c r="A43" t="s">
        <v>52</v>
      </c>
      <c r="B43" s="18" t="str">
        <f t="shared" si="31"/>
        <v>Sheet Link</v>
      </c>
      <c r="C43" s="13" t="e">
        <f t="shared" ca="1" si="32"/>
        <v>#REF!</v>
      </c>
      <c r="D43" s="7" t="e">
        <f t="shared" ca="1" si="33"/>
        <v>#REF!</v>
      </c>
      <c r="E43" s="11" t="e">
        <f t="shared" ca="1" si="34"/>
        <v>#REF!</v>
      </c>
      <c r="F43" s="11" t="e">
        <f t="shared" ca="1" si="35"/>
        <v>#REF!</v>
      </c>
      <c r="G43" s="11" t="e">
        <f t="shared" ca="1" si="36"/>
        <v>#REF!</v>
      </c>
      <c r="H43" s="11" t="e">
        <f t="shared" ca="1" si="37"/>
        <v>#REF!</v>
      </c>
      <c r="I43" s="11" t="e">
        <f t="shared" ca="1" si="38"/>
        <v>#REF!</v>
      </c>
      <c r="J43" s="4" t="e">
        <f t="shared" ca="1" si="39"/>
        <v>#REF!</v>
      </c>
      <c r="K43" s="30" t="e">
        <f t="shared" ca="1" si="40"/>
        <v>#REF!</v>
      </c>
    </row>
    <row r="44" spans="1:11" ht="16">
      <c r="A44" t="s">
        <v>53</v>
      </c>
      <c r="B44" s="18" t="str">
        <f t="shared" si="31"/>
        <v>Sheet Link</v>
      </c>
      <c r="C44" s="13" t="e">
        <f t="shared" ca="1" si="32"/>
        <v>#REF!</v>
      </c>
      <c r="D44" s="7" t="e">
        <f t="shared" ca="1" si="33"/>
        <v>#REF!</v>
      </c>
      <c r="E44" s="11" t="e">
        <f t="shared" ca="1" si="34"/>
        <v>#REF!</v>
      </c>
      <c r="F44" s="11" t="e">
        <f t="shared" ca="1" si="35"/>
        <v>#REF!</v>
      </c>
      <c r="G44" s="11" t="e">
        <f t="shared" ca="1" si="36"/>
        <v>#REF!</v>
      </c>
      <c r="H44" s="11" t="e">
        <f t="shared" ca="1" si="37"/>
        <v>#REF!</v>
      </c>
      <c r="I44" s="11" t="e">
        <f t="shared" ca="1" si="38"/>
        <v>#REF!</v>
      </c>
      <c r="J44" s="4" t="e">
        <f t="shared" ca="1" si="39"/>
        <v>#REF!</v>
      </c>
      <c r="K44" s="30" t="e">
        <f t="shared" ca="1" si="40"/>
        <v>#REF!</v>
      </c>
    </row>
    <row r="45" spans="1:11" ht="16">
      <c r="A45" t="s">
        <v>54</v>
      </c>
      <c r="B45" s="18" t="str">
        <f t="shared" si="31"/>
        <v>Sheet Link</v>
      </c>
      <c r="C45" s="13" t="str">
        <f t="shared" ca="1" si="32"/>
        <v>SHAP3D_BUild02</v>
      </c>
      <c r="D45" s="7">
        <f t="shared" ca="1" si="33"/>
        <v>44649</v>
      </c>
      <c r="E45" s="11" t="str">
        <f t="shared" ca="1" si="34"/>
        <v>Elliott, Brian</v>
      </c>
      <c r="F45" s="11" t="str">
        <f t="shared" ca="1" si="35"/>
        <v>SHAP3D</v>
      </c>
      <c r="G45" s="11">
        <f t="shared" ca="1" si="36"/>
        <v>24</v>
      </c>
      <c r="H45" s="11">
        <f t="shared" ca="1" si="37"/>
        <v>0</v>
      </c>
      <c r="I45" s="11" t="str">
        <f t="shared" ca="1" si="38"/>
        <v>316L</v>
      </c>
      <c r="J45" s="4" t="str">
        <f t="shared" ca="1" si="39"/>
        <v>Folder Link</v>
      </c>
      <c r="K45" s="30">
        <f t="shared" ca="1" si="40"/>
        <v>0</v>
      </c>
    </row>
    <row r="46" spans="1:11" ht="16">
      <c r="A46" t="s">
        <v>55</v>
      </c>
      <c r="B46" s="18" t="str">
        <f t="shared" si="31"/>
        <v>Sheet Link</v>
      </c>
      <c r="C46" s="13" t="str">
        <f t="shared" ca="1" si="32"/>
        <v>Bike Stem Build</v>
      </c>
      <c r="D46" s="7">
        <f t="shared" ca="1" si="33"/>
        <v>44665</v>
      </c>
      <c r="E46" s="11" t="str">
        <f t="shared" ca="1" si="34"/>
        <v>Elliott, Brian</v>
      </c>
      <c r="F46" s="11" t="str">
        <f t="shared" ca="1" si="35"/>
        <v>Jaime's Bike</v>
      </c>
      <c r="G46" s="11">
        <f t="shared" ca="1" si="36"/>
        <v>45</v>
      </c>
      <c r="H46" s="11">
        <f t="shared" ca="1" si="37"/>
        <v>0</v>
      </c>
      <c r="I46" s="11" t="str">
        <f t="shared" ca="1" si="38"/>
        <v>316L</v>
      </c>
      <c r="J46" s="4" t="str">
        <f t="shared" ca="1" si="39"/>
        <v>Folder Link</v>
      </c>
      <c r="K46" s="30">
        <f t="shared" ca="1" si="40"/>
        <v>0</v>
      </c>
    </row>
    <row r="47" spans="1:11" ht="32">
      <c r="A47" t="s">
        <v>56</v>
      </c>
      <c r="B47" s="18" t="str">
        <f t="shared" si="31"/>
        <v>Sheet Link</v>
      </c>
      <c r="C47" s="13" t="str">
        <f t="shared" ca="1" si="32"/>
        <v>Laser Focus #2</v>
      </c>
      <c r="D47" s="7">
        <f t="shared" ca="1" si="33"/>
        <v>44671</v>
      </c>
      <c r="E47" s="11" t="str">
        <f t="shared" ca="1" si="34"/>
        <v>Elliott, Jaime, Enea</v>
      </c>
      <c r="F47" s="11">
        <f t="shared" ca="1" si="35"/>
        <v>0</v>
      </c>
      <c r="G47" s="11">
        <f t="shared" ca="1" si="36"/>
        <v>0</v>
      </c>
      <c r="H47" s="11">
        <f t="shared" ca="1" si="37"/>
        <v>0</v>
      </c>
      <c r="I47" s="11">
        <f t="shared" ca="1" si="38"/>
        <v>0</v>
      </c>
      <c r="J47" s="4" t="str">
        <f t="shared" ca="1" si="39"/>
        <v>Folder Link</v>
      </c>
      <c r="K47" s="30">
        <f t="shared" ca="1" si="40"/>
        <v>0</v>
      </c>
    </row>
    <row r="48" spans="1:11" ht="32">
      <c r="A48" t="s">
        <v>57</v>
      </c>
      <c r="B48" s="18" t="str">
        <f t="shared" si="31"/>
        <v>Sheet Link</v>
      </c>
      <c r="C48" s="13" t="str">
        <f t="shared" ca="1" si="32"/>
        <v>Laser Focus #3</v>
      </c>
      <c r="D48" s="7">
        <f t="shared" ca="1" si="33"/>
        <v>44687</v>
      </c>
      <c r="E48" s="11" t="str">
        <f t="shared" ca="1" si="34"/>
        <v>Elliott, Jaime, Enea</v>
      </c>
      <c r="F48" s="11">
        <f t="shared" ca="1" si="35"/>
        <v>0</v>
      </c>
      <c r="G48" s="11">
        <f t="shared" ca="1" si="36"/>
        <v>0</v>
      </c>
      <c r="H48" s="11">
        <f t="shared" ca="1" si="37"/>
        <v>0</v>
      </c>
      <c r="I48" s="11">
        <f t="shared" ca="1" si="38"/>
        <v>0</v>
      </c>
      <c r="J48" s="4" t="str">
        <f t="shared" ca="1" si="39"/>
        <v>Folder Link</v>
      </c>
      <c r="K48" s="30">
        <f t="shared" ca="1" si="40"/>
        <v>0</v>
      </c>
    </row>
    <row r="49" spans="1:11" ht="32">
      <c r="A49" t="s">
        <v>58</v>
      </c>
      <c r="B49" s="18" t="str">
        <f t="shared" si="31"/>
        <v>Sheet Link</v>
      </c>
      <c r="C49" s="13" t="str">
        <f t="shared" ca="1" si="32"/>
        <v>GTRI HeatX #1</v>
      </c>
      <c r="D49" s="7">
        <f t="shared" ca="1" si="33"/>
        <v>44739</v>
      </c>
      <c r="E49" s="11" t="str">
        <f t="shared" ca="1" si="34"/>
        <v>Matt, Brian, Jaime, Elliott</v>
      </c>
      <c r="F49" s="11" t="str">
        <f t="shared" ca="1" si="35"/>
        <v>GTRI</v>
      </c>
      <c r="G49" s="11">
        <f t="shared" ca="1" si="36"/>
        <v>48.833333333333336</v>
      </c>
      <c r="H49" s="11">
        <f t="shared" ca="1" si="37"/>
        <v>0</v>
      </c>
      <c r="I49" s="11" t="str">
        <f t="shared" ca="1" si="38"/>
        <v>AlSi10Mg</v>
      </c>
      <c r="J49" s="4" t="str">
        <f t="shared" ca="1" si="39"/>
        <v>Folder Link</v>
      </c>
      <c r="K49" s="30">
        <f t="shared" ca="1" si="40"/>
        <v>0</v>
      </c>
    </row>
    <row r="50" spans="1:11" ht="48">
      <c r="A50" t="s">
        <v>59</v>
      </c>
      <c r="B50" s="18" t="str">
        <f t="shared" si="31"/>
        <v>Sheet Link</v>
      </c>
      <c r="C50" s="13" t="str">
        <f t="shared" ca="1" si="32"/>
        <v>AurBelJessie</v>
      </c>
      <c r="D50" s="7">
        <f t="shared" ca="1" si="33"/>
        <v>44816</v>
      </c>
      <c r="E50" s="11" t="str">
        <f t="shared" ca="1" si="34"/>
        <v>Jaime, Brian, Matt</v>
      </c>
      <c r="F50" s="11" t="str">
        <f t="shared" ca="1" si="35"/>
        <v>Aurellio Bellotti, Jessie Liu, Emily Sanders</v>
      </c>
      <c r="G50" s="11">
        <f t="shared" ca="1" si="36"/>
        <v>50</v>
      </c>
      <c r="H50" s="11">
        <f t="shared" ca="1" si="37"/>
        <v>0</v>
      </c>
      <c r="I50" s="11" t="str">
        <f t="shared" ca="1" si="38"/>
        <v>316L KM</v>
      </c>
      <c r="J50" s="4" t="str">
        <f t="shared" ca="1" si="39"/>
        <v>Folder Link</v>
      </c>
      <c r="K50" s="30">
        <f t="shared" ca="1" si="40"/>
        <v>0</v>
      </c>
    </row>
    <row r="51" spans="1:11" ht="16">
      <c r="A51" t="s">
        <v>60</v>
      </c>
      <c r="B51" s="18" t="str">
        <f t="shared" si="31"/>
        <v>Sheet Link</v>
      </c>
      <c r="C51" s="13" t="e">
        <f t="shared" ca="1" si="32"/>
        <v>#REF!</v>
      </c>
      <c r="D51" s="7" t="e">
        <f t="shared" ca="1" si="33"/>
        <v>#REF!</v>
      </c>
      <c r="E51" s="11" t="e">
        <f t="shared" ca="1" si="34"/>
        <v>#REF!</v>
      </c>
      <c r="F51" s="11" t="e">
        <f t="shared" ca="1" si="35"/>
        <v>#REF!</v>
      </c>
      <c r="G51" s="11" t="e">
        <f t="shared" ca="1" si="36"/>
        <v>#REF!</v>
      </c>
      <c r="H51" s="11" t="e">
        <f t="shared" ca="1" si="37"/>
        <v>#REF!</v>
      </c>
      <c r="I51" s="11" t="e">
        <f t="shared" ca="1" si="38"/>
        <v>#REF!</v>
      </c>
      <c r="J51" s="4" t="e">
        <f t="shared" ca="1" si="39"/>
        <v>#REF!</v>
      </c>
      <c r="K51" s="30" t="e">
        <f t="shared" ca="1" si="40"/>
        <v>#REF!</v>
      </c>
    </row>
    <row r="52" spans="1:11" ht="16">
      <c r="A52" t="s">
        <v>61</v>
      </c>
      <c r="B52" s="18" t="str">
        <f t="shared" si="31"/>
        <v>Sheet Link</v>
      </c>
      <c r="C52" s="13" t="e">
        <f t="shared" ca="1" si="32"/>
        <v>#REF!</v>
      </c>
      <c r="D52" s="7" t="e">
        <f t="shared" ca="1" si="33"/>
        <v>#REF!</v>
      </c>
      <c r="E52" s="11" t="e">
        <f t="shared" ca="1" si="34"/>
        <v>#REF!</v>
      </c>
      <c r="F52" s="11" t="e">
        <f t="shared" ca="1" si="35"/>
        <v>#REF!</v>
      </c>
      <c r="G52" s="11" t="e">
        <f t="shared" ca="1" si="36"/>
        <v>#REF!</v>
      </c>
      <c r="H52" s="11" t="e">
        <f t="shared" ca="1" si="37"/>
        <v>#REF!</v>
      </c>
      <c r="I52" s="11" t="e">
        <f t="shared" ca="1" si="38"/>
        <v>#REF!</v>
      </c>
      <c r="J52" s="4" t="e">
        <f t="shared" ca="1" si="39"/>
        <v>#REF!</v>
      </c>
      <c r="K52" s="30" t="e">
        <f t="shared" ca="1" si="40"/>
        <v>#REF!</v>
      </c>
    </row>
  </sheetData>
  <hyperlinks>
    <hyperlink ref="A5" location="'B003'!A1" display="B003" xr:uid="{1BB2F561-D993-4789-B93B-3422967E5FFA}"/>
    <hyperlink ref="A2" location="Template!A1" display="Template" xr:uid="{C3D348B6-0E24-4F3B-9290-1F7EE80CE7AC}"/>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0AA1-96A4-4AAB-BD67-9DD8C7D300BB}">
  <dimension ref="A1:AA28"/>
  <sheetViews>
    <sheetView topLeftCell="F1" workbookViewId="0"/>
  </sheetViews>
  <sheetFormatPr baseColWidth="10" defaultColWidth="8.83203125" defaultRowHeight="15"/>
  <cols>
    <col min="1" max="1" width="27"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3" t="s">
        <v>152</v>
      </c>
      <c r="Y2" t="s">
        <v>70</v>
      </c>
      <c r="Z2" t="s">
        <v>71</v>
      </c>
      <c r="AA2" t="s">
        <v>72</v>
      </c>
    </row>
    <row r="3" spans="1:27">
      <c r="A3" s="5" t="s">
        <v>2</v>
      </c>
      <c r="B3" t="s">
        <v>153</v>
      </c>
      <c r="E3" s="34"/>
      <c r="F3" s="33"/>
    </row>
    <row r="4" spans="1:27">
      <c r="A4" s="5" t="s">
        <v>4</v>
      </c>
      <c r="B4" t="s">
        <v>154</v>
      </c>
      <c r="F4" s="33"/>
    </row>
    <row r="5" spans="1:27">
      <c r="A5" s="5" t="s">
        <v>3</v>
      </c>
      <c r="B5" s="7">
        <v>44019</v>
      </c>
      <c r="F5" s="33"/>
    </row>
    <row r="6" spans="1:27">
      <c r="A6" s="5" t="s">
        <v>5</v>
      </c>
      <c r="E6" s="1" t="s">
        <v>76</v>
      </c>
      <c r="F6" s="33" t="s">
        <v>155</v>
      </c>
    </row>
    <row r="7" spans="1:27">
      <c r="A7" s="5" t="s">
        <v>77</v>
      </c>
      <c r="B7" t="s">
        <v>64</v>
      </c>
      <c r="F7" s="33"/>
    </row>
    <row r="8" spans="1:27">
      <c r="A8" s="5" t="s">
        <v>78</v>
      </c>
      <c r="F8" s="33"/>
    </row>
    <row r="9" spans="1:27" ht="15" customHeight="1">
      <c r="A9" s="5" t="s">
        <v>79</v>
      </c>
      <c r="B9" t="s">
        <v>106</v>
      </c>
      <c r="C9" s="19"/>
      <c r="F9" s="33"/>
    </row>
    <row r="10" spans="1:27">
      <c r="A10" s="35" t="s">
        <v>81</v>
      </c>
      <c r="B10" s="36" t="s">
        <v>156</v>
      </c>
      <c r="C10" s="36"/>
      <c r="F10" s="33"/>
    </row>
    <row r="11" spans="1:27">
      <c r="A11" s="35"/>
      <c r="B11" s="36"/>
      <c r="C11" s="36"/>
      <c r="F11" s="33"/>
    </row>
    <row r="12" spans="1:27">
      <c r="A12" s="35"/>
      <c r="B12" s="36"/>
      <c r="C12" s="36"/>
      <c r="F12" s="33"/>
    </row>
    <row r="13" spans="1:27">
      <c r="A13" s="5" t="s">
        <v>10</v>
      </c>
      <c r="B13" t="s">
        <v>83</v>
      </c>
      <c r="F13" s="33"/>
    </row>
    <row r="14" spans="1:27">
      <c r="F14" s="33"/>
    </row>
    <row r="15" spans="1:27" ht="16">
      <c r="A15" s="9" t="s">
        <v>84</v>
      </c>
    </row>
    <row r="16" spans="1:27">
      <c r="A16" s="5" t="s">
        <v>7</v>
      </c>
      <c r="B16" t="s">
        <v>157</v>
      </c>
    </row>
    <row r="17" spans="1:6">
      <c r="A17" s="5" t="s">
        <v>85</v>
      </c>
      <c r="B17">
        <v>17403</v>
      </c>
      <c r="C17" s="3" t="s">
        <v>86</v>
      </c>
      <c r="F17" s="2"/>
    </row>
    <row r="18" spans="1:6">
      <c r="A18" s="5" t="s">
        <v>87</v>
      </c>
      <c r="B18">
        <v>13.75</v>
      </c>
      <c r="C18" s="3" t="s">
        <v>88</v>
      </c>
    </row>
    <row r="19" spans="1:6">
      <c r="A19" s="5" t="s">
        <v>89</v>
      </c>
      <c r="B19">
        <v>6.3</v>
      </c>
      <c r="C19" s="3" t="s">
        <v>90</v>
      </c>
    </row>
    <row r="20" spans="1:6" ht="32.25" customHeight="1">
      <c r="A20" s="5" t="s">
        <v>91</v>
      </c>
      <c r="B20" s="6"/>
      <c r="C20" s="3" t="s">
        <v>92</v>
      </c>
    </row>
    <row r="21" spans="1:6" ht="32">
      <c r="A21" s="21" t="s">
        <v>93</v>
      </c>
      <c r="B21">
        <v>45</v>
      </c>
      <c r="C21" s="3" t="s">
        <v>88</v>
      </c>
    </row>
    <row r="22" spans="1:6">
      <c r="A22" s="5" t="s">
        <v>94</v>
      </c>
      <c r="B22">
        <v>15</v>
      </c>
      <c r="C22" s="3" t="s">
        <v>88</v>
      </c>
    </row>
    <row r="23" spans="1:6">
      <c r="A23" s="22" t="s">
        <v>95</v>
      </c>
      <c r="B23">
        <f>ABS(B22-B21)</f>
        <v>30</v>
      </c>
      <c r="C23" s="3"/>
    </row>
    <row r="24" spans="1:6" ht="16">
      <c r="A24" s="23" t="s">
        <v>96</v>
      </c>
      <c r="B24" s="24">
        <f>B23/B18</f>
        <v>2.1818181818181817</v>
      </c>
      <c r="C24" s="3"/>
    </row>
    <row r="25" spans="1:6">
      <c r="A25" s="5" t="s">
        <v>97</v>
      </c>
      <c r="C25" s="3" t="s">
        <v>98</v>
      </c>
    </row>
    <row r="26" spans="1:6">
      <c r="A26" s="5" t="s">
        <v>99</v>
      </c>
      <c r="C26" t="s">
        <v>98</v>
      </c>
    </row>
    <row r="27" spans="1:6">
      <c r="A27" s="5" t="s">
        <v>100</v>
      </c>
    </row>
    <row r="28" spans="1:6">
      <c r="A28" s="5" t="s">
        <v>101</v>
      </c>
      <c r="B28">
        <v>1581.36</v>
      </c>
      <c r="C28" s="3" t="s">
        <v>102</v>
      </c>
    </row>
  </sheetData>
  <mergeCells count="5">
    <mergeCell ref="E2:E3"/>
    <mergeCell ref="F2:F5"/>
    <mergeCell ref="F6:F14"/>
    <mergeCell ref="A10:A12"/>
    <mergeCell ref="B10:C12"/>
  </mergeCells>
  <dataValidations count="1">
    <dataValidation type="list" allowBlank="1" showInputMessage="1" showErrorMessage="1" sqref="B7" xr:uid="{347A6B7E-892D-4908-A202-3CC5AE3A89D7}">
      <formula1>$Y$1:$Z$1</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3AA1-8584-4753-9ABB-B543668A8D9B}">
  <dimension ref="A1:AA28"/>
  <sheetViews>
    <sheetView workbookViewId="0">
      <selection activeCell="B5" sqref="B5"/>
    </sheetView>
  </sheetViews>
  <sheetFormatPr baseColWidth="10" defaultColWidth="8.83203125" defaultRowHeight="15"/>
  <cols>
    <col min="1" max="1" width="27"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3" t="s">
        <v>158</v>
      </c>
      <c r="Y2" t="s">
        <v>70</v>
      </c>
      <c r="Z2" t="s">
        <v>71</v>
      </c>
      <c r="AA2" t="s">
        <v>72</v>
      </c>
    </row>
    <row r="3" spans="1:27">
      <c r="A3" s="5" t="s">
        <v>2</v>
      </c>
      <c r="B3" t="s">
        <v>159</v>
      </c>
      <c r="E3" s="34"/>
      <c r="F3" s="33"/>
    </row>
    <row r="4" spans="1:27">
      <c r="A4" s="5" t="s">
        <v>4</v>
      </c>
      <c r="B4" t="s">
        <v>154</v>
      </c>
      <c r="F4" s="33"/>
    </row>
    <row r="5" spans="1:27">
      <c r="A5" s="5" t="s">
        <v>3</v>
      </c>
      <c r="B5" s="7">
        <v>44021</v>
      </c>
      <c r="F5" s="33"/>
    </row>
    <row r="6" spans="1:27">
      <c r="A6" s="5" t="s">
        <v>5</v>
      </c>
      <c r="B6" t="s">
        <v>138</v>
      </c>
      <c r="E6" s="1" t="s">
        <v>76</v>
      </c>
      <c r="F6" s="33" t="s">
        <v>160</v>
      </c>
    </row>
    <row r="7" spans="1:27">
      <c r="A7" s="5" t="s">
        <v>77</v>
      </c>
      <c r="B7" t="s">
        <v>64</v>
      </c>
      <c r="F7" s="33"/>
    </row>
    <row r="8" spans="1:27">
      <c r="A8" s="5" t="s">
        <v>78</v>
      </c>
      <c r="B8">
        <v>1</v>
      </c>
      <c r="F8" s="33"/>
    </row>
    <row r="9" spans="1:27" ht="15" customHeight="1">
      <c r="A9" s="5" t="s">
        <v>79</v>
      </c>
      <c r="B9" t="s">
        <v>106</v>
      </c>
      <c r="C9" s="19"/>
      <c r="F9" s="33"/>
    </row>
    <row r="10" spans="1:27">
      <c r="A10" s="35" t="s">
        <v>81</v>
      </c>
      <c r="B10" s="36" t="s">
        <v>161</v>
      </c>
      <c r="C10" s="36"/>
      <c r="F10" s="33"/>
    </row>
    <row r="11" spans="1:27">
      <c r="A11" s="35"/>
      <c r="B11" s="36"/>
      <c r="C11" s="36"/>
      <c r="F11" s="33"/>
    </row>
    <row r="12" spans="1:27">
      <c r="A12" s="35"/>
      <c r="B12" s="36"/>
      <c r="C12" s="36"/>
      <c r="F12" s="33"/>
    </row>
    <row r="13" spans="1:27">
      <c r="A13" s="5" t="s">
        <v>10</v>
      </c>
      <c r="B13" t="s">
        <v>162</v>
      </c>
      <c r="F13" s="33"/>
    </row>
    <row r="14" spans="1:27">
      <c r="F14" s="33"/>
    </row>
    <row r="15" spans="1:27" ht="16">
      <c r="A15" s="9" t="s">
        <v>84</v>
      </c>
    </row>
    <row r="16" spans="1:27">
      <c r="A16" s="5" t="s">
        <v>7</v>
      </c>
      <c r="B16" t="s">
        <v>108</v>
      </c>
    </row>
    <row r="17" spans="1:6">
      <c r="A17" s="5" t="s">
        <v>85</v>
      </c>
      <c r="B17">
        <v>45390.5</v>
      </c>
      <c r="C17" s="3" t="s">
        <v>86</v>
      </c>
      <c r="F17" s="2"/>
    </row>
    <row r="18" spans="1:6">
      <c r="A18" s="5" t="s">
        <v>87</v>
      </c>
      <c r="B18">
        <v>23.32</v>
      </c>
      <c r="C18" s="3" t="s">
        <v>88</v>
      </c>
      <c r="D18">
        <v>28.75</v>
      </c>
      <c r="E18" t="s">
        <v>163</v>
      </c>
    </row>
    <row r="19" spans="1:6">
      <c r="A19" s="5" t="s">
        <v>89</v>
      </c>
      <c r="B19">
        <v>19.5</v>
      </c>
      <c r="C19" s="3" t="s">
        <v>90</v>
      </c>
    </row>
    <row r="20" spans="1:6" ht="32.25" customHeight="1">
      <c r="A20" s="5" t="s">
        <v>91</v>
      </c>
      <c r="B20" s="6"/>
      <c r="C20" s="3" t="s">
        <v>92</v>
      </c>
    </row>
    <row r="21" spans="1:6" ht="32">
      <c r="A21" s="21" t="s">
        <v>93</v>
      </c>
      <c r="B21">
        <v>50.01</v>
      </c>
      <c r="C21" s="3" t="s">
        <v>88</v>
      </c>
    </row>
    <row r="22" spans="1:6">
      <c r="A22" s="5" t="s">
        <v>94</v>
      </c>
      <c r="B22">
        <v>-1.04</v>
      </c>
      <c r="C22" s="3" t="s">
        <v>88</v>
      </c>
    </row>
    <row r="23" spans="1:6">
      <c r="A23" s="22" t="s">
        <v>95</v>
      </c>
      <c r="B23">
        <f>ABS(B22-B21)</f>
        <v>51.05</v>
      </c>
      <c r="C23" s="3"/>
    </row>
    <row r="24" spans="1:6" ht="16">
      <c r="A24" s="23" t="s">
        <v>96</v>
      </c>
      <c r="B24" s="24">
        <f>B23/B18</f>
        <v>2.1891080617495708</v>
      </c>
      <c r="C24" s="3"/>
    </row>
    <row r="25" spans="1:6">
      <c r="A25" s="5" t="s">
        <v>97</v>
      </c>
      <c r="B25">
        <v>115</v>
      </c>
      <c r="C25" s="3" t="s">
        <v>98</v>
      </c>
    </row>
    <row r="26" spans="1:6">
      <c r="A26" s="5" t="s">
        <v>99</v>
      </c>
      <c r="B26">
        <v>140</v>
      </c>
      <c r="C26" t="s">
        <v>98</v>
      </c>
    </row>
    <row r="27" spans="1:6">
      <c r="A27" s="5" t="s">
        <v>100</v>
      </c>
    </row>
    <row r="28" spans="1:6">
      <c r="A28" s="5" t="s">
        <v>101</v>
      </c>
      <c r="B28">
        <v>1585.5</v>
      </c>
      <c r="C28" s="3" t="s">
        <v>102</v>
      </c>
    </row>
  </sheetData>
  <mergeCells count="5">
    <mergeCell ref="E2:E3"/>
    <mergeCell ref="F2:F5"/>
    <mergeCell ref="F6:F14"/>
    <mergeCell ref="A10:A12"/>
    <mergeCell ref="B10:C12"/>
  </mergeCells>
  <dataValidations count="1">
    <dataValidation type="list" allowBlank="1" showInputMessage="1" showErrorMessage="1" sqref="B7" xr:uid="{56A9B5E5-9907-43BD-87A5-D1D12736E2CD}">
      <formula1>$Y$1:$Z$1</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9DCD-9307-4A9D-A6CC-E35E7805BA6D}">
  <dimension ref="A1:AA28"/>
  <sheetViews>
    <sheetView topLeftCell="E1" workbookViewId="0"/>
  </sheetViews>
  <sheetFormatPr baseColWidth="10" defaultColWidth="8.83203125" defaultRowHeight="15"/>
  <cols>
    <col min="1" max="1" width="27"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3" t="s">
        <v>164</v>
      </c>
      <c r="Y2" t="s">
        <v>70</v>
      </c>
      <c r="Z2" t="s">
        <v>71</v>
      </c>
      <c r="AA2" t="s">
        <v>72</v>
      </c>
    </row>
    <row r="3" spans="1:27" ht="30.75" customHeight="1">
      <c r="A3" s="5" t="s">
        <v>2</v>
      </c>
      <c r="B3" t="s">
        <v>165</v>
      </c>
      <c r="E3" s="34"/>
      <c r="F3" s="33"/>
    </row>
    <row r="4" spans="1:27">
      <c r="A4" s="5" t="s">
        <v>4</v>
      </c>
      <c r="B4" t="s">
        <v>154</v>
      </c>
      <c r="F4" s="33"/>
    </row>
    <row r="5" spans="1:27">
      <c r="A5" s="5" t="s">
        <v>3</v>
      </c>
      <c r="B5" s="7">
        <v>44032</v>
      </c>
      <c r="F5" s="33"/>
    </row>
    <row r="6" spans="1:27">
      <c r="A6" s="5" t="s">
        <v>5</v>
      </c>
      <c r="B6" t="s">
        <v>138</v>
      </c>
      <c r="E6" s="1" t="s">
        <v>76</v>
      </c>
      <c r="F6" s="33" t="s">
        <v>166</v>
      </c>
    </row>
    <row r="7" spans="1:27">
      <c r="A7" s="5" t="s">
        <v>77</v>
      </c>
      <c r="B7" t="s">
        <v>64</v>
      </c>
      <c r="F7" s="33"/>
    </row>
    <row r="8" spans="1:27">
      <c r="A8" s="5" t="s">
        <v>78</v>
      </c>
      <c r="F8" s="33"/>
    </row>
    <row r="9" spans="1:27" ht="15" customHeight="1">
      <c r="A9" s="5" t="s">
        <v>79</v>
      </c>
      <c r="B9" t="s">
        <v>106</v>
      </c>
      <c r="C9" s="19"/>
      <c r="F9" s="33"/>
    </row>
    <row r="10" spans="1:27">
      <c r="A10" s="35" t="s">
        <v>81</v>
      </c>
      <c r="B10" s="36" t="s">
        <v>167</v>
      </c>
      <c r="C10" s="36"/>
      <c r="F10" s="33"/>
    </row>
    <row r="11" spans="1:27">
      <c r="A11" s="35"/>
      <c r="B11" s="36"/>
      <c r="C11" s="36"/>
      <c r="F11" s="33"/>
    </row>
    <row r="12" spans="1:27">
      <c r="A12" s="35"/>
      <c r="B12" s="36"/>
      <c r="C12" s="36"/>
      <c r="F12" s="33"/>
    </row>
    <row r="13" spans="1:27">
      <c r="A13" s="5" t="s">
        <v>10</v>
      </c>
      <c r="B13" t="s">
        <v>162</v>
      </c>
      <c r="F13" s="33"/>
    </row>
    <row r="14" spans="1:27">
      <c r="F14" s="33"/>
    </row>
    <row r="15" spans="1:27" ht="16">
      <c r="A15" s="9" t="s">
        <v>84</v>
      </c>
    </row>
    <row r="16" spans="1:27">
      <c r="A16" s="5" t="s">
        <v>7</v>
      </c>
      <c r="B16" t="s">
        <v>108</v>
      </c>
    </row>
    <row r="17" spans="1:6">
      <c r="A17" s="5" t="s">
        <v>85</v>
      </c>
      <c r="B17">
        <v>45979.03</v>
      </c>
      <c r="C17" s="3" t="s">
        <v>86</v>
      </c>
      <c r="F17" s="2"/>
    </row>
    <row r="18" spans="1:6">
      <c r="A18" s="5" t="s">
        <v>87</v>
      </c>
      <c r="B18">
        <v>18.75</v>
      </c>
      <c r="C18" s="3" t="s">
        <v>88</v>
      </c>
    </row>
    <row r="19" spans="1:6">
      <c r="A19" s="5" t="s">
        <v>89</v>
      </c>
      <c r="B19">
        <v>13.5</v>
      </c>
      <c r="C19" s="3" t="s">
        <v>90</v>
      </c>
    </row>
    <row r="20" spans="1:6" ht="32.25" customHeight="1">
      <c r="A20" s="5" t="s">
        <v>91</v>
      </c>
      <c r="B20" s="6"/>
      <c r="C20" s="3" t="s">
        <v>92</v>
      </c>
    </row>
    <row r="21" spans="1:6" ht="32">
      <c r="A21" s="21" t="s">
        <v>93</v>
      </c>
      <c r="B21">
        <v>-124.01</v>
      </c>
      <c r="C21" s="3" t="s">
        <v>88</v>
      </c>
    </row>
    <row r="22" spans="1:6">
      <c r="A22" s="5" t="s">
        <v>94</v>
      </c>
      <c r="C22" s="3" t="s">
        <v>88</v>
      </c>
    </row>
    <row r="23" spans="1:6">
      <c r="A23" s="22" t="s">
        <v>95</v>
      </c>
      <c r="B23">
        <f>ABS(B22-B21)</f>
        <v>124.01</v>
      </c>
      <c r="C23" s="3"/>
    </row>
    <row r="24" spans="1:6" ht="16">
      <c r="A24" s="23" t="s">
        <v>96</v>
      </c>
      <c r="B24" s="24">
        <f>B23/B18</f>
        <v>6.6138666666666666</v>
      </c>
      <c r="C24" s="3"/>
    </row>
    <row r="25" spans="1:6">
      <c r="A25" s="5" t="s">
        <v>97</v>
      </c>
      <c r="B25">
        <v>110</v>
      </c>
      <c r="C25" s="3" t="s">
        <v>98</v>
      </c>
    </row>
    <row r="26" spans="1:6">
      <c r="A26" s="5" t="s">
        <v>99</v>
      </c>
      <c r="B26">
        <v>150</v>
      </c>
      <c r="C26" t="s">
        <v>98</v>
      </c>
    </row>
    <row r="27" spans="1:6">
      <c r="A27" s="5" t="s">
        <v>100</v>
      </c>
    </row>
    <row r="28" spans="1:6">
      <c r="A28" s="5" t="s">
        <v>101</v>
      </c>
      <c r="B28">
        <v>1599.12</v>
      </c>
      <c r="C28" s="3" t="s">
        <v>102</v>
      </c>
    </row>
  </sheetData>
  <mergeCells count="5">
    <mergeCell ref="E2:E3"/>
    <mergeCell ref="F2:F5"/>
    <mergeCell ref="F6:F14"/>
    <mergeCell ref="A10:A12"/>
    <mergeCell ref="B10:C12"/>
  </mergeCells>
  <dataValidations count="1">
    <dataValidation type="list" allowBlank="1" showInputMessage="1" showErrorMessage="1" sqref="B7" xr:uid="{13BC21EA-B714-4BCC-9D44-ED8270161826}">
      <formula1>$Y$1:$Z$1</formula1>
    </dataValidation>
  </dataValidations>
  <pageMargins left="0.7" right="0.7" top="0.75" bottom="0.75" header="0.3" footer="0.3"/>
  <pageSetup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43E02-34A2-44C7-97AA-AA0838D1DBBB}">
  <dimension ref="A1:AA29"/>
  <sheetViews>
    <sheetView workbookViewId="0"/>
  </sheetViews>
  <sheetFormatPr baseColWidth="10" defaultColWidth="8.83203125" defaultRowHeight="15"/>
  <cols>
    <col min="1" max="1" width="27"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3" t="s">
        <v>168</v>
      </c>
      <c r="Y2" t="s">
        <v>70</v>
      </c>
      <c r="Z2" t="s">
        <v>71</v>
      </c>
      <c r="AA2" t="s">
        <v>72</v>
      </c>
    </row>
    <row r="3" spans="1:27" ht="30.75" customHeight="1">
      <c r="A3" s="5" t="s">
        <v>2</v>
      </c>
      <c r="B3" t="s">
        <v>169</v>
      </c>
      <c r="E3" s="34"/>
      <c r="F3" s="33"/>
    </row>
    <row r="4" spans="1:27">
      <c r="A4" s="5" t="s">
        <v>4</v>
      </c>
      <c r="B4" t="s">
        <v>154</v>
      </c>
      <c r="F4" s="33"/>
    </row>
    <row r="5" spans="1:27">
      <c r="A5" s="5" t="s">
        <v>3</v>
      </c>
      <c r="B5" s="7"/>
      <c r="F5" s="33"/>
    </row>
    <row r="6" spans="1:27">
      <c r="A6" s="5" t="s">
        <v>5</v>
      </c>
      <c r="B6" t="s">
        <v>138</v>
      </c>
      <c r="E6" s="1" t="s">
        <v>170</v>
      </c>
      <c r="F6" s="33" t="s">
        <v>171</v>
      </c>
    </row>
    <row r="7" spans="1:27">
      <c r="A7" s="5" t="s">
        <v>77</v>
      </c>
      <c r="B7" t="s">
        <v>64</v>
      </c>
      <c r="F7" s="33"/>
    </row>
    <row r="8" spans="1:27">
      <c r="A8" s="5" t="s">
        <v>78</v>
      </c>
      <c r="F8" s="33"/>
    </row>
    <row r="9" spans="1:27" ht="15" customHeight="1">
      <c r="A9" s="5" t="s">
        <v>79</v>
      </c>
      <c r="B9" t="s">
        <v>106</v>
      </c>
      <c r="C9" s="19"/>
      <c r="F9" s="33"/>
    </row>
    <row r="10" spans="1:27">
      <c r="A10" s="35" t="s">
        <v>81</v>
      </c>
      <c r="B10" s="36" t="s">
        <v>172</v>
      </c>
      <c r="C10" s="36"/>
      <c r="F10" s="33"/>
    </row>
    <row r="11" spans="1:27">
      <c r="A11" s="35"/>
      <c r="B11" s="36"/>
      <c r="C11" s="36"/>
      <c r="F11" s="33"/>
    </row>
    <row r="12" spans="1:27">
      <c r="A12" s="35"/>
      <c r="B12" s="36"/>
      <c r="C12" s="36"/>
      <c r="F12" s="33"/>
    </row>
    <row r="13" spans="1:27">
      <c r="A13" s="5" t="s">
        <v>10</v>
      </c>
      <c r="B13" t="s">
        <v>162</v>
      </c>
      <c r="F13" s="33"/>
    </row>
    <row r="14" spans="1:27">
      <c r="F14" s="33"/>
    </row>
    <row r="15" spans="1:27" ht="16">
      <c r="A15" s="9" t="s">
        <v>84</v>
      </c>
      <c r="E15" s="1" t="s">
        <v>173</v>
      </c>
      <c r="F15" s="33" t="s">
        <v>171</v>
      </c>
    </row>
    <row r="16" spans="1:27">
      <c r="A16" s="5" t="s">
        <v>7</v>
      </c>
      <c r="F16" s="33"/>
    </row>
    <row r="17" spans="1:6">
      <c r="A17" s="5" t="s">
        <v>85</v>
      </c>
      <c r="B17">
        <v>45979.03</v>
      </c>
      <c r="C17" s="3" t="s">
        <v>86</v>
      </c>
      <c r="F17" s="33"/>
    </row>
    <row r="18" spans="1:6">
      <c r="A18" s="5" t="s">
        <v>87</v>
      </c>
      <c r="B18">
        <v>10</v>
      </c>
      <c r="C18" s="3" t="s">
        <v>88</v>
      </c>
      <c r="F18" s="33"/>
    </row>
    <row r="19" spans="1:6">
      <c r="A19" s="5" t="s">
        <v>89</v>
      </c>
      <c r="C19" s="3" t="s">
        <v>90</v>
      </c>
      <c r="F19" s="33"/>
    </row>
    <row r="20" spans="1:6">
      <c r="A20" s="5" t="s">
        <v>174</v>
      </c>
      <c r="B20" s="26">
        <f>B18*2.33</f>
        <v>23.3</v>
      </c>
      <c r="C20" s="3"/>
      <c r="F20" s="33"/>
    </row>
    <row r="21" spans="1:6" ht="32.25" customHeight="1">
      <c r="A21" s="5" t="s">
        <v>91</v>
      </c>
      <c r="B21" s="6"/>
      <c r="C21" s="3" t="s">
        <v>92</v>
      </c>
      <c r="F21" s="33"/>
    </row>
    <row r="22" spans="1:6" ht="32">
      <c r="A22" s="21" t="s">
        <v>93</v>
      </c>
      <c r="C22" s="3" t="s">
        <v>88</v>
      </c>
      <c r="F22" s="33"/>
    </row>
    <row r="23" spans="1:6">
      <c r="A23" s="5" t="s">
        <v>94</v>
      </c>
      <c r="C23" s="3" t="s">
        <v>88</v>
      </c>
      <c r="F23" s="33"/>
    </row>
    <row r="24" spans="1:6">
      <c r="A24" s="22" t="s">
        <v>95</v>
      </c>
      <c r="B24">
        <f>ABS(B23-B22)</f>
        <v>0</v>
      </c>
      <c r="C24" s="3"/>
    </row>
    <row r="25" spans="1:6" ht="16">
      <c r="A25" s="23" t="s">
        <v>96</v>
      </c>
      <c r="B25" s="24">
        <f>B24/B18</f>
        <v>0</v>
      </c>
      <c r="C25" s="3"/>
    </row>
    <row r="26" spans="1:6">
      <c r="A26" s="5" t="s">
        <v>97</v>
      </c>
      <c r="C26" s="3" t="s">
        <v>98</v>
      </c>
    </row>
    <row r="27" spans="1:6">
      <c r="A27" s="5" t="s">
        <v>99</v>
      </c>
      <c r="C27" t="s">
        <v>98</v>
      </c>
    </row>
    <row r="28" spans="1:6">
      <c r="A28" s="5" t="s">
        <v>100</v>
      </c>
    </row>
    <row r="29" spans="1:6">
      <c r="A29" s="5" t="s">
        <v>101</v>
      </c>
      <c r="C29" s="3" t="s">
        <v>102</v>
      </c>
    </row>
  </sheetData>
  <mergeCells count="6">
    <mergeCell ref="F15:F23"/>
    <mergeCell ref="E2:E3"/>
    <mergeCell ref="F2:F5"/>
    <mergeCell ref="F6:F14"/>
    <mergeCell ref="A10:A12"/>
    <mergeCell ref="B10:C12"/>
  </mergeCells>
  <dataValidations count="1">
    <dataValidation type="list" allowBlank="1" showInputMessage="1" showErrorMessage="1" sqref="B7" xr:uid="{7AFC05FA-2A95-4476-8A22-81C06A0BE7DD}">
      <formula1>$Y$1:$Z$1</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9E42-1BEA-4260-B18E-C03D822FC6C0}">
  <dimension ref="A1:AA29"/>
  <sheetViews>
    <sheetView workbookViewId="0"/>
  </sheetViews>
  <sheetFormatPr baseColWidth="10" defaultColWidth="8.83203125" defaultRowHeight="15"/>
  <cols>
    <col min="1" max="1" width="27" customWidth="1"/>
    <col min="2" max="2" width="14.33203125"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175</v>
      </c>
      <c r="Y2" t="s">
        <v>70</v>
      </c>
      <c r="Z2" t="s">
        <v>71</v>
      </c>
      <c r="AA2" t="s">
        <v>72</v>
      </c>
    </row>
    <row r="3" spans="1:27" ht="15" customHeight="1">
      <c r="A3" s="5" t="s">
        <v>2</v>
      </c>
      <c r="B3" t="s">
        <v>176</v>
      </c>
      <c r="E3" s="34"/>
      <c r="F3" s="33"/>
    </row>
    <row r="4" spans="1:27">
      <c r="A4" s="5" t="s">
        <v>4</v>
      </c>
      <c r="B4" t="s">
        <v>133</v>
      </c>
      <c r="F4" s="33"/>
    </row>
    <row r="5" spans="1:27">
      <c r="A5" s="5" t="s">
        <v>3</v>
      </c>
      <c r="B5" s="7">
        <v>44105</v>
      </c>
      <c r="F5" s="33"/>
    </row>
    <row r="6" spans="1:27">
      <c r="A6" s="5" t="s">
        <v>5</v>
      </c>
      <c r="B6" t="s">
        <v>70</v>
      </c>
      <c r="E6" s="1" t="s">
        <v>76</v>
      </c>
      <c r="F6" s="33"/>
    </row>
    <row r="7" spans="1:27">
      <c r="A7" s="5" t="s">
        <v>77</v>
      </c>
      <c r="B7" t="s">
        <v>64</v>
      </c>
      <c r="F7" s="33"/>
    </row>
    <row r="8" spans="1:27">
      <c r="A8" s="5" t="s">
        <v>78</v>
      </c>
      <c r="F8" s="33"/>
    </row>
    <row r="9" spans="1:27" ht="15" customHeight="1">
      <c r="A9" s="5" t="s">
        <v>79</v>
      </c>
      <c r="B9" t="s">
        <v>106</v>
      </c>
      <c r="C9" s="19"/>
      <c r="F9" s="33"/>
    </row>
    <row r="10" spans="1:27">
      <c r="A10" s="35" t="s">
        <v>81</v>
      </c>
      <c r="B10" s="36" t="s">
        <v>177</v>
      </c>
      <c r="C10" s="36"/>
      <c r="F10" s="33"/>
    </row>
    <row r="11" spans="1:27">
      <c r="A11" s="35"/>
      <c r="B11" s="36"/>
      <c r="C11" s="36"/>
      <c r="F11" s="33"/>
    </row>
    <row r="12" spans="1:27">
      <c r="A12" s="35"/>
      <c r="B12" s="36"/>
      <c r="C12" s="36"/>
      <c r="F12" s="33"/>
    </row>
    <row r="13" spans="1:27">
      <c r="A13" s="5" t="s">
        <v>10</v>
      </c>
      <c r="B13" t="s">
        <v>162</v>
      </c>
      <c r="F13" s="33"/>
    </row>
    <row r="14" spans="1:27">
      <c r="F14" s="33"/>
    </row>
    <row r="15" spans="1:27" ht="16">
      <c r="A15" s="9" t="s">
        <v>84</v>
      </c>
      <c r="E15" s="1" t="s">
        <v>173</v>
      </c>
      <c r="F15" s="33"/>
    </row>
    <row r="16" spans="1:27">
      <c r="A16" s="5" t="s">
        <v>7</v>
      </c>
      <c r="F16" s="33"/>
    </row>
    <row r="17" spans="1:6">
      <c r="A17" s="5" t="s">
        <v>85</v>
      </c>
      <c r="B17">
        <v>30324</v>
      </c>
      <c r="C17" s="3" t="s">
        <v>86</v>
      </c>
      <c r="F17" s="33"/>
    </row>
    <row r="18" spans="1:6">
      <c r="A18" s="5" t="s">
        <v>87</v>
      </c>
      <c r="B18">
        <v>7.5</v>
      </c>
      <c r="C18" s="3" t="s">
        <v>88</v>
      </c>
      <c r="F18" s="33"/>
    </row>
    <row r="19" spans="1:6">
      <c r="A19" s="5" t="s">
        <v>89</v>
      </c>
      <c r="B19">
        <v>7</v>
      </c>
      <c r="C19" s="3" t="s">
        <v>90</v>
      </c>
      <c r="F19" s="33"/>
    </row>
    <row r="20" spans="1:6">
      <c r="A20" s="5" t="s">
        <v>174</v>
      </c>
      <c r="B20" s="26">
        <f>B18*2.33</f>
        <v>17.475000000000001</v>
      </c>
      <c r="C20" s="3"/>
      <c r="F20" s="33"/>
    </row>
    <row r="21" spans="1:6" ht="15" customHeight="1">
      <c r="A21" s="5" t="s">
        <v>91</v>
      </c>
      <c r="B21" s="6"/>
      <c r="C21" s="3" t="s">
        <v>92</v>
      </c>
      <c r="F21" s="33"/>
    </row>
    <row r="22" spans="1:6" ht="32">
      <c r="A22" s="21" t="s">
        <v>93</v>
      </c>
      <c r="B22">
        <v>85.87</v>
      </c>
      <c r="C22" s="3" t="s">
        <v>88</v>
      </c>
      <c r="F22" s="33"/>
    </row>
    <row r="23" spans="1:6">
      <c r="A23" s="5" t="s">
        <v>94</v>
      </c>
      <c r="C23" s="3" t="s">
        <v>88</v>
      </c>
      <c r="F23" s="33"/>
    </row>
    <row r="24" spans="1:6">
      <c r="A24" s="22" t="s">
        <v>95</v>
      </c>
      <c r="B24">
        <f>ABS(B23-B22)</f>
        <v>85.87</v>
      </c>
      <c r="C24" s="3"/>
    </row>
    <row r="25" spans="1:6" ht="16">
      <c r="A25" s="23" t="s">
        <v>96</v>
      </c>
      <c r="B25" s="24">
        <f>B24/B18</f>
        <v>11.449333333333334</v>
      </c>
      <c r="C25" s="3"/>
    </row>
    <row r="26" spans="1:6">
      <c r="A26" s="5" t="s">
        <v>97</v>
      </c>
      <c r="C26" s="3" t="s">
        <v>98</v>
      </c>
    </row>
    <row r="27" spans="1:6">
      <c r="A27" s="5" t="s">
        <v>99</v>
      </c>
      <c r="C27" t="s">
        <v>98</v>
      </c>
    </row>
    <row r="28" spans="1:6">
      <c r="A28" s="5" t="s">
        <v>100</v>
      </c>
    </row>
    <row r="29" spans="1:6">
      <c r="A29" s="5" t="s">
        <v>101</v>
      </c>
      <c r="B29">
        <v>1609.64</v>
      </c>
      <c r="C29" s="3" t="s">
        <v>102</v>
      </c>
    </row>
  </sheetData>
  <mergeCells count="6">
    <mergeCell ref="F15:F23"/>
    <mergeCell ref="E2:E3"/>
    <mergeCell ref="F2:F5"/>
    <mergeCell ref="F6:F14"/>
    <mergeCell ref="A10:A12"/>
    <mergeCell ref="B10:C12"/>
  </mergeCells>
  <dataValidations count="1">
    <dataValidation type="list" allowBlank="1" showInputMessage="1" showErrorMessage="1" sqref="B7" xr:uid="{B2534579-2267-4BA3-85DD-B8686F3C3356}">
      <formula1>$Y$1:$Z$1</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C0FC-5E60-479C-96EE-36AA29B4D4F0}">
  <dimension ref="A1:AA29"/>
  <sheetViews>
    <sheetView topLeftCell="A12" workbookViewId="0">
      <selection activeCell="D18" sqref="D18"/>
    </sheetView>
  </sheetViews>
  <sheetFormatPr baseColWidth="10" defaultColWidth="8.83203125" defaultRowHeight="15"/>
  <cols>
    <col min="1" max="1" width="27" customWidth="1"/>
    <col min="2" max="2" width="14.33203125"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178</v>
      </c>
      <c r="Y2" t="s">
        <v>70</v>
      </c>
      <c r="Z2" t="s">
        <v>71</v>
      </c>
      <c r="AA2" t="s">
        <v>72</v>
      </c>
    </row>
    <row r="3" spans="1:27" ht="15" customHeight="1">
      <c r="A3" s="5" t="s">
        <v>2</v>
      </c>
      <c r="B3" t="s">
        <v>179</v>
      </c>
      <c r="E3" s="34"/>
      <c r="F3" s="33"/>
    </row>
    <row r="4" spans="1:27">
      <c r="A4" s="5" t="s">
        <v>4</v>
      </c>
      <c r="B4" t="s">
        <v>180</v>
      </c>
      <c r="F4" s="33"/>
    </row>
    <row r="5" spans="1:27">
      <c r="A5" s="5" t="s">
        <v>3</v>
      </c>
      <c r="B5" s="7">
        <v>44111</v>
      </c>
      <c r="F5" s="33"/>
    </row>
    <row r="6" spans="1:27">
      <c r="A6" s="5" t="s">
        <v>5</v>
      </c>
      <c r="B6" t="s">
        <v>181</v>
      </c>
      <c r="E6" s="1" t="s">
        <v>170</v>
      </c>
      <c r="F6" s="33" t="s">
        <v>182</v>
      </c>
    </row>
    <row r="7" spans="1:27">
      <c r="A7" s="5" t="s">
        <v>77</v>
      </c>
      <c r="B7" t="s">
        <v>64</v>
      </c>
      <c r="F7" s="33"/>
    </row>
    <row r="8" spans="1:27">
      <c r="A8" s="5" t="s">
        <v>78</v>
      </c>
      <c r="F8" s="33"/>
    </row>
    <row r="9" spans="1:27" ht="15" customHeight="1">
      <c r="A9" s="5" t="s">
        <v>79</v>
      </c>
      <c r="B9" t="s">
        <v>106</v>
      </c>
      <c r="C9" s="19"/>
      <c r="F9" s="33"/>
    </row>
    <row r="10" spans="1:27">
      <c r="A10" s="35" t="s">
        <v>81</v>
      </c>
      <c r="B10" s="36" t="s">
        <v>183</v>
      </c>
      <c r="C10" s="36"/>
      <c r="F10" s="33"/>
    </row>
    <row r="11" spans="1:27">
      <c r="A11" s="35"/>
      <c r="B11" s="36"/>
      <c r="C11" s="36"/>
      <c r="F11" s="33"/>
    </row>
    <row r="12" spans="1:27">
      <c r="A12" s="35"/>
      <c r="B12" s="36"/>
      <c r="C12" s="36"/>
      <c r="F12" s="33"/>
    </row>
    <row r="13" spans="1:27">
      <c r="A13" s="5" t="s">
        <v>10</v>
      </c>
      <c r="B13" t="s">
        <v>162</v>
      </c>
      <c r="F13" s="33"/>
    </row>
    <row r="14" spans="1:27">
      <c r="F14" s="33"/>
    </row>
    <row r="15" spans="1:27" ht="16">
      <c r="A15" s="9" t="s">
        <v>84</v>
      </c>
      <c r="E15" s="1" t="s">
        <v>173</v>
      </c>
      <c r="F15" s="33" t="s">
        <v>184</v>
      </c>
    </row>
    <row r="16" spans="1:27">
      <c r="A16" s="5" t="s">
        <v>7</v>
      </c>
      <c r="F16" s="33"/>
    </row>
    <row r="17" spans="1:6">
      <c r="A17" s="5" t="s">
        <v>85</v>
      </c>
      <c r="B17">
        <v>20602</v>
      </c>
      <c r="C17" s="3" t="s">
        <v>86</v>
      </c>
      <c r="F17" s="33"/>
    </row>
    <row r="18" spans="1:6">
      <c r="A18" s="5" t="s">
        <v>87</v>
      </c>
      <c r="B18">
        <v>10</v>
      </c>
      <c r="C18" s="3" t="s">
        <v>88</v>
      </c>
      <c r="F18" s="33"/>
    </row>
    <row r="19" spans="1:6">
      <c r="A19" s="5" t="s">
        <v>89</v>
      </c>
      <c r="B19">
        <v>3.78</v>
      </c>
      <c r="C19" s="3" t="s">
        <v>90</v>
      </c>
      <c r="F19" s="33"/>
    </row>
    <row r="20" spans="1:6">
      <c r="A20" s="5" t="s">
        <v>174</v>
      </c>
      <c r="B20" s="26">
        <f>B18*2.33</f>
        <v>23.3</v>
      </c>
      <c r="C20" s="3"/>
      <c r="F20" s="33"/>
    </row>
    <row r="21" spans="1:6" ht="15" customHeight="1">
      <c r="A21" s="5" t="s">
        <v>91</v>
      </c>
      <c r="B21" s="6"/>
      <c r="C21" s="3" t="s">
        <v>92</v>
      </c>
      <c r="F21" s="33"/>
    </row>
    <row r="22" spans="1:6" ht="32">
      <c r="A22" s="21" t="s">
        <v>93</v>
      </c>
      <c r="B22">
        <v>66</v>
      </c>
      <c r="C22" s="3" t="s">
        <v>88</v>
      </c>
      <c r="F22" s="33"/>
    </row>
    <row r="23" spans="1:6">
      <c r="A23" s="5" t="s">
        <v>94</v>
      </c>
      <c r="C23" s="3" t="s">
        <v>88</v>
      </c>
      <c r="F23" s="33"/>
    </row>
    <row r="24" spans="1:6">
      <c r="A24" s="22" t="s">
        <v>95</v>
      </c>
      <c r="B24">
        <f>ABS(B23-B22)</f>
        <v>66</v>
      </c>
      <c r="C24" s="3"/>
    </row>
    <row r="25" spans="1:6" ht="16">
      <c r="A25" s="23" t="s">
        <v>96</v>
      </c>
      <c r="B25" s="24">
        <f>B24/B18</f>
        <v>6.6</v>
      </c>
      <c r="C25" s="3"/>
    </row>
    <row r="26" spans="1:6">
      <c r="A26" s="5" t="s">
        <v>97</v>
      </c>
      <c r="B26">
        <v>120</v>
      </c>
      <c r="C26" s="3" t="s">
        <v>98</v>
      </c>
    </row>
    <row r="27" spans="1:6">
      <c r="A27" s="5" t="s">
        <v>99</v>
      </c>
      <c r="B27">
        <v>150</v>
      </c>
      <c r="C27" t="s">
        <v>98</v>
      </c>
    </row>
    <row r="28" spans="1:6">
      <c r="A28" s="5" t="s">
        <v>100</v>
      </c>
    </row>
    <row r="29" spans="1:6">
      <c r="A29" s="5" t="s">
        <v>101</v>
      </c>
      <c r="B29">
        <v>1616</v>
      </c>
      <c r="C29" s="3" t="s">
        <v>102</v>
      </c>
    </row>
  </sheetData>
  <mergeCells count="6">
    <mergeCell ref="F15:F23"/>
    <mergeCell ref="E2:E3"/>
    <mergeCell ref="F2:F5"/>
    <mergeCell ref="F6:F14"/>
    <mergeCell ref="A10:A12"/>
    <mergeCell ref="B10:C12"/>
  </mergeCells>
  <dataValidations count="1">
    <dataValidation type="list" allowBlank="1" showInputMessage="1" showErrorMessage="1" sqref="B7" xr:uid="{BD0F1BE4-C001-48CD-8744-CBD6C398A53B}">
      <formula1>$Y$1:$Z$1</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A7D2-3DB7-4E9D-BCE9-038AC8795BFA}">
  <dimension ref="A1:AA30"/>
  <sheetViews>
    <sheetView topLeftCell="A5" workbookViewId="0"/>
  </sheetViews>
  <sheetFormatPr baseColWidth="10" defaultColWidth="8.83203125" defaultRowHeight="15"/>
  <cols>
    <col min="1" max="1" width="27" customWidth="1"/>
    <col min="2" max="2" width="14.33203125"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185</v>
      </c>
      <c r="Y2" t="s">
        <v>70</v>
      </c>
      <c r="Z2" t="s">
        <v>71</v>
      </c>
      <c r="AA2" t="s">
        <v>72</v>
      </c>
    </row>
    <row r="3" spans="1:27" ht="15" customHeight="1">
      <c r="A3" s="5" t="s">
        <v>2</v>
      </c>
      <c r="B3" t="s">
        <v>186</v>
      </c>
      <c r="E3" s="34"/>
      <c r="F3" s="33"/>
    </row>
    <row r="4" spans="1:27">
      <c r="A4" s="5" t="s">
        <v>4</v>
      </c>
      <c r="B4" t="s">
        <v>71</v>
      </c>
      <c r="F4" s="33"/>
    </row>
    <row r="5" spans="1:27">
      <c r="A5" s="5" t="s">
        <v>3</v>
      </c>
      <c r="B5" s="7">
        <v>44111</v>
      </c>
      <c r="F5" s="33"/>
    </row>
    <row r="6" spans="1:27">
      <c r="A6" s="5" t="s">
        <v>5</v>
      </c>
      <c r="B6" t="s">
        <v>181</v>
      </c>
      <c r="E6" s="1" t="s">
        <v>170</v>
      </c>
      <c r="F6" s="33" t="s">
        <v>187</v>
      </c>
    </row>
    <row r="7" spans="1:27">
      <c r="A7" s="5" t="s">
        <v>77</v>
      </c>
      <c r="B7" t="s">
        <v>64</v>
      </c>
      <c r="F7" s="33"/>
    </row>
    <row r="8" spans="1:27">
      <c r="A8" s="5" t="s">
        <v>78</v>
      </c>
      <c r="F8" s="33"/>
    </row>
    <row r="9" spans="1:27" ht="15" customHeight="1">
      <c r="A9" s="5" t="s">
        <v>79</v>
      </c>
      <c r="B9" t="s">
        <v>106</v>
      </c>
      <c r="C9" s="19"/>
      <c r="F9" s="33"/>
    </row>
    <row r="10" spans="1:27" ht="15" customHeight="1">
      <c r="A10" s="5" t="s">
        <v>188</v>
      </c>
      <c r="B10" t="s">
        <v>189</v>
      </c>
      <c r="C10" s="19"/>
      <c r="F10" s="33"/>
    </row>
    <row r="11" spans="1:27">
      <c r="A11" s="35" t="s">
        <v>81</v>
      </c>
      <c r="B11" s="36" t="s">
        <v>190</v>
      </c>
      <c r="C11" s="36"/>
      <c r="F11" s="33"/>
    </row>
    <row r="12" spans="1:27">
      <c r="A12" s="35"/>
      <c r="B12" s="36"/>
      <c r="C12" s="36"/>
      <c r="F12" s="33"/>
    </row>
    <row r="13" spans="1:27">
      <c r="A13" s="35"/>
      <c r="B13" s="36"/>
      <c r="C13" s="36"/>
      <c r="F13" s="33"/>
    </row>
    <row r="14" spans="1:27">
      <c r="A14" s="5" t="s">
        <v>10</v>
      </c>
      <c r="B14" t="s">
        <v>162</v>
      </c>
      <c r="F14" s="33"/>
    </row>
    <row r="15" spans="1:27">
      <c r="F15" s="33"/>
    </row>
    <row r="16" spans="1:27" ht="16">
      <c r="A16" s="9" t="s">
        <v>84</v>
      </c>
      <c r="E16" s="1" t="s">
        <v>173</v>
      </c>
      <c r="F16" s="33" t="s">
        <v>191</v>
      </c>
    </row>
    <row r="17" spans="1:6">
      <c r="A17" s="5" t="s">
        <v>7</v>
      </c>
      <c r="B17" t="s">
        <v>192</v>
      </c>
      <c r="F17" s="33"/>
    </row>
    <row r="18" spans="1:6">
      <c r="A18" s="5" t="s">
        <v>85</v>
      </c>
      <c r="B18">
        <v>13142</v>
      </c>
      <c r="C18" s="3" t="s">
        <v>86</v>
      </c>
      <c r="F18" s="33"/>
    </row>
    <row r="19" spans="1:6">
      <c r="A19" s="5" t="s">
        <v>87</v>
      </c>
      <c r="B19">
        <v>10</v>
      </c>
      <c r="C19" s="3" t="s">
        <v>88</v>
      </c>
      <c r="F19" s="33"/>
    </row>
    <row r="20" spans="1:6">
      <c r="A20" s="5" t="s">
        <v>89</v>
      </c>
      <c r="B20">
        <v>2.75</v>
      </c>
      <c r="C20" s="3" t="s">
        <v>90</v>
      </c>
      <c r="F20" s="33"/>
    </row>
    <row r="21" spans="1:6">
      <c r="A21" s="5" t="s">
        <v>174</v>
      </c>
      <c r="B21" s="26">
        <f>B19*2.33</f>
        <v>23.3</v>
      </c>
      <c r="C21" s="3"/>
      <c r="F21" s="33"/>
    </row>
    <row r="22" spans="1:6" ht="15" customHeight="1">
      <c r="A22" s="5" t="s">
        <v>91</v>
      </c>
      <c r="B22" s="6"/>
      <c r="C22" s="3" t="s">
        <v>92</v>
      </c>
      <c r="F22" s="33"/>
    </row>
    <row r="23" spans="1:6" ht="32">
      <c r="A23" s="21" t="s">
        <v>93</v>
      </c>
      <c r="B23">
        <v>58.16</v>
      </c>
      <c r="C23" s="3" t="s">
        <v>88</v>
      </c>
      <c r="F23" s="33"/>
    </row>
    <row r="24" spans="1:6">
      <c r="A24" s="5" t="s">
        <v>94</v>
      </c>
      <c r="B24">
        <v>38</v>
      </c>
      <c r="C24" s="3" t="s">
        <v>88</v>
      </c>
      <c r="D24" t="s">
        <v>193</v>
      </c>
      <c r="F24" s="33"/>
    </row>
    <row r="25" spans="1:6">
      <c r="A25" s="22" t="s">
        <v>95</v>
      </c>
      <c r="B25">
        <f>ABS(B24-B23)</f>
        <v>20.159999999999997</v>
      </c>
      <c r="C25" s="3"/>
    </row>
    <row r="26" spans="1:6" ht="16">
      <c r="A26" s="23" t="s">
        <v>96</v>
      </c>
      <c r="B26" s="24">
        <f>B25/B19</f>
        <v>2.0159999999999996</v>
      </c>
      <c r="C26" s="3"/>
    </row>
    <row r="27" spans="1:6">
      <c r="A27" s="5" t="s">
        <v>97</v>
      </c>
      <c r="B27">
        <v>120</v>
      </c>
      <c r="C27" s="3" t="s">
        <v>98</v>
      </c>
    </row>
    <row r="28" spans="1:6">
      <c r="A28" s="5" t="s">
        <v>99</v>
      </c>
      <c r="B28">
        <v>150</v>
      </c>
      <c r="C28" t="s">
        <v>98</v>
      </c>
    </row>
    <row r="29" spans="1:6">
      <c r="A29" s="5" t="s">
        <v>100</v>
      </c>
    </row>
    <row r="30" spans="1:6">
      <c r="A30" s="5" t="s">
        <v>101</v>
      </c>
      <c r="B30">
        <v>1616.5</v>
      </c>
      <c r="C30" s="3" t="s">
        <v>102</v>
      </c>
    </row>
  </sheetData>
  <mergeCells count="6">
    <mergeCell ref="F16:F24"/>
    <mergeCell ref="E2:E3"/>
    <mergeCell ref="F2:F5"/>
    <mergeCell ref="F6:F15"/>
    <mergeCell ref="A11:A13"/>
    <mergeCell ref="B11:C13"/>
  </mergeCells>
  <dataValidations count="1">
    <dataValidation type="list" allowBlank="1" showInputMessage="1" showErrorMessage="1" sqref="B7" xr:uid="{4FC7E659-B2D7-4BE0-B32F-131C34AD686B}">
      <formula1>$Y$1:$Z$1</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F05A8-3A2A-4FE3-AD66-62BE0F287803}">
  <dimension ref="A1:AA32"/>
  <sheetViews>
    <sheetView topLeftCell="A20" workbookViewId="0">
      <selection activeCell="B31" sqref="B31"/>
    </sheetView>
  </sheetViews>
  <sheetFormatPr baseColWidth="10" defaultColWidth="8.83203125" defaultRowHeight="15"/>
  <cols>
    <col min="1" max="1" width="27" customWidth="1"/>
    <col min="2" max="2" width="14.33203125"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194</v>
      </c>
      <c r="Y2" t="s">
        <v>70</v>
      </c>
      <c r="Z2" t="s">
        <v>71</v>
      </c>
      <c r="AA2" t="s">
        <v>72</v>
      </c>
    </row>
    <row r="3" spans="1:27" ht="15" customHeight="1">
      <c r="A3" s="5" t="s">
        <v>2</v>
      </c>
      <c r="B3" t="s">
        <v>195</v>
      </c>
      <c r="E3" s="34"/>
      <c r="F3" s="33"/>
    </row>
    <row r="4" spans="1:27">
      <c r="A4" s="5" t="s">
        <v>4</v>
      </c>
      <c r="B4" t="s">
        <v>71</v>
      </c>
      <c r="F4" s="33"/>
    </row>
    <row r="5" spans="1:27">
      <c r="A5" s="5" t="s">
        <v>3</v>
      </c>
      <c r="B5" s="7">
        <v>44140</v>
      </c>
      <c r="F5" s="33"/>
    </row>
    <row r="6" spans="1:27">
      <c r="A6" s="5" t="s">
        <v>5</v>
      </c>
      <c r="E6" s="1" t="s">
        <v>170</v>
      </c>
      <c r="F6" s="33" t="s">
        <v>196</v>
      </c>
    </row>
    <row r="7" spans="1:27">
      <c r="A7" s="5" t="s">
        <v>77</v>
      </c>
      <c r="B7" t="s">
        <v>64</v>
      </c>
      <c r="F7" s="33"/>
    </row>
    <row r="8" spans="1:27">
      <c r="A8" s="5" t="s">
        <v>78</v>
      </c>
      <c r="F8" s="33"/>
    </row>
    <row r="9" spans="1:27" ht="15" customHeight="1">
      <c r="A9" s="5" t="s">
        <v>79</v>
      </c>
      <c r="B9" t="s">
        <v>106</v>
      </c>
      <c r="C9" s="19"/>
      <c r="F9" s="33"/>
    </row>
    <row r="10" spans="1:27" ht="15" customHeight="1">
      <c r="A10" s="5" t="s">
        <v>188</v>
      </c>
      <c r="B10" t="s">
        <v>197</v>
      </c>
      <c r="C10" s="19"/>
      <c r="F10" s="33"/>
    </row>
    <row r="11" spans="1:27">
      <c r="A11" s="35" t="s">
        <v>81</v>
      </c>
      <c r="B11" s="36" t="s">
        <v>198</v>
      </c>
      <c r="C11" s="36"/>
      <c r="F11" s="33"/>
    </row>
    <row r="12" spans="1:27">
      <c r="A12" s="35"/>
      <c r="B12" s="36"/>
      <c r="C12" s="36"/>
      <c r="F12" s="33"/>
    </row>
    <row r="13" spans="1:27">
      <c r="A13" s="35"/>
      <c r="B13" s="36"/>
      <c r="C13" s="36"/>
      <c r="F13" s="33"/>
    </row>
    <row r="14" spans="1:27">
      <c r="A14" s="5" t="s">
        <v>10</v>
      </c>
      <c r="B14" t="s">
        <v>162</v>
      </c>
      <c r="F14" s="33"/>
    </row>
    <row r="15" spans="1:27">
      <c r="F15" s="33"/>
    </row>
    <row r="16" spans="1:27" ht="16">
      <c r="A16" s="9" t="s">
        <v>84</v>
      </c>
      <c r="E16" s="1" t="s">
        <v>173</v>
      </c>
      <c r="F16" s="33" t="s">
        <v>199</v>
      </c>
    </row>
    <row r="17" spans="1:6">
      <c r="A17" s="5" t="s">
        <v>7</v>
      </c>
      <c r="B17" t="s">
        <v>108</v>
      </c>
      <c r="F17" s="33"/>
    </row>
    <row r="18" spans="1:6">
      <c r="A18" s="5" t="s">
        <v>85</v>
      </c>
      <c r="B18">
        <v>90747</v>
      </c>
      <c r="C18" s="3" t="s">
        <v>86</v>
      </c>
      <c r="F18" s="33"/>
    </row>
    <row r="19" spans="1:6">
      <c r="A19" s="5" t="s">
        <v>87</v>
      </c>
      <c r="B19">
        <v>30</v>
      </c>
      <c r="C19" s="3" t="s">
        <v>88</v>
      </c>
      <c r="F19" s="33"/>
    </row>
    <row r="20" spans="1:6">
      <c r="A20" s="5" t="s">
        <v>89</v>
      </c>
      <c r="B20">
        <v>31.5</v>
      </c>
      <c r="C20" s="3" t="s">
        <v>90</v>
      </c>
      <c r="F20" s="33"/>
    </row>
    <row r="21" spans="1:6">
      <c r="A21" s="5" t="s">
        <v>174</v>
      </c>
      <c r="B21" s="26">
        <f>B19*2.33</f>
        <v>69.900000000000006</v>
      </c>
      <c r="C21" s="3"/>
      <c r="F21" s="33"/>
    </row>
    <row r="22" spans="1:6" ht="15" customHeight="1">
      <c r="A22" s="5" t="s">
        <v>91</v>
      </c>
      <c r="B22" s="6"/>
      <c r="C22" s="3" t="s">
        <v>92</v>
      </c>
      <c r="F22" s="33"/>
    </row>
    <row r="23" spans="1:6" ht="32">
      <c r="A23" s="21" t="s">
        <v>93</v>
      </c>
      <c r="B23">
        <v>70</v>
      </c>
      <c r="C23" s="3" t="s">
        <v>88</v>
      </c>
      <c r="D23" t="s">
        <v>193</v>
      </c>
      <c r="F23" s="33"/>
    </row>
    <row r="24" spans="1:6">
      <c r="A24" s="5" t="s">
        <v>94</v>
      </c>
      <c r="B24">
        <v>-0.27</v>
      </c>
      <c r="C24" s="3" t="s">
        <v>88</v>
      </c>
      <c r="F24" s="33"/>
    </row>
    <row r="25" spans="1:6">
      <c r="A25" s="22" t="s">
        <v>95</v>
      </c>
      <c r="B25">
        <f>ABS(B24-B23)</f>
        <v>70.27</v>
      </c>
      <c r="C25" s="3"/>
    </row>
    <row r="26" spans="1:6" ht="16">
      <c r="A26" s="23" t="s">
        <v>96</v>
      </c>
      <c r="B26" s="24">
        <f>B25/B19</f>
        <v>2.3423333333333334</v>
      </c>
      <c r="C26" s="3"/>
    </row>
    <row r="27" spans="1:6">
      <c r="A27" s="5" t="s">
        <v>97</v>
      </c>
      <c r="B27">
        <v>120</v>
      </c>
      <c r="C27" s="3" t="s">
        <v>98</v>
      </c>
    </row>
    <row r="28" spans="1:6">
      <c r="A28" s="5" t="s">
        <v>99</v>
      </c>
      <c r="B28">
        <v>150</v>
      </c>
      <c r="C28" t="s">
        <v>98</v>
      </c>
    </row>
    <row r="29" spans="1:6">
      <c r="A29" s="5" t="s">
        <v>100</v>
      </c>
      <c r="B29" t="s">
        <v>138</v>
      </c>
    </row>
    <row r="30" spans="1:6">
      <c r="A30" s="5" t="s">
        <v>101</v>
      </c>
      <c r="B30" t="s">
        <v>138</v>
      </c>
      <c r="C30" s="3" t="s">
        <v>102</v>
      </c>
    </row>
    <row r="31" spans="1:6">
      <c r="A31" s="5" t="s">
        <v>200</v>
      </c>
      <c r="B31" t="s">
        <v>201</v>
      </c>
    </row>
    <row r="32" spans="1:6">
      <c r="A32" s="5" t="s">
        <v>202</v>
      </c>
      <c r="B32" t="s">
        <v>203</v>
      </c>
    </row>
  </sheetData>
  <mergeCells count="6">
    <mergeCell ref="F16:F24"/>
    <mergeCell ref="E2:E3"/>
    <mergeCell ref="F2:F5"/>
    <mergeCell ref="F6:F15"/>
    <mergeCell ref="A11:A13"/>
    <mergeCell ref="B11:C13"/>
  </mergeCells>
  <dataValidations count="1">
    <dataValidation type="list" allowBlank="1" showInputMessage="1" showErrorMessage="1" sqref="B7" xr:uid="{29AE9201-F3F0-4983-81F9-AE2AFB28F8F0}">
      <formula1>$Y$1:$Z$1</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698E-AFAC-43BB-A0B1-A2B55A1AFA74}">
  <dimension ref="A1:AA32"/>
  <sheetViews>
    <sheetView topLeftCell="O1" workbookViewId="0">
      <selection activeCell="B1" sqref="B1"/>
    </sheetView>
  </sheetViews>
  <sheetFormatPr baseColWidth="10" defaultColWidth="8.83203125" defaultRowHeight="15"/>
  <cols>
    <col min="1" max="1" width="27" customWidth="1"/>
    <col min="2" max="2" width="14.33203125"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204</v>
      </c>
      <c r="Y2" t="s">
        <v>70</v>
      </c>
      <c r="Z2" t="s">
        <v>71</v>
      </c>
      <c r="AA2" t="s">
        <v>72</v>
      </c>
    </row>
    <row r="3" spans="1:27" ht="15" customHeight="1">
      <c r="A3" s="5" t="s">
        <v>2</v>
      </c>
      <c r="B3" t="s">
        <v>205</v>
      </c>
      <c r="E3" s="34"/>
      <c r="F3" s="33"/>
    </row>
    <row r="4" spans="1:27">
      <c r="A4" s="5" t="s">
        <v>4</v>
      </c>
      <c r="B4" t="s">
        <v>71</v>
      </c>
      <c r="F4" s="33"/>
    </row>
    <row r="5" spans="1:27">
      <c r="A5" s="5" t="s">
        <v>3</v>
      </c>
      <c r="B5" s="7">
        <v>44146</v>
      </c>
      <c r="F5" s="33"/>
    </row>
    <row r="6" spans="1:27">
      <c r="A6" s="5" t="s">
        <v>5</v>
      </c>
      <c r="E6" s="1" t="s">
        <v>170</v>
      </c>
      <c r="F6" s="33" t="s">
        <v>206</v>
      </c>
    </row>
    <row r="7" spans="1:27">
      <c r="A7" s="5" t="s">
        <v>77</v>
      </c>
      <c r="B7" t="s">
        <v>64</v>
      </c>
      <c r="F7" s="33"/>
    </row>
    <row r="8" spans="1:27">
      <c r="A8" s="5" t="s">
        <v>78</v>
      </c>
      <c r="F8" s="33"/>
    </row>
    <row r="9" spans="1:27" ht="15" customHeight="1">
      <c r="A9" s="5" t="s">
        <v>79</v>
      </c>
      <c r="B9" t="s">
        <v>106</v>
      </c>
      <c r="C9" s="19"/>
      <c r="F9" s="33"/>
    </row>
    <row r="10" spans="1:27" ht="15" customHeight="1">
      <c r="A10" s="5" t="s">
        <v>188</v>
      </c>
      <c r="B10" t="s">
        <v>197</v>
      </c>
      <c r="C10" s="19"/>
      <c r="F10" s="33"/>
    </row>
    <row r="11" spans="1:27">
      <c r="A11" s="35" t="s">
        <v>81</v>
      </c>
      <c r="B11" s="36" t="s">
        <v>207</v>
      </c>
      <c r="C11" s="36"/>
      <c r="F11" s="33"/>
    </row>
    <row r="12" spans="1:27">
      <c r="A12" s="35"/>
      <c r="B12" s="36"/>
      <c r="C12" s="36"/>
      <c r="F12" s="33"/>
    </row>
    <row r="13" spans="1:27">
      <c r="A13" s="35"/>
      <c r="B13" s="36"/>
      <c r="C13" s="36"/>
      <c r="F13" s="33"/>
    </row>
    <row r="14" spans="1:27">
      <c r="A14" s="5" t="s">
        <v>10</v>
      </c>
      <c r="B14" t="s">
        <v>208</v>
      </c>
      <c r="F14" s="33"/>
    </row>
    <row r="15" spans="1:27">
      <c r="F15" s="33"/>
    </row>
    <row r="16" spans="1:27" ht="16">
      <c r="A16" s="9" t="s">
        <v>84</v>
      </c>
      <c r="E16" s="1" t="s">
        <v>173</v>
      </c>
      <c r="F16" s="33" t="s">
        <v>209</v>
      </c>
    </row>
    <row r="17" spans="1:6">
      <c r="A17" s="5" t="s">
        <v>7</v>
      </c>
      <c r="B17" t="s">
        <v>108</v>
      </c>
      <c r="F17" s="33"/>
    </row>
    <row r="18" spans="1:6">
      <c r="A18" s="5" t="s">
        <v>85</v>
      </c>
      <c r="B18">
        <v>73395</v>
      </c>
      <c r="C18" s="3" t="s">
        <v>86</v>
      </c>
      <c r="F18" s="33"/>
    </row>
    <row r="19" spans="1:6">
      <c r="A19" s="5" t="s">
        <v>87</v>
      </c>
      <c r="B19">
        <v>24.46</v>
      </c>
      <c r="C19" s="3" t="s">
        <v>88</v>
      </c>
      <c r="F19" s="33"/>
    </row>
    <row r="20" spans="1:6">
      <c r="A20" s="5" t="s">
        <v>89</v>
      </c>
      <c r="B20">
        <v>8.58</v>
      </c>
      <c r="C20" s="3" t="s">
        <v>90</v>
      </c>
      <c r="F20" s="33"/>
    </row>
    <row r="21" spans="1:6">
      <c r="A21" s="5" t="s">
        <v>174</v>
      </c>
      <c r="B21" s="26">
        <f>B19*2.33</f>
        <v>56.991800000000005</v>
      </c>
      <c r="C21" s="3"/>
      <c r="F21" s="33"/>
    </row>
    <row r="22" spans="1:6" ht="15" customHeight="1">
      <c r="A22" s="5" t="s">
        <v>91</v>
      </c>
      <c r="B22" s="6"/>
      <c r="C22" s="3" t="s">
        <v>92</v>
      </c>
      <c r="F22" s="33"/>
    </row>
    <row r="23" spans="1:6" ht="29" customHeight="1">
      <c r="A23" s="21" t="s">
        <v>93</v>
      </c>
      <c r="B23">
        <v>51.75</v>
      </c>
      <c r="C23" s="3" t="s">
        <v>88</v>
      </c>
      <c r="D23" t="s">
        <v>193</v>
      </c>
      <c r="F23" s="33"/>
    </row>
    <row r="24" spans="1:6">
      <c r="A24" s="5" t="s">
        <v>94</v>
      </c>
      <c r="C24" s="3" t="s">
        <v>88</v>
      </c>
      <c r="F24" s="33"/>
    </row>
    <row r="25" spans="1:6">
      <c r="A25" s="22" t="s">
        <v>95</v>
      </c>
      <c r="B25">
        <f>ABS(B24-B23)</f>
        <v>51.75</v>
      </c>
      <c r="C25" s="3"/>
    </row>
    <row r="26" spans="1:6" ht="16">
      <c r="A26" s="23" t="s">
        <v>96</v>
      </c>
      <c r="B26" s="24">
        <f>B25/B19</f>
        <v>2.1156991005723631</v>
      </c>
      <c r="C26" s="3"/>
    </row>
    <row r="27" spans="1:6">
      <c r="A27" s="5" t="s">
        <v>97</v>
      </c>
      <c r="B27">
        <v>120</v>
      </c>
      <c r="C27" s="3" t="s">
        <v>98</v>
      </c>
    </row>
    <row r="28" spans="1:6">
      <c r="A28" s="5" t="s">
        <v>99</v>
      </c>
      <c r="B28">
        <v>150</v>
      </c>
      <c r="C28" t="s">
        <v>98</v>
      </c>
    </row>
    <row r="29" spans="1:6">
      <c r="A29" s="5" t="s">
        <v>100</v>
      </c>
      <c r="B29" t="s">
        <v>138</v>
      </c>
    </row>
    <row r="30" spans="1:6">
      <c r="A30" s="5" t="s">
        <v>101</v>
      </c>
      <c r="B30">
        <v>1644.84</v>
      </c>
      <c r="C30" s="3" t="s">
        <v>102</v>
      </c>
    </row>
    <row r="31" spans="1:6">
      <c r="A31" s="5" t="s">
        <v>200</v>
      </c>
      <c r="B31" t="s">
        <v>201</v>
      </c>
    </row>
    <row r="32" spans="1:6">
      <c r="A32" s="5" t="s">
        <v>202</v>
      </c>
      <c r="B32" t="s">
        <v>210</v>
      </c>
    </row>
  </sheetData>
  <mergeCells count="6">
    <mergeCell ref="F16:F24"/>
    <mergeCell ref="E2:E3"/>
    <mergeCell ref="F2:F5"/>
    <mergeCell ref="F6:F15"/>
    <mergeCell ref="A11:A13"/>
    <mergeCell ref="B11:C13"/>
  </mergeCells>
  <dataValidations count="1">
    <dataValidation type="list" allowBlank="1" showInputMessage="1" showErrorMessage="1" sqref="B7" xr:uid="{2F2EA6CF-A611-493F-BCC6-CA7F1897055E}">
      <formula1>$Y$1:$Z$1</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FE007-E34E-41B3-BFFB-0731BA8C72AE}">
  <dimension ref="A1:AA32"/>
  <sheetViews>
    <sheetView workbookViewId="0"/>
  </sheetViews>
  <sheetFormatPr baseColWidth="10" defaultColWidth="8.83203125" defaultRowHeight="15"/>
  <cols>
    <col min="1" max="1" width="27" customWidth="1"/>
    <col min="2" max="2" width="14.33203125"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211</v>
      </c>
      <c r="Y2" t="s">
        <v>70</v>
      </c>
      <c r="Z2" t="s">
        <v>71</v>
      </c>
      <c r="AA2" t="s">
        <v>72</v>
      </c>
    </row>
    <row r="3" spans="1:27" ht="15" customHeight="1">
      <c r="A3" s="5" t="s">
        <v>2</v>
      </c>
      <c r="B3" t="s">
        <v>212</v>
      </c>
      <c r="E3" s="34"/>
      <c r="F3" s="33"/>
    </row>
    <row r="4" spans="1:27">
      <c r="A4" s="5" t="s">
        <v>4</v>
      </c>
      <c r="B4" t="s">
        <v>71</v>
      </c>
      <c r="F4" s="33"/>
    </row>
    <row r="5" spans="1:27">
      <c r="A5" s="5" t="s">
        <v>3</v>
      </c>
      <c r="B5" s="7">
        <v>44179</v>
      </c>
      <c r="F5" s="33"/>
    </row>
    <row r="6" spans="1:27">
      <c r="A6" s="5" t="s">
        <v>5</v>
      </c>
      <c r="E6" s="1" t="s">
        <v>170</v>
      </c>
      <c r="F6" s="33" t="s">
        <v>213</v>
      </c>
    </row>
    <row r="7" spans="1:27">
      <c r="A7" s="5" t="s">
        <v>77</v>
      </c>
      <c r="B7" t="s">
        <v>64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214</v>
      </c>
      <c r="C11" s="36"/>
      <c r="F11" s="33"/>
    </row>
    <row r="12" spans="1:27">
      <c r="A12" s="35"/>
      <c r="B12" s="36"/>
      <c r="C12" s="36"/>
      <c r="F12" s="33"/>
    </row>
    <row r="13" spans="1:27">
      <c r="A13" s="35"/>
      <c r="B13" s="36"/>
      <c r="C13" s="36"/>
      <c r="F13" s="33"/>
    </row>
    <row r="14" spans="1:27">
      <c r="A14" s="5" t="s">
        <v>10</v>
      </c>
      <c r="B14" t="s">
        <v>162</v>
      </c>
      <c r="F14" s="33"/>
    </row>
    <row r="15" spans="1:27">
      <c r="F15" s="33"/>
    </row>
    <row r="16" spans="1:27" ht="16">
      <c r="A16" s="9" t="s">
        <v>84</v>
      </c>
      <c r="E16" s="1" t="s">
        <v>173</v>
      </c>
      <c r="F16" s="33"/>
    </row>
    <row r="17" spans="1:6">
      <c r="A17" s="5" t="s">
        <v>7</v>
      </c>
      <c r="B17" t="s">
        <v>108</v>
      </c>
      <c r="F17" s="33"/>
    </row>
    <row r="18" spans="1:6">
      <c r="A18" s="5" t="s">
        <v>85</v>
      </c>
      <c r="B18">
        <v>32133</v>
      </c>
      <c r="C18" s="3" t="s">
        <v>86</v>
      </c>
      <c r="F18" s="33"/>
    </row>
    <row r="19" spans="1:6">
      <c r="A19" s="5" t="s">
        <v>87</v>
      </c>
      <c r="B19">
        <v>19.45</v>
      </c>
      <c r="C19" s="3" t="s">
        <v>88</v>
      </c>
      <c r="F19" s="33"/>
    </row>
    <row r="20" spans="1:6">
      <c r="A20" s="5" t="s">
        <v>89</v>
      </c>
      <c r="B20">
        <v>9</v>
      </c>
      <c r="C20" s="3" t="s">
        <v>90</v>
      </c>
      <c r="F20" s="33"/>
    </row>
    <row r="21" spans="1:6">
      <c r="A21" s="5" t="s">
        <v>174</v>
      </c>
      <c r="B21" s="26">
        <f>B19*2.33</f>
        <v>45.3185</v>
      </c>
      <c r="C21" s="3"/>
      <c r="F21" s="33"/>
    </row>
    <row r="22" spans="1:6" ht="15" customHeight="1">
      <c r="A22" s="5" t="s">
        <v>91</v>
      </c>
      <c r="B22" s="6"/>
      <c r="C22" s="3" t="s">
        <v>92</v>
      </c>
      <c r="F22" s="33"/>
    </row>
    <row r="23" spans="1:6" ht="29" customHeight="1">
      <c r="A23" s="21" t="s">
        <v>93</v>
      </c>
      <c r="C23" s="3" t="s">
        <v>88</v>
      </c>
      <c r="D23" t="s">
        <v>193</v>
      </c>
      <c r="F23" s="33"/>
    </row>
    <row r="24" spans="1:6">
      <c r="A24" s="5" t="s">
        <v>94</v>
      </c>
      <c r="C24" s="3" t="s">
        <v>88</v>
      </c>
      <c r="F24" s="33"/>
    </row>
    <row r="25" spans="1:6">
      <c r="A25" s="22" t="s">
        <v>95</v>
      </c>
      <c r="B25">
        <f>ABS(B24-B23)</f>
        <v>0</v>
      </c>
      <c r="C25" s="3"/>
    </row>
    <row r="26" spans="1:6" ht="16">
      <c r="A26" s="23" t="s">
        <v>96</v>
      </c>
      <c r="B26" s="24">
        <f>B25/B19</f>
        <v>0</v>
      </c>
      <c r="C26" s="3"/>
    </row>
    <row r="27" spans="1:6">
      <c r="A27" s="5" t="s">
        <v>97</v>
      </c>
      <c r="B27">
        <v>120</v>
      </c>
      <c r="C27" s="3" t="s">
        <v>98</v>
      </c>
    </row>
    <row r="28" spans="1:6">
      <c r="A28" s="5" t="s">
        <v>99</v>
      </c>
      <c r="B28">
        <v>150</v>
      </c>
      <c r="C28" t="s">
        <v>98</v>
      </c>
    </row>
    <row r="29" spans="1:6">
      <c r="A29" s="5" t="s">
        <v>100</v>
      </c>
      <c r="B29" t="s">
        <v>138</v>
      </c>
    </row>
    <row r="30" spans="1:6">
      <c r="A30" s="5" t="s">
        <v>101</v>
      </c>
      <c r="B30">
        <v>1651.74</v>
      </c>
      <c r="C30" s="3" t="s">
        <v>102</v>
      </c>
    </row>
    <row r="31" spans="1:6">
      <c r="A31" s="5" t="s">
        <v>200</v>
      </c>
      <c r="B31" t="s">
        <v>201</v>
      </c>
    </row>
    <row r="32" spans="1:6">
      <c r="A32" s="5" t="s">
        <v>202</v>
      </c>
      <c r="B32" t="s">
        <v>215</v>
      </c>
    </row>
  </sheetData>
  <mergeCells count="6">
    <mergeCell ref="F16:F24"/>
    <mergeCell ref="E2:E3"/>
    <mergeCell ref="F2:F5"/>
    <mergeCell ref="F6:F15"/>
    <mergeCell ref="A11:A13"/>
    <mergeCell ref="B11:C13"/>
  </mergeCells>
  <dataValidations count="1">
    <dataValidation type="list" allowBlank="1" showInputMessage="1" showErrorMessage="1" sqref="B7" xr:uid="{EDD00EF1-87C0-49C2-A9B0-2A7E876DE502}">
      <formula1>$Y$1:$Z$1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F85BE-E518-4C79-A5B0-3E94793E18E8}">
  <dimension ref="A1:AB28"/>
  <sheetViews>
    <sheetView workbookViewId="0"/>
  </sheetViews>
  <sheetFormatPr baseColWidth="10" defaultColWidth="8.83203125" defaultRowHeight="15"/>
  <cols>
    <col min="1" max="1" width="27" customWidth="1"/>
    <col min="2" max="2" width="14.33203125" customWidth="1"/>
    <col min="3" max="3" width="12.5" bestFit="1" customWidth="1"/>
    <col min="5" max="5" width="19" bestFit="1" customWidth="1"/>
    <col min="6" max="6" width="79.83203125" customWidth="1"/>
    <col min="12" max="12" width="16.33203125" bestFit="1" customWidth="1"/>
    <col min="27" max="27" width="16.6640625" bestFit="1" customWidth="1"/>
  </cols>
  <sheetData>
    <row r="1" spans="1:28" ht="16">
      <c r="A1" s="10" t="s">
        <v>62</v>
      </c>
      <c r="Y1" t="s">
        <v>63</v>
      </c>
      <c r="Z1" t="s">
        <v>64</v>
      </c>
      <c r="AA1" t="s">
        <v>65</v>
      </c>
      <c r="AB1" t="s">
        <v>66</v>
      </c>
    </row>
    <row r="2" spans="1:28">
      <c r="A2" s="8" t="s">
        <v>67</v>
      </c>
      <c r="E2" s="34" t="s">
        <v>68</v>
      </c>
      <c r="F2" s="33"/>
      <c r="L2" t="s">
        <v>69</v>
      </c>
      <c r="M2" t="s">
        <v>4</v>
      </c>
      <c r="Y2" t="s">
        <v>70</v>
      </c>
      <c r="Z2" t="s">
        <v>71</v>
      </c>
      <c r="AA2" t="s">
        <v>72</v>
      </c>
    </row>
    <row r="3" spans="1:28">
      <c r="A3" s="5" t="s">
        <v>2</v>
      </c>
      <c r="B3" t="s">
        <v>11</v>
      </c>
      <c r="E3" s="34"/>
      <c r="F3" s="33"/>
      <c r="L3" t="s">
        <v>73</v>
      </c>
    </row>
    <row r="4" spans="1:28">
      <c r="A4" s="5" t="s">
        <v>4</v>
      </c>
      <c r="B4" t="s">
        <v>71</v>
      </c>
      <c r="F4" s="33"/>
      <c r="L4" t="s">
        <v>74</v>
      </c>
    </row>
    <row r="5" spans="1:28">
      <c r="A5" s="5" t="s">
        <v>3</v>
      </c>
      <c r="B5" s="7">
        <v>43868</v>
      </c>
      <c r="F5" s="33"/>
      <c r="L5" t="s">
        <v>75</v>
      </c>
    </row>
    <row r="6" spans="1:28">
      <c r="A6" s="5" t="s">
        <v>5</v>
      </c>
      <c r="B6" t="s">
        <v>70</v>
      </c>
      <c r="E6" s="1" t="s">
        <v>76</v>
      </c>
      <c r="F6" s="33"/>
      <c r="L6" t="s">
        <v>63</v>
      </c>
    </row>
    <row r="7" spans="1:28">
      <c r="A7" s="5" t="s">
        <v>77</v>
      </c>
      <c r="B7" t="s">
        <v>64</v>
      </c>
      <c r="F7" s="33"/>
    </row>
    <row r="8" spans="1:28">
      <c r="A8" s="5" t="s">
        <v>78</v>
      </c>
      <c r="B8">
        <v>1</v>
      </c>
      <c r="F8" s="33"/>
    </row>
    <row r="9" spans="1:28" ht="15" customHeight="1">
      <c r="A9" s="5" t="s">
        <v>79</v>
      </c>
      <c r="B9" t="s">
        <v>80</v>
      </c>
      <c r="C9" s="19"/>
      <c r="F9" s="33"/>
    </row>
    <row r="10" spans="1:28">
      <c r="A10" s="35" t="s">
        <v>81</v>
      </c>
      <c r="B10" s="36" t="s">
        <v>82</v>
      </c>
      <c r="C10" s="36"/>
      <c r="F10" s="33"/>
    </row>
    <row r="11" spans="1:28">
      <c r="A11" s="35"/>
      <c r="B11" s="36"/>
      <c r="C11" s="36"/>
      <c r="F11" s="33"/>
    </row>
    <row r="12" spans="1:28">
      <c r="A12" s="35"/>
      <c r="B12" s="36"/>
      <c r="C12" s="36"/>
      <c r="F12" s="33"/>
    </row>
    <row r="13" spans="1:28">
      <c r="A13" s="5" t="s">
        <v>10</v>
      </c>
      <c r="B13" t="s">
        <v>83</v>
      </c>
      <c r="F13" s="33"/>
    </row>
    <row r="14" spans="1:28">
      <c r="F14" s="33"/>
    </row>
    <row r="15" spans="1:28" ht="16">
      <c r="A15" s="9" t="s">
        <v>84</v>
      </c>
    </row>
    <row r="16" spans="1:28">
      <c r="A16" s="5" t="s">
        <v>7</v>
      </c>
    </row>
    <row r="17" spans="1:6">
      <c r="A17" s="5" t="s">
        <v>85</v>
      </c>
      <c r="C17" s="3" t="s">
        <v>86</v>
      </c>
      <c r="F17" s="2"/>
    </row>
    <row r="18" spans="1:6">
      <c r="A18" s="5" t="s">
        <v>87</v>
      </c>
      <c r="C18" s="3" t="s">
        <v>88</v>
      </c>
    </row>
    <row r="19" spans="1:6">
      <c r="A19" s="5" t="s">
        <v>89</v>
      </c>
      <c r="C19" s="3" t="s">
        <v>90</v>
      </c>
    </row>
    <row r="20" spans="1:6" ht="32.25" customHeight="1">
      <c r="A20" s="5" t="s">
        <v>91</v>
      </c>
      <c r="B20" s="6"/>
      <c r="C20" s="3" t="s">
        <v>92</v>
      </c>
    </row>
    <row r="21" spans="1:6" ht="32">
      <c r="A21" s="21" t="s">
        <v>93</v>
      </c>
      <c r="C21" s="3" t="s">
        <v>88</v>
      </c>
    </row>
    <row r="22" spans="1:6">
      <c r="A22" s="5" t="s">
        <v>94</v>
      </c>
      <c r="C22" s="3" t="s">
        <v>88</v>
      </c>
    </row>
    <row r="23" spans="1:6">
      <c r="A23" s="22" t="s">
        <v>95</v>
      </c>
      <c r="B23">
        <f>ABS(B22-B21)</f>
        <v>0</v>
      </c>
      <c r="C23" s="3"/>
    </row>
    <row r="24" spans="1:6" ht="16">
      <c r="A24" s="23" t="s">
        <v>96</v>
      </c>
      <c r="B24" s="24" t="e">
        <f>B23/B18</f>
        <v>#DIV/0!</v>
      </c>
      <c r="C24" s="3"/>
    </row>
    <row r="25" spans="1:6">
      <c r="A25" s="5" t="s">
        <v>97</v>
      </c>
      <c r="C25" s="3" t="s">
        <v>98</v>
      </c>
    </row>
    <row r="26" spans="1:6">
      <c r="A26" s="5" t="s">
        <v>99</v>
      </c>
      <c r="C26" t="s">
        <v>98</v>
      </c>
    </row>
    <row r="27" spans="1:6">
      <c r="A27" s="5" t="s">
        <v>100</v>
      </c>
    </row>
    <row r="28" spans="1:6">
      <c r="A28" s="5" t="s">
        <v>101</v>
      </c>
      <c r="C28" s="3" t="s">
        <v>102</v>
      </c>
    </row>
  </sheetData>
  <mergeCells count="5">
    <mergeCell ref="F2:F5"/>
    <mergeCell ref="F6:F14"/>
    <mergeCell ref="E2:E3"/>
    <mergeCell ref="A10:A12"/>
    <mergeCell ref="B10:C12"/>
  </mergeCells>
  <dataValidations count="1">
    <dataValidation type="list" allowBlank="1" showInputMessage="1" showErrorMessage="1" sqref="B7" xr:uid="{424B1EC6-52B0-48BE-B981-A8154BECA368}">
      <formula1>$Y$1:$Z$1</formula1>
    </dataValidation>
  </dataValidation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9DDF-2461-4CF5-B85C-9157533AE471}">
  <dimension ref="A1:AA44"/>
  <sheetViews>
    <sheetView topLeftCell="G1"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216</v>
      </c>
      <c r="Y2" t="s">
        <v>70</v>
      </c>
      <c r="Z2" t="s">
        <v>71</v>
      </c>
      <c r="AA2" t="s">
        <v>72</v>
      </c>
    </row>
    <row r="3" spans="1:27" ht="15" customHeight="1">
      <c r="A3" s="5" t="s">
        <v>2</v>
      </c>
      <c r="B3" t="s">
        <v>217</v>
      </c>
      <c r="E3" s="34"/>
      <c r="F3" s="33"/>
    </row>
    <row r="4" spans="1:27">
      <c r="A4" s="5" t="s">
        <v>4</v>
      </c>
      <c r="B4" t="s">
        <v>71</v>
      </c>
      <c r="F4" s="33"/>
    </row>
    <row r="5" spans="1:27">
      <c r="A5" s="5" t="s">
        <v>3</v>
      </c>
      <c r="B5" s="7">
        <v>44236</v>
      </c>
      <c r="F5" s="33"/>
    </row>
    <row r="6" spans="1:27">
      <c r="A6" s="5" t="s">
        <v>5</v>
      </c>
      <c r="E6" s="1" t="s">
        <v>170</v>
      </c>
      <c r="F6" s="33" t="s">
        <v>218</v>
      </c>
    </row>
    <row r="7" spans="1:27">
      <c r="A7" s="5" t="s">
        <v>77</v>
      </c>
      <c r="B7" t="s">
        <v>75</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219</v>
      </c>
      <c r="C11" s="36"/>
      <c r="F11" s="33"/>
    </row>
    <row r="12" spans="1:27">
      <c r="A12" s="35"/>
      <c r="B12" s="36"/>
      <c r="C12" s="36"/>
      <c r="F12" s="33"/>
    </row>
    <row r="13" spans="1:27">
      <c r="A13" s="35"/>
      <c r="B13" s="36"/>
      <c r="C13" s="36"/>
      <c r="F13" s="33"/>
    </row>
    <row r="14" spans="1:27">
      <c r="A14" s="5" t="s">
        <v>10</v>
      </c>
      <c r="B14" t="s">
        <v>162</v>
      </c>
      <c r="F14" s="33"/>
    </row>
    <row r="15" spans="1:27">
      <c r="F15" s="33"/>
    </row>
    <row r="16" spans="1:27" ht="16">
      <c r="A16" s="9" t="s">
        <v>84</v>
      </c>
      <c r="E16" s="1" t="s">
        <v>173</v>
      </c>
      <c r="F16" s="33" t="s">
        <v>220</v>
      </c>
    </row>
    <row r="17" spans="1:6">
      <c r="A17" s="5" t="s">
        <v>7</v>
      </c>
      <c r="B17" t="s">
        <v>221</v>
      </c>
      <c r="F17" s="33"/>
    </row>
    <row r="18" spans="1:6">
      <c r="A18" s="5" t="s">
        <v>85</v>
      </c>
      <c r="B18">
        <v>49807</v>
      </c>
      <c r="C18" s="3" t="s">
        <v>86</v>
      </c>
      <c r="F18" s="33"/>
    </row>
    <row r="19" spans="1:6">
      <c r="A19" s="5" t="s">
        <v>87</v>
      </c>
      <c r="B19">
        <v>18</v>
      </c>
      <c r="C19" s="3" t="s">
        <v>88</v>
      </c>
      <c r="D19" t="s">
        <v>222</v>
      </c>
      <c r="E19">
        <v>3.3</v>
      </c>
      <c r="F19" s="33"/>
    </row>
    <row r="20" spans="1:6">
      <c r="A20" s="5" t="s">
        <v>89</v>
      </c>
      <c r="B20">
        <v>13.5</v>
      </c>
      <c r="C20" s="3" t="s">
        <v>90</v>
      </c>
      <c r="F20" s="33"/>
    </row>
    <row r="21" spans="1:6">
      <c r="A21" s="5" t="s">
        <v>174</v>
      </c>
      <c r="B21" s="26">
        <f>B19*2.33</f>
        <v>41.94</v>
      </c>
      <c r="C21" s="3"/>
      <c r="F21" s="33"/>
    </row>
    <row r="22" spans="1:6" ht="15" customHeight="1">
      <c r="A22" s="5" t="s">
        <v>91</v>
      </c>
      <c r="B22" s="6"/>
      <c r="C22" s="3" t="s">
        <v>92</v>
      </c>
      <c r="F22" s="33"/>
    </row>
    <row r="23" spans="1:6" ht="29" customHeight="1">
      <c r="A23" s="21" t="s">
        <v>93</v>
      </c>
      <c r="B23">
        <v>57.01</v>
      </c>
      <c r="C23" s="3" t="s">
        <v>88</v>
      </c>
      <c r="D23" t="s">
        <v>193</v>
      </c>
      <c r="E23">
        <v>57.01</v>
      </c>
      <c r="F23" s="33"/>
    </row>
    <row r="24" spans="1:6">
      <c r="A24" s="5" t="s">
        <v>94</v>
      </c>
      <c r="C24" s="3" t="s">
        <v>88</v>
      </c>
      <c r="E24">
        <v>47.63</v>
      </c>
      <c r="F24" s="33"/>
    </row>
    <row r="25" spans="1:6">
      <c r="A25" s="22" t="s">
        <v>95</v>
      </c>
      <c r="B25">
        <f>ABS(B24-B23)</f>
        <v>57.01</v>
      </c>
      <c r="C25" s="3"/>
      <c r="E25">
        <f>E23-E24</f>
        <v>9.3799999999999955</v>
      </c>
      <c r="F25">
        <v>47.63</v>
      </c>
    </row>
    <row r="26" spans="1:6" ht="16">
      <c r="A26" s="23" t="s">
        <v>96</v>
      </c>
      <c r="B26" s="24">
        <f>B25/B19</f>
        <v>3.1672222222222222</v>
      </c>
      <c r="C26" s="3"/>
      <c r="E26" s="24">
        <f>E25/E19</f>
        <v>2.8424242424242414</v>
      </c>
      <c r="F26" t="s">
        <v>223</v>
      </c>
    </row>
    <row r="27" spans="1:6">
      <c r="A27" s="5" t="s">
        <v>97</v>
      </c>
      <c r="B27">
        <v>120</v>
      </c>
      <c r="C27" s="3" t="s">
        <v>98</v>
      </c>
      <c r="F27" t="s">
        <v>224</v>
      </c>
    </row>
    <row r="28" spans="1:6">
      <c r="A28" s="5" t="s">
        <v>99</v>
      </c>
      <c r="B28">
        <v>150</v>
      </c>
      <c r="C28" t="s">
        <v>98</v>
      </c>
    </row>
    <row r="29" spans="1:6">
      <c r="A29" s="5" t="s">
        <v>100</v>
      </c>
      <c r="B29" t="s">
        <v>138</v>
      </c>
    </row>
    <row r="30" spans="1:6">
      <c r="A30" s="5" t="s">
        <v>101</v>
      </c>
      <c r="B30">
        <v>1657.78</v>
      </c>
      <c r="C30" s="3" t="s">
        <v>102</v>
      </c>
    </row>
    <row r="31" spans="1:6">
      <c r="A31" s="5" t="s">
        <v>200</v>
      </c>
      <c r="B31" t="s">
        <v>201</v>
      </c>
    </row>
    <row r="32" spans="1:6">
      <c r="A32" s="5" t="s">
        <v>202</v>
      </c>
      <c r="B32" t="s">
        <v>215</v>
      </c>
    </row>
    <row r="36" spans="1:4">
      <c r="A36" t="s">
        <v>225</v>
      </c>
    </row>
    <row r="37" spans="1:4">
      <c r="B37" t="s">
        <v>226</v>
      </c>
      <c r="C37" t="s">
        <v>227</v>
      </c>
      <c r="D37" t="s">
        <v>228</v>
      </c>
    </row>
    <row r="38" spans="1:4">
      <c r="A38" t="s">
        <v>229</v>
      </c>
      <c r="B38">
        <v>29.5</v>
      </c>
      <c r="C38">
        <v>222.5</v>
      </c>
      <c r="D38">
        <v>2</v>
      </c>
    </row>
    <row r="39" spans="1:4">
      <c r="A39" t="s">
        <v>230</v>
      </c>
      <c r="B39">
        <v>50.25</v>
      </c>
      <c r="C39">
        <v>213.5</v>
      </c>
      <c r="D39">
        <v>3</v>
      </c>
    </row>
    <row r="40" spans="1:4">
      <c r="A40" t="s">
        <v>231</v>
      </c>
      <c r="B40">
        <f>ABS(B38-B39)</f>
        <v>20.75</v>
      </c>
      <c r="C40">
        <f>ABS(C38-C39)</f>
        <v>9</v>
      </c>
    </row>
    <row r="41" spans="1:4">
      <c r="A41" t="s">
        <v>232</v>
      </c>
      <c r="B41">
        <f>1.084*25.4</f>
        <v>27.5336</v>
      </c>
      <c r="C41">
        <f>0.369*25.4</f>
        <v>9.3725999999999985</v>
      </c>
    </row>
    <row r="42" spans="1:4">
      <c r="B42" t="s">
        <v>233</v>
      </c>
    </row>
    <row r="43" spans="1:4">
      <c r="B43">
        <f>B40-B41</f>
        <v>-6.7835999999999999</v>
      </c>
      <c r="C43">
        <f>-(C40-C41)</f>
        <v>0.37259999999999849</v>
      </c>
    </row>
    <row r="44" spans="1:4">
      <c r="B44" t="s">
        <v>234</v>
      </c>
      <c r="C44" t="s">
        <v>235</v>
      </c>
    </row>
  </sheetData>
  <mergeCells count="6">
    <mergeCell ref="F16:F24"/>
    <mergeCell ref="E2:E3"/>
    <mergeCell ref="F2:F5"/>
    <mergeCell ref="F6:F15"/>
    <mergeCell ref="A11:A13"/>
    <mergeCell ref="B11:C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8DE133-5314-40E8-9576-5BC82451016E}">
          <x14:formula1>
            <xm:f>Template!$L$3:$L$6</xm:f>
          </x14:formula1>
          <xm:sqref>B7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D2DE-2FD3-434F-A862-B47B6800E56D}">
  <dimension ref="A1:AA32"/>
  <sheetViews>
    <sheetView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216</v>
      </c>
      <c r="Y2" t="s">
        <v>70</v>
      </c>
      <c r="Z2" t="s">
        <v>71</v>
      </c>
      <c r="AA2" t="s">
        <v>72</v>
      </c>
    </row>
    <row r="3" spans="1:27" ht="15" customHeight="1">
      <c r="A3" s="5" t="s">
        <v>2</v>
      </c>
      <c r="B3" t="s">
        <v>236</v>
      </c>
      <c r="E3" s="34"/>
      <c r="F3" s="33"/>
    </row>
    <row r="4" spans="1:27">
      <c r="A4" s="5" t="s">
        <v>4</v>
      </c>
      <c r="B4" t="s">
        <v>71</v>
      </c>
      <c r="F4" s="33"/>
    </row>
    <row r="5" spans="1:27">
      <c r="A5" s="5" t="s">
        <v>3</v>
      </c>
      <c r="B5" s="7">
        <v>44237</v>
      </c>
      <c r="F5" s="33"/>
    </row>
    <row r="6" spans="1:27">
      <c r="A6" s="5" t="s">
        <v>5</v>
      </c>
      <c r="E6" s="1" t="s">
        <v>170</v>
      </c>
      <c r="F6" s="33" t="s">
        <v>218</v>
      </c>
    </row>
    <row r="7" spans="1:27">
      <c r="A7" s="5" t="s">
        <v>77</v>
      </c>
      <c r="B7" t="s">
        <v>75</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237</v>
      </c>
      <c r="C11" s="36"/>
      <c r="F11" s="33"/>
    </row>
    <row r="12" spans="1:27">
      <c r="A12" s="35"/>
      <c r="B12" s="36"/>
      <c r="C12" s="36"/>
      <c r="F12" s="33"/>
    </row>
    <row r="13" spans="1:27">
      <c r="A13" s="35"/>
      <c r="B13" s="36"/>
      <c r="C13" s="36"/>
      <c r="F13" s="33"/>
    </row>
    <row r="14" spans="1:27">
      <c r="A14" s="5" t="s">
        <v>10</v>
      </c>
      <c r="B14" t="s">
        <v>162</v>
      </c>
      <c r="F14" s="33"/>
    </row>
    <row r="15" spans="1:27">
      <c r="F15" s="33"/>
    </row>
    <row r="16" spans="1:27" ht="15.75" customHeight="1">
      <c r="A16" s="9" t="s">
        <v>84</v>
      </c>
      <c r="E16" s="1" t="s">
        <v>173</v>
      </c>
      <c r="F16" s="33" t="s">
        <v>238</v>
      </c>
    </row>
    <row r="17" spans="1:6">
      <c r="A17" s="5" t="s">
        <v>7</v>
      </c>
      <c r="B17" t="s">
        <v>221</v>
      </c>
      <c r="F17" s="33"/>
    </row>
    <row r="18" spans="1:6">
      <c r="A18" s="5" t="s">
        <v>85</v>
      </c>
      <c r="B18">
        <v>49807</v>
      </c>
      <c r="C18" s="3" t="s">
        <v>86</v>
      </c>
      <c r="F18" s="33"/>
    </row>
    <row r="19" spans="1:6">
      <c r="A19" s="5" t="s">
        <v>87</v>
      </c>
      <c r="B19">
        <v>18</v>
      </c>
      <c r="C19" s="3" t="s">
        <v>88</v>
      </c>
      <c r="D19">
        <v>3.6</v>
      </c>
      <c r="F19" s="33"/>
    </row>
    <row r="20" spans="1:6">
      <c r="A20" s="5" t="s">
        <v>89</v>
      </c>
      <c r="B20">
        <v>13</v>
      </c>
      <c r="C20" s="3" t="s">
        <v>90</v>
      </c>
      <c r="F20" s="33"/>
    </row>
    <row r="21" spans="1:6">
      <c r="A21" s="5" t="s">
        <v>174</v>
      </c>
      <c r="B21" s="26">
        <f>B19*2.33</f>
        <v>41.94</v>
      </c>
      <c r="C21" s="3"/>
      <c r="F21" s="33"/>
    </row>
    <row r="22" spans="1:6" ht="15" customHeight="1">
      <c r="A22" s="5" t="s">
        <v>91</v>
      </c>
      <c r="B22" s="6"/>
      <c r="C22" s="3" t="s">
        <v>92</v>
      </c>
      <c r="F22" s="33"/>
    </row>
    <row r="23" spans="1:6" ht="29" customHeight="1">
      <c r="A23" s="21" t="s">
        <v>93</v>
      </c>
      <c r="B23">
        <v>62.97</v>
      </c>
      <c r="C23" s="3" t="s">
        <v>88</v>
      </c>
      <c r="F23" s="33"/>
    </row>
    <row r="24" spans="1:6">
      <c r="A24" s="5" t="s">
        <v>94</v>
      </c>
      <c r="B24">
        <v>54.3</v>
      </c>
      <c r="C24" s="3" t="s">
        <v>88</v>
      </c>
      <c r="F24" s="33"/>
    </row>
    <row r="25" spans="1:6">
      <c r="A25" s="22" t="s">
        <v>95</v>
      </c>
      <c r="B25">
        <f>ABS(B24-B23)</f>
        <v>8.6700000000000017</v>
      </c>
      <c r="C25" s="3"/>
      <c r="D25">
        <f>B25</f>
        <v>8.6700000000000017</v>
      </c>
      <c r="F25">
        <v>47.63</v>
      </c>
    </row>
    <row r="26" spans="1:6" ht="16">
      <c r="A26" s="23" t="s">
        <v>96</v>
      </c>
      <c r="B26" s="24">
        <f>B25/B19</f>
        <v>0.48166666666666674</v>
      </c>
      <c r="C26" s="3"/>
      <c r="D26">
        <f>D25/D19</f>
        <v>2.4083333333333337</v>
      </c>
    </row>
    <row r="27" spans="1:6">
      <c r="A27" s="5" t="s">
        <v>97</v>
      </c>
      <c r="B27">
        <v>120</v>
      </c>
      <c r="C27" s="3" t="s">
        <v>98</v>
      </c>
    </row>
    <row r="28" spans="1:6">
      <c r="A28" s="5" t="s">
        <v>99</v>
      </c>
      <c r="B28">
        <v>150</v>
      </c>
      <c r="C28" t="s">
        <v>98</v>
      </c>
    </row>
    <row r="29" spans="1:6">
      <c r="A29" s="5" t="s">
        <v>100</v>
      </c>
      <c r="B29" t="s">
        <v>138</v>
      </c>
    </row>
    <row r="30" spans="1:6">
      <c r="A30" s="5" t="s">
        <v>101</v>
      </c>
      <c r="C30" s="3" t="s">
        <v>102</v>
      </c>
    </row>
    <row r="31" spans="1:6">
      <c r="A31" s="5" t="s">
        <v>200</v>
      </c>
      <c r="B31" t="s">
        <v>201</v>
      </c>
    </row>
    <row r="32" spans="1:6">
      <c r="A32" s="5" t="s">
        <v>202</v>
      </c>
      <c r="B32" t="s">
        <v>215</v>
      </c>
    </row>
  </sheetData>
  <mergeCells count="6">
    <mergeCell ref="F16:F24"/>
    <mergeCell ref="E2:E3"/>
    <mergeCell ref="F2:F5"/>
    <mergeCell ref="F6:F15"/>
    <mergeCell ref="A11:A13"/>
    <mergeCell ref="B11:C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6A96952-31E6-41C1-B5BC-959CAB213B79}">
          <x14:formula1>
            <xm:f>Template!$L$3:$L$6</xm:f>
          </x14:formula1>
          <xm:sqref>B7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5ECBA-1F6D-4A45-94CB-97D53311F44B}">
  <dimension ref="A1:AA32"/>
  <sheetViews>
    <sheetView topLeftCell="A1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239</v>
      </c>
      <c r="Y2" t="s">
        <v>70</v>
      </c>
      <c r="Z2" t="s">
        <v>71</v>
      </c>
      <c r="AA2" t="s">
        <v>72</v>
      </c>
    </row>
    <row r="3" spans="1:27" ht="15" customHeight="1">
      <c r="A3" s="5" t="s">
        <v>2</v>
      </c>
      <c r="B3" t="s">
        <v>240</v>
      </c>
      <c r="E3" s="34"/>
      <c r="F3" s="33"/>
    </row>
    <row r="4" spans="1:27">
      <c r="A4" s="5" t="s">
        <v>4</v>
      </c>
      <c r="B4" t="s">
        <v>71</v>
      </c>
      <c r="F4" s="33"/>
    </row>
    <row r="5" spans="1:27">
      <c r="A5" s="5" t="s">
        <v>3</v>
      </c>
      <c r="B5" s="7">
        <v>44244</v>
      </c>
      <c r="F5" s="33"/>
    </row>
    <row r="6" spans="1:27">
      <c r="A6" s="5" t="s">
        <v>5</v>
      </c>
      <c r="E6" s="1" t="s">
        <v>170</v>
      </c>
      <c r="F6" s="33" t="s">
        <v>241</v>
      </c>
    </row>
    <row r="7" spans="1:27">
      <c r="A7" s="5" t="s">
        <v>77</v>
      </c>
      <c r="B7" t="s">
        <v>75</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242</v>
      </c>
      <c r="C11" s="36"/>
      <c r="F11" s="33"/>
    </row>
    <row r="12" spans="1:27">
      <c r="A12" s="35"/>
      <c r="B12" s="36"/>
      <c r="C12" s="36"/>
      <c r="F12" s="33"/>
    </row>
    <row r="13" spans="1:27">
      <c r="A13" s="35"/>
      <c r="B13" s="36"/>
      <c r="C13" s="36"/>
      <c r="F13" s="33"/>
    </row>
    <row r="14" spans="1:27">
      <c r="A14" s="5" t="s">
        <v>10</v>
      </c>
      <c r="F14" s="33"/>
    </row>
    <row r="15" spans="1:27">
      <c r="F15" s="33"/>
    </row>
    <row r="16" spans="1:27" ht="15.75" customHeight="1">
      <c r="A16" s="9" t="s">
        <v>84</v>
      </c>
      <c r="E16" s="1" t="s">
        <v>173</v>
      </c>
      <c r="F16" s="33"/>
    </row>
    <row r="17" spans="1:6">
      <c r="A17" s="5" t="s">
        <v>7</v>
      </c>
      <c r="B17" t="s">
        <v>192</v>
      </c>
      <c r="F17" s="33"/>
    </row>
    <row r="18" spans="1:6">
      <c r="A18" s="5" t="s">
        <v>85</v>
      </c>
      <c r="B18">
        <v>51071</v>
      </c>
      <c r="C18" s="3" t="s">
        <v>86</v>
      </c>
      <c r="F18" s="33"/>
    </row>
    <row r="19" spans="1:6">
      <c r="A19" s="5" t="s">
        <v>87</v>
      </c>
      <c r="B19">
        <v>18</v>
      </c>
      <c r="C19" s="3" t="s">
        <v>88</v>
      </c>
      <c r="F19" s="33"/>
    </row>
    <row r="20" spans="1:6">
      <c r="A20" s="5" t="s">
        <v>89</v>
      </c>
      <c r="B20">
        <v>13</v>
      </c>
      <c r="C20" s="3" t="s">
        <v>90</v>
      </c>
      <c r="F20" s="33"/>
    </row>
    <row r="21" spans="1:6">
      <c r="A21" s="5" t="s">
        <v>174</v>
      </c>
      <c r="B21" s="26">
        <f>B19*2.33</f>
        <v>41.94</v>
      </c>
      <c r="C21" s="3"/>
      <c r="F21" s="33"/>
    </row>
    <row r="22" spans="1:6" ht="15" customHeight="1">
      <c r="A22" s="5" t="s">
        <v>91</v>
      </c>
      <c r="B22" s="6"/>
      <c r="C22" s="3" t="s">
        <v>92</v>
      </c>
      <c r="F22" s="33"/>
    </row>
    <row r="23" spans="1:6" ht="29" customHeight="1">
      <c r="A23" s="21" t="s">
        <v>93</v>
      </c>
      <c r="B23">
        <v>52.79</v>
      </c>
      <c r="C23" s="3" t="s">
        <v>88</v>
      </c>
      <c r="F23" s="33"/>
    </row>
    <row r="24" spans="1:6">
      <c r="A24" s="5" t="s">
        <v>94</v>
      </c>
      <c r="C24" s="3" t="s">
        <v>88</v>
      </c>
      <c r="F24" s="33"/>
    </row>
    <row r="25" spans="1:6">
      <c r="A25" s="22" t="s">
        <v>95</v>
      </c>
      <c r="C25" s="3"/>
    </row>
    <row r="26" spans="1:6" ht="16">
      <c r="A26" s="23" t="s">
        <v>96</v>
      </c>
      <c r="B26" s="24">
        <f>B25/B19</f>
        <v>0</v>
      </c>
      <c r="C26" s="3"/>
    </row>
    <row r="27" spans="1:6">
      <c r="A27" s="5" t="s">
        <v>97</v>
      </c>
      <c r="B27">
        <v>120</v>
      </c>
      <c r="C27" s="3" t="s">
        <v>98</v>
      </c>
    </row>
    <row r="28" spans="1:6">
      <c r="A28" s="5" t="s">
        <v>99</v>
      </c>
      <c r="B28">
        <v>150</v>
      </c>
      <c r="C28" t="s">
        <v>98</v>
      </c>
    </row>
    <row r="29" spans="1:6">
      <c r="A29" s="5" t="s">
        <v>100</v>
      </c>
      <c r="B29" t="s">
        <v>138</v>
      </c>
    </row>
    <row r="30" spans="1:6">
      <c r="A30" s="5" t="s">
        <v>101</v>
      </c>
      <c r="B30">
        <v>1668.11</v>
      </c>
      <c r="C30" s="3" t="s">
        <v>102</v>
      </c>
    </row>
    <row r="31" spans="1:6">
      <c r="A31" s="5" t="s">
        <v>200</v>
      </c>
      <c r="B31" t="s">
        <v>201</v>
      </c>
    </row>
    <row r="32" spans="1:6">
      <c r="A32" s="5" t="s">
        <v>202</v>
      </c>
      <c r="B32" t="s">
        <v>215</v>
      </c>
    </row>
  </sheetData>
  <mergeCells count="6">
    <mergeCell ref="F16:F24"/>
    <mergeCell ref="E2:E3"/>
    <mergeCell ref="F2:F5"/>
    <mergeCell ref="F6:F15"/>
    <mergeCell ref="A11:A13"/>
    <mergeCell ref="B11:C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6537EE8-53C6-474E-A259-EC75E470DF86}">
          <x14:formula1>
            <xm:f>Template!$L$3:$L$6</xm:f>
          </x14:formula1>
          <xm:sqref>B7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EB90-E3EA-45E4-9F6D-62891B5A95BE}">
  <dimension ref="A1:AA32"/>
  <sheetViews>
    <sheetView topLeftCell="F1"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243</v>
      </c>
      <c r="Y2" t="s">
        <v>70</v>
      </c>
      <c r="Z2" t="s">
        <v>71</v>
      </c>
      <c r="AA2" t="s">
        <v>72</v>
      </c>
    </row>
    <row r="3" spans="1:27" ht="15" customHeight="1">
      <c r="A3" s="5" t="s">
        <v>2</v>
      </c>
      <c r="B3" t="s">
        <v>244</v>
      </c>
      <c r="E3" s="34"/>
      <c r="F3" s="33"/>
    </row>
    <row r="4" spans="1:27">
      <c r="A4" s="5" t="s">
        <v>4</v>
      </c>
      <c r="B4" t="s">
        <v>71</v>
      </c>
      <c r="F4" s="33"/>
    </row>
    <row r="5" spans="1:27">
      <c r="A5" s="5" t="s">
        <v>3</v>
      </c>
      <c r="B5" s="7">
        <v>44273</v>
      </c>
      <c r="F5" s="33"/>
    </row>
    <row r="6" spans="1:27">
      <c r="A6" s="5" t="s">
        <v>5</v>
      </c>
      <c r="E6" s="1" t="s">
        <v>170</v>
      </c>
      <c r="F6" s="33" t="s">
        <v>245</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246</v>
      </c>
      <c r="C11" s="36"/>
      <c r="F11" s="33"/>
    </row>
    <row r="12" spans="1:27">
      <c r="A12" s="35"/>
      <c r="B12" s="36"/>
      <c r="C12" s="36"/>
      <c r="F12" s="33"/>
    </row>
    <row r="13" spans="1:27">
      <c r="A13" s="35"/>
      <c r="B13" s="36"/>
      <c r="C13" s="36"/>
      <c r="F13" s="33"/>
    </row>
    <row r="14" spans="1:27">
      <c r="A14" s="5" t="s">
        <v>10</v>
      </c>
      <c r="F14" s="33"/>
    </row>
    <row r="15" spans="1:27">
      <c r="F15" s="33"/>
    </row>
    <row r="16" spans="1:27" ht="15.75" customHeight="1">
      <c r="A16" s="9" t="s">
        <v>84</v>
      </c>
      <c r="E16" s="1" t="s">
        <v>173</v>
      </c>
      <c r="F16" s="33" t="s">
        <v>247</v>
      </c>
    </row>
    <row r="17" spans="1:6">
      <c r="A17" s="5" t="s">
        <v>7</v>
      </c>
      <c r="B17" t="s">
        <v>109</v>
      </c>
      <c r="F17" s="33"/>
    </row>
    <row r="18" spans="1:6">
      <c r="A18" s="5" t="s">
        <v>85</v>
      </c>
      <c r="B18">
        <v>167509</v>
      </c>
      <c r="C18" s="3" t="s">
        <v>86</v>
      </c>
      <c r="F18" s="33"/>
    </row>
    <row r="19" spans="1:6">
      <c r="A19" s="5" t="s">
        <v>87</v>
      </c>
      <c r="B19">
        <v>40.25</v>
      </c>
      <c r="C19" s="3" t="s">
        <v>88</v>
      </c>
      <c r="F19" s="33"/>
    </row>
    <row r="20" spans="1:6">
      <c r="A20" s="5" t="s">
        <v>89</v>
      </c>
      <c r="C20" s="3" t="s">
        <v>90</v>
      </c>
      <c r="F20" s="33"/>
    </row>
    <row r="21" spans="1:6">
      <c r="A21" s="5" t="s">
        <v>174</v>
      </c>
      <c r="B21" s="26">
        <f>B19*2.33</f>
        <v>93.782499999999999</v>
      </c>
      <c r="C21" s="3"/>
      <c r="F21" s="33"/>
    </row>
    <row r="22" spans="1:6" ht="15" customHeight="1">
      <c r="A22" s="5" t="s">
        <v>91</v>
      </c>
      <c r="B22" s="6"/>
      <c r="C22" s="3" t="s">
        <v>92</v>
      </c>
      <c r="F22" s="33"/>
    </row>
    <row r="23" spans="1:6" ht="29" customHeight="1">
      <c r="A23" s="21" t="s">
        <v>93</v>
      </c>
      <c r="C23" s="3" t="s">
        <v>88</v>
      </c>
      <c r="F23" s="33"/>
    </row>
    <row r="24" spans="1:6">
      <c r="A24" s="5" t="s">
        <v>94</v>
      </c>
      <c r="C24" s="3" t="s">
        <v>88</v>
      </c>
      <c r="F24" s="33"/>
    </row>
    <row r="25" spans="1:6">
      <c r="A25" s="22" t="s">
        <v>95</v>
      </c>
      <c r="C25" s="3"/>
    </row>
    <row r="26" spans="1:6" ht="16">
      <c r="A26" s="23" t="s">
        <v>96</v>
      </c>
      <c r="B26" s="24">
        <f>B25/B19</f>
        <v>0</v>
      </c>
      <c r="C26" s="3"/>
    </row>
    <row r="27" spans="1:6">
      <c r="A27" s="5" t="s">
        <v>97</v>
      </c>
      <c r="B27">
        <v>120</v>
      </c>
      <c r="C27" s="3" t="s">
        <v>98</v>
      </c>
    </row>
    <row r="28" spans="1:6">
      <c r="A28" s="5" t="s">
        <v>99</v>
      </c>
      <c r="B28">
        <v>150</v>
      </c>
      <c r="C28" t="s">
        <v>98</v>
      </c>
    </row>
    <row r="29" spans="1:6">
      <c r="A29" s="5" t="s">
        <v>100</v>
      </c>
      <c r="B29" t="s">
        <v>138</v>
      </c>
    </row>
    <row r="30" spans="1:6">
      <c r="A30" s="5" t="s">
        <v>101</v>
      </c>
      <c r="B30">
        <v>1678.56</v>
      </c>
      <c r="C30" s="3" t="s">
        <v>102</v>
      </c>
    </row>
    <row r="31" spans="1:6">
      <c r="A31" s="5" t="s">
        <v>200</v>
      </c>
      <c r="B31" t="s">
        <v>201</v>
      </c>
    </row>
    <row r="32" spans="1:6">
      <c r="A32" s="5" t="s">
        <v>202</v>
      </c>
      <c r="B32" t="s">
        <v>248</v>
      </c>
    </row>
  </sheetData>
  <mergeCells count="6">
    <mergeCell ref="F16:F24"/>
    <mergeCell ref="E2:E3"/>
    <mergeCell ref="F2:F5"/>
    <mergeCell ref="F6:F15"/>
    <mergeCell ref="A11:A13"/>
    <mergeCell ref="B11:C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13DFB20-6840-475D-9EA0-12714915C02F}">
          <x14:formula1>
            <xm:f>Template!$L$3:$L$6</xm:f>
          </x14:formula1>
          <xm:sqref>B7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80AC-4084-4595-8DAE-968BF3BC2781}">
  <dimension ref="A1:AA32"/>
  <sheetViews>
    <sheetView topLeftCell="K1"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s>
  <sheetData>
    <row r="1" spans="1:27" ht="16">
      <c r="A1" s="10" t="s">
        <v>62</v>
      </c>
      <c r="Y1" t="s">
        <v>63</v>
      </c>
      <c r="Z1" t="s">
        <v>64</v>
      </c>
    </row>
    <row r="2" spans="1:27">
      <c r="A2" s="8" t="s">
        <v>67</v>
      </c>
      <c r="E2" s="34" t="s">
        <v>68</v>
      </c>
      <c r="F2" s="33" t="s">
        <v>243</v>
      </c>
      <c r="Y2" t="s">
        <v>70</v>
      </c>
      <c r="Z2" t="s">
        <v>71</v>
      </c>
      <c r="AA2" t="s">
        <v>72</v>
      </c>
    </row>
    <row r="3" spans="1:27" ht="15" customHeight="1">
      <c r="A3" s="5" t="s">
        <v>2</v>
      </c>
      <c r="B3" t="s">
        <v>249</v>
      </c>
      <c r="E3" s="34"/>
      <c r="F3" s="33"/>
    </row>
    <row r="4" spans="1:27">
      <c r="A4" s="5" t="s">
        <v>4</v>
      </c>
      <c r="B4" t="s">
        <v>71</v>
      </c>
      <c r="F4" s="33"/>
    </row>
    <row r="5" spans="1:27">
      <c r="A5" s="5" t="s">
        <v>3</v>
      </c>
      <c r="B5" s="7">
        <v>44292</v>
      </c>
      <c r="F5" s="33"/>
    </row>
    <row r="6" spans="1:27">
      <c r="A6" s="5" t="s">
        <v>5</v>
      </c>
      <c r="E6" s="1" t="s">
        <v>170</v>
      </c>
      <c r="F6" s="33" t="s">
        <v>250</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251</v>
      </c>
      <c r="C11" s="36"/>
      <c r="F11" s="33"/>
    </row>
    <row r="12" spans="1:27">
      <c r="A12" s="35"/>
      <c r="B12" s="36"/>
      <c r="C12" s="36"/>
      <c r="F12" s="33"/>
    </row>
    <row r="13" spans="1:27">
      <c r="A13" s="35"/>
      <c r="B13" s="36"/>
      <c r="C13" s="36"/>
      <c r="F13" s="33"/>
    </row>
    <row r="14" spans="1:27">
      <c r="A14" s="5" t="s">
        <v>10</v>
      </c>
      <c r="F14" s="33"/>
    </row>
    <row r="15" spans="1:27">
      <c r="F15" s="33"/>
    </row>
    <row r="16" spans="1:27" ht="15.75" customHeight="1">
      <c r="A16" s="9" t="s">
        <v>84</v>
      </c>
      <c r="E16" s="1" t="s">
        <v>173</v>
      </c>
      <c r="F16" s="33"/>
    </row>
    <row r="17" spans="1:6">
      <c r="A17" s="5" t="s">
        <v>7</v>
      </c>
      <c r="B17" t="s">
        <v>108</v>
      </c>
      <c r="F17" s="33"/>
    </row>
    <row r="18" spans="1:6">
      <c r="A18" s="5" t="s">
        <v>85</v>
      </c>
      <c r="B18">
        <v>167509</v>
      </c>
      <c r="C18" s="3" t="s">
        <v>86</v>
      </c>
      <c r="F18" s="33"/>
    </row>
    <row r="19" spans="1:6">
      <c r="A19" s="5" t="s">
        <v>87</v>
      </c>
      <c r="B19">
        <v>40.25</v>
      </c>
      <c r="C19" s="3" t="s">
        <v>88</v>
      </c>
      <c r="F19" s="33"/>
    </row>
    <row r="20" spans="1:6">
      <c r="A20" s="5" t="s">
        <v>89</v>
      </c>
      <c r="B20">
        <v>38</v>
      </c>
      <c r="C20" s="3" t="s">
        <v>90</v>
      </c>
      <c r="F20" s="33"/>
    </row>
    <row r="21" spans="1:6">
      <c r="A21" s="5" t="s">
        <v>174</v>
      </c>
      <c r="B21" s="26">
        <f>B19*2.33</f>
        <v>93.782499999999999</v>
      </c>
      <c r="C21" s="3"/>
      <c r="F21" s="33"/>
    </row>
    <row r="22" spans="1:6" ht="15" customHeight="1">
      <c r="A22" s="5" t="s">
        <v>91</v>
      </c>
      <c r="B22" s="6"/>
      <c r="C22" s="3" t="s">
        <v>92</v>
      </c>
      <c r="F22" s="33"/>
    </row>
    <row r="23" spans="1:6" ht="29" customHeight="1">
      <c r="A23" s="21" t="s">
        <v>93</v>
      </c>
      <c r="C23" s="3" t="s">
        <v>88</v>
      </c>
      <c r="F23" s="33"/>
    </row>
    <row r="24" spans="1:6">
      <c r="A24" s="5" t="s">
        <v>94</v>
      </c>
      <c r="C24" s="3" t="s">
        <v>88</v>
      </c>
      <c r="F24" s="33"/>
    </row>
    <row r="25" spans="1:6">
      <c r="A25" s="22" t="s">
        <v>95</v>
      </c>
      <c r="C25" s="3"/>
    </row>
    <row r="26" spans="1:6" ht="16">
      <c r="A26" s="23" t="s">
        <v>96</v>
      </c>
      <c r="B26" s="24">
        <f>B25/B19</f>
        <v>0</v>
      </c>
      <c r="C26" s="3"/>
    </row>
    <row r="27" spans="1:6">
      <c r="A27" s="5" t="s">
        <v>97</v>
      </c>
      <c r="B27">
        <v>120</v>
      </c>
      <c r="C27" s="3" t="s">
        <v>98</v>
      </c>
    </row>
    <row r="28" spans="1:6">
      <c r="A28" s="5" t="s">
        <v>99</v>
      </c>
      <c r="B28">
        <v>150</v>
      </c>
      <c r="C28" t="s">
        <v>98</v>
      </c>
    </row>
    <row r="29" spans="1:6">
      <c r="A29" s="5" t="s">
        <v>100</v>
      </c>
      <c r="B29" t="s">
        <v>138</v>
      </c>
    </row>
    <row r="30" spans="1:6">
      <c r="A30" s="5" t="s">
        <v>101</v>
      </c>
      <c r="B30">
        <v>1688.44</v>
      </c>
      <c r="C30" s="3" t="s">
        <v>102</v>
      </c>
    </row>
    <row r="31" spans="1:6">
      <c r="A31" s="5" t="s">
        <v>200</v>
      </c>
      <c r="B31" t="s">
        <v>201</v>
      </c>
    </row>
    <row r="32" spans="1:6">
      <c r="A32" s="5" t="s">
        <v>202</v>
      </c>
      <c r="B32" t="s">
        <v>248</v>
      </c>
    </row>
  </sheetData>
  <mergeCells count="6">
    <mergeCell ref="F16:F24"/>
    <mergeCell ref="E2:E3"/>
    <mergeCell ref="F2:F5"/>
    <mergeCell ref="F6:F15"/>
    <mergeCell ref="A11:A13"/>
    <mergeCell ref="B11:C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A936E6-E4E5-4391-AAEF-93EF780BBA96}">
          <x14:formula1>
            <xm:f>Template!$L$3:$L$6</xm:f>
          </x14:formula1>
          <xm:sqref>B7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A85E-DF0D-4BAF-B6C5-8FF56330ED2E}">
  <dimension ref="A1:AA32"/>
  <sheetViews>
    <sheetView zoomScale="85" zoomScaleNormal="85"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9" max="9" width="17.5" bestFit="1" customWidth="1"/>
    <col min="10" max="10" width="6.6640625" bestFit="1" customWidth="1"/>
    <col min="11" max="11" width="8.33203125" bestFit="1" customWidth="1"/>
    <col min="12" max="12" width="13.33203125" bestFit="1" customWidth="1"/>
    <col min="13" max="13" width="14.83203125" bestFit="1" customWidth="1"/>
    <col min="14" max="14" width="5.5" bestFit="1" customWidth="1"/>
    <col min="16" max="16" width="11.5" bestFit="1" customWidth="1"/>
    <col min="17" max="17" width="5.5" bestFit="1" customWidth="1"/>
    <col min="18" max="18" width="4.5" bestFit="1" customWidth="1"/>
    <col min="19" max="19" width="13.6640625" bestFit="1" customWidth="1"/>
  </cols>
  <sheetData>
    <row r="1" spans="1:27" ht="16">
      <c r="A1" s="10" t="s">
        <v>62</v>
      </c>
      <c r="Y1" t="s">
        <v>63</v>
      </c>
      <c r="Z1" t="s">
        <v>64</v>
      </c>
    </row>
    <row r="2" spans="1:27">
      <c r="A2" s="8" t="s">
        <v>67</v>
      </c>
      <c r="E2" s="34" t="s">
        <v>68</v>
      </c>
      <c r="F2" s="33" t="s">
        <v>252</v>
      </c>
      <c r="Y2" t="s">
        <v>70</v>
      </c>
      <c r="Z2" t="s">
        <v>71</v>
      </c>
      <c r="AA2" t="s">
        <v>72</v>
      </c>
    </row>
    <row r="3" spans="1:27" ht="15" customHeight="1">
      <c r="A3" s="5" t="s">
        <v>2</v>
      </c>
      <c r="B3" t="s">
        <v>253</v>
      </c>
      <c r="E3" s="34"/>
      <c r="F3" s="33"/>
    </row>
    <row r="4" spans="1:27">
      <c r="A4" s="5" t="s">
        <v>4</v>
      </c>
      <c r="B4" t="s">
        <v>71</v>
      </c>
      <c r="F4" s="33"/>
    </row>
    <row r="5" spans="1:27">
      <c r="A5" s="5" t="s">
        <v>3</v>
      </c>
      <c r="B5" s="7">
        <v>44320</v>
      </c>
      <c r="F5" s="33"/>
    </row>
    <row r="6" spans="1:27">
      <c r="A6" s="5" t="s">
        <v>5</v>
      </c>
      <c r="E6" s="1" t="s">
        <v>170</v>
      </c>
      <c r="F6" s="33" t="s">
        <v>254</v>
      </c>
    </row>
    <row r="7" spans="1:27">
      <c r="A7" s="5" t="s">
        <v>77</v>
      </c>
      <c r="B7" t="s">
        <v>75</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255</v>
      </c>
      <c r="C11" s="36"/>
      <c r="F11" s="33"/>
    </row>
    <row r="12" spans="1:27">
      <c r="A12" s="35"/>
      <c r="B12" s="36"/>
      <c r="C12" s="36"/>
      <c r="F12" s="33"/>
    </row>
    <row r="13" spans="1:27">
      <c r="A13" s="35"/>
      <c r="B13" s="36"/>
      <c r="C13" s="36"/>
      <c r="F13" s="33"/>
    </row>
    <row r="14" spans="1:27">
      <c r="A14" s="5" t="s">
        <v>10</v>
      </c>
      <c r="F14" s="33"/>
    </row>
    <row r="15" spans="1:27">
      <c r="F15" s="33"/>
    </row>
    <row r="16" spans="1:27" ht="15.75" customHeight="1">
      <c r="A16" s="9" t="s">
        <v>84</v>
      </c>
      <c r="E16" s="1" t="s">
        <v>173</v>
      </c>
      <c r="F16" s="33" t="s">
        <v>256</v>
      </c>
      <c r="I16" t="s">
        <v>257</v>
      </c>
      <c r="J16" t="s">
        <v>258</v>
      </c>
      <c r="K16" t="s">
        <v>259</v>
      </c>
      <c r="L16" t="s">
        <v>260</v>
      </c>
      <c r="M16" t="s">
        <v>261</v>
      </c>
      <c r="N16" t="s">
        <v>262</v>
      </c>
      <c r="Q16" s="1" t="s">
        <v>263</v>
      </c>
      <c r="R16" s="1" t="s">
        <v>119</v>
      </c>
      <c r="S16" s="1" t="s">
        <v>264</v>
      </c>
    </row>
    <row r="17" spans="1:19">
      <c r="A17" s="5" t="s">
        <v>7</v>
      </c>
      <c r="B17" t="s">
        <v>109</v>
      </c>
      <c r="F17" s="33"/>
      <c r="I17" t="s">
        <v>265</v>
      </c>
      <c r="J17" s="27">
        <f>J21*0.8</f>
        <v>156</v>
      </c>
      <c r="K17" s="1">
        <v>1083</v>
      </c>
      <c r="L17" s="1">
        <v>0.09</v>
      </c>
      <c r="M17" s="1">
        <v>0.02</v>
      </c>
      <c r="N17" s="27">
        <f>J17/(K17*L17*M17)</f>
        <v>80.024622960911046</v>
      </c>
      <c r="P17" s="38" t="s">
        <v>266</v>
      </c>
      <c r="Q17" t="s">
        <v>34</v>
      </c>
      <c r="R17">
        <v>1</v>
      </c>
      <c r="S17" t="s">
        <v>267</v>
      </c>
    </row>
    <row r="18" spans="1:19">
      <c r="A18" s="5" t="s">
        <v>85</v>
      </c>
      <c r="B18">
        <v>70146.600000000006</v>
      </c>
      <c r="C18" s="3" t="s">
        <v>86</v>
      </c>
      <c r="F18" s="33"/>
      <c r="I18" t="s">
        <v>268</v>
      </c>
      <c r="J18" s="26">
        <f>J21*0.9</f>
        <v>175.5</v>
      </c>
      <c r="K18">
        <v>1083</v>
      </c>
      <c r="L18">
        <v>0.09</v>
      </c>
      <c r="M18">
        <v>0.02</v>
      </c>
      <c r="N18" s="27">
        <f>J18/(K18*L18*M18)</f>
        <v>90.02770083102493</v>
      </c>
      <c r="P18" s="38"/>
      <c r="Q18" t="s">
        <v>35</v>
      </c>
      <c r="R18">
        <v>2</v>
      </c>
      <c r="S18" t="s">
        <v>269</v>
      </c>
    </row>
    <row r="19" spans="1:19">
      <c r="A19" s="5" t="s">
        <v>87</v>
      </c>
      <c r="B19">
        <v>18</v>
      </c>
      <c r="C19" s="3" t="s">
        <v>88</v>
      </c>
      <c r="F19" s="33"/>
      <c r="I19" t="s">
        <v>270</v>
      </c>
      <c r="J19" s="26">
        <f>J21*1.1</f>
        <v>214.50000000000003</v>
      </c>
      <c r="K19">
        <v>1083</v>
      </c>
      <c r="L19">
        <v>0.09</v>
      </c>
      <c r="M19">
        <v>0.02</v>
      </c>
      <c r="N19" s="27">
        <f>J19/(K19*L19*M19)</f>
        <v>110.03385657125271</v>
      </c>
      <c r="P19" s="38"/>
      <c r="Q19" t="s">
        <v>36</v>
      </c>
      <c r="R19">
        <v>3</v>
      </c>
      <c r="S19" t="s">
        <v>271</v>
      </c>
    </row>
    <row r="20" spans="1:19">
      <c r="A20" s="5" t="s">
        <v>89</v>
      </c>
      <c r="B20" s="24">
        <f>13+40/60</f>
        <v>13.666666666666666</v>
      </c>
      <c r="C20" s="3" t="s">
        <v>90</v>
      </c>
      <c r="F20" s="33"/>
      <c r="I20" t="s">
        <v>272</v>
      </c>
      <c r="J20" s="26">
        <f>J21*1.2</f>
        <v>234</v>
      </c>
      <c r="K20">
        <v>1083</v>
      </c>
      <c r="L20">
        <v>0.09</v>
      </c>
      <c r="M20">
        <v>0.02</v>
      </c>
      <c r="N20" s="27">
        <f>J20/(K20*L20*M20)</f>
        <v>120.03693444136657</v>
      </c>
      <c r="P20" s="38"/>
      <c r="Q20" t="s">
        <v>37</v>
      </c>
      <c r="R20">
        <v>4</v>
      </c>
      <c r="S20" t="s">
        <v>273</v>
      </c>
    </row>
    <row r="21" spans="1:19">
      <c r="A21" s="5" t="s">
        <v>174</v>
      </c>
      <c r="B21" s="26">
        <f>B19*2.33</f>
        <v>41.94</v>
      </c>
      <c r="C21" s="3"/>
      <c r="F21" s="33"/>
      <c r="I21" t="s">
        <v>274</v>
      </c>
      <c r="J21">
        <v>195</v>
      </c>
      <c r="K21">
        <v>1083</v>
      </c>
      <c r="L21">
        <v>0.09</v>
      </c>
      <c r="M21">
        <v>0.02</v>
      </c>
      <c r="N21" s="27">
        <f>J21/(K21*L21*M21)</f>
        <v>100.03077870113881</v>
      </c>
      <c r="P21" s="38"/>
      <c r="Q21" t="s">
        <v>38</v>
      </c>
      <c r="R21">
        <v>5</v>
      </c>
      <c r="S21" t="s">
        <v>274</v>
      </c>
    </row>
    <row r="22" spans="1:19" ht="15" customHeight="1">
      <c r="A22" s="5" t="s">
        <v>91</v>
      </c>
      <c r="B22" s="6"/>
      <c r="C22" s="3" t="s">
        <v>92</v>
      </c>
      <c r="F22" s="33"/>
      <c r="P22" s="38"/>
      <c r="Q22" t="s">
        <v>39</v>
      </c>
      <c r="R22">
        <v>6</v>
      </c>
      <c r="S22" t="s">
        <v>274</v>
      </c>
    </row>
    <row r="23" spans="1:19" ht="29" customHeight="1">
      <c r="A23" s="21" t="s">
        <v>93</v>
      </c>
      <c r="C23" s="3" t="s">
        <v>88</v>
      </c>
      <c r="F23" s="33"/>
      <c r="P23" s="38"/>
      <c r="Q23" t="s">
        <v>40</v>
      </c>
      <c r="R23">
        <v>7</v>
      </c>
      <c r="S23" t="s">
        <v>274</v>
      </c>
    </row>
    <row r="24" spans="1:19">
      <c r="A24" s="5" t="s">
        <v>94</v>
      </c>
      <c r="C24" s="3" t="s">
        <v>88</v>
      </c>
      <c r="F24" s="33"/>
      <c r="P24" s="38"/>
      <c r="Q24" t="s">
        <v>41</v>
      </c>
      <c r="R24">
        <v>8</v>
      </c>
      <c r="S24" t="s">
        <v>274</v>
      </c>
    </row>
    <row r="25" spans="1:19">
      <c r="A25" s="22" t="s">
        <v>95</v>
      </c>
      <c r="C25" s="3"/>
    </row>
    <row r="26" spans="1:19" ht="32">
      <c r="A26" s="23" t="s">
        <v>96</v>
      </c>
      <c r="B26" s="24">
        <f>B25/B19</f>
        <v>0</v>
      </c>
      <c r="C26" s="3"/>
    </row>
    <row r="27" spans="1:19">
      <c r="A27" s="5" t="s">
        <v>97</v>
      </c>
      <c r="B27">
        <v>120</v>
      </c>
      <c r="C27" s="3" t="s">
        <v>98</v>
      </c>
    </row>
    <row r="28" spans="1:19">
      <c r="A28" s="5" t="s">
        <v>99</v>
      </c>
      <c r="B28">
        <v>150</v>
      </c>
      <c r="C28" t="s">
        <v>98</v>
      </c>
    </row>
    <row r="29" spans="1:19">
      <c r="A29" s="5" t="s">
        <v>100</v>
      </c>
      <c r="B29" t="s">
        <v>138</v>
      </c>
    </row>
    <row r="30" spans="1:19">
      <c r="A30" s="5" t="s">
        <v>101</v>
      </c>
      <c r="B30">
        <v>1688.44</v>
      </c>
      <c r="C30" s="3" t="s">
        <v>102</v>
      </c>
    </row>
    <row r="31" spans="1:19">
      <c r="A31" s="5" t="s">
        <v>200</v>
      </c>
      <c r="B31" t="s">
        <v>201</v>
      </c>
    </row>
    <row r="32" spans="1:19">
      <c r="A32" s="5" t="s">
        <v>202</v>
      </c>
      <c r="B32" t="s">
        <v>248</v>
      </c>
    </row>
  </sheetData>
  <mergeCells count="7">
    <mergeCell ref="A11:A13"/>
    <mergeCell ref="B11:C13"/>
    <mergeCell ref="F16:F24"/>
    <mergeCell ref="P17:P24"/>
    <mergeCell ref="E2:E3"/>
    <mergeCell ref="F2:F5"/>
    <mergeCell ref="F6:F15"/>
  </mergeCells>
  <conditionalFormatting sqref="J17:J21">
    <cfRule type="colorScale" priority="1">
      <colorScale>
        <cfvo type="min"/>
        <cfvo type="percentile" val="50"/>
        <cfvo type="max"/>
        <color rgb="FF63BE7B"/>
        <color rgb="FFFCFCFF"/>
        <color rgb="FFF8696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F558884-AB8F-411A-872C-16878C46E1E1}">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27828-335D-4DD7-83F5-4F2F79ED49E5}">
  <dimension ref="A1:AA32"/>
  <sheetViews>
    <sheetView zoomScaleNormal="10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6" max="20" width="2.83203125" bestFit="1" customWidth="1"/>
  </cols>
  <sheetData>
    <row r="1" spans="1:27" ht="16">
      <c r="A1" s="10" t="s">
        <v>62</v>
      </c>
      <c r="Y1" t="s">
        <v>63</v>
      </c>
      <c r="Z1" t="s">
        <v>64</v>
      </c>
    </row>
    <row r="2" spans="1:27">
      <c r="A2" s="8" t="s">
        <v>67</v>
      </c>
      <c r="E2" s="34" t="s">
        <v>68</v>
      </c>
      <c r="F2" s="33" t="s">
        <v>252</v>
      </c>
      <c r="Y2" t="s">
        <v>70</v>
      </c>
      <c r="Z2" t="s">
        <v>71</v>
      </c>
      <c r="AA2" t="s">
        <v>72</v>
      </c>
    </row>
    <row r="3" spans="1:27" ht="15" customHeight="1">
      <c r="A3" s="5" t="s">
        <v>2</v>
      </c>
      <c r="B3" t="s">
        <v>275</v>
      </c>
      <c r="E3" s="34"/>
      <c r="F3" s="33"/>
    </row>
    <row r="4" spans="1:27">
      <c r="A4" s="5" t="s">
        <v>4</v>
      </c>
      <c r="B4" t="s">
        <v>71</v>
      </c>
      <c r="F4" s="33"/>
    </row>
    <row r="5" spans="1:27">
      <c r="A5" s="5" t="s">
        <v>3</v>
      </c>
      <c r="B5" s="7">
        <v>44376</v>
      </c>
      <c r="F5" s="33"/>
    </row>
    <row r="6" spans="1:27">
      <c r="A6" s="5" t="s">
        <v>5</v>
      </c>
      <c r="E6" s="1" t="s">
        <v>170</v>
      </c>
      <c r="F6" s="33" t="s">
        <v>276</v>
      </c>
    </row>
    <row r="7" spans="1:27">
      <c r="A7" s="5" t="s">
        <v>77</v>
      </c>
      <c r="B7" t="s">
        <v>63</v>
      </c>
      <c r="F7" s="33"/>
    </row>
    <row r="8" spans="1:27">
      <c r="A8" s="5" t="s">
        <v>78</v>
      </c>
      <c r="F8" s="33"/>
    </row>
    <row r="9" spans="1:27" ht="15" customHeight="1">
      <c r="A9" s="5" t="s">
        <v>79</v>
      </c>
      <c r="B9" t="s">
        <v>277</v>
      </c>
      <c r="C9" s="19"/>
      <c r="F9" s="33"/>
    </row>
    <row r="10" spans="1:27" ht="15" customHeight="1">
      <c r="A10" s="5" t="s">
        <v>188</v>
      </c>
      <c r="B10" t="s">
        <v>278</v>
      </c>
      <c r="C10" s="19"/>
      <c r="F10" s="33"/>
    </row>
    <row r="11" spans="1:27">
      <c r="A11" s="35" t="s">
        <v>81</v>
      </c>
      <c r="B11" s="36" t="s">
        <v>279</v>
      </c>
      <c r="C11" s="36"/>
      <c r="F11" s="33"/>
    </row>
    <row r="12" spans="1:27">
      <c r="A12" s="35"/>
      <c r="B12" s="36"/>
      <c r="C12" s="36"/>
      <c r="F12" s="33"/>
    </row>
    <row r="13" spans="1:27">
      <c r="A13" s="35"/>
      <c r="B13" s="36"/>
      <c r="C13" s="36"/>
      <c r="F13" s="33"/>
    </row>
    <row r="14" spans="1:27">
      <c r="A14" s="5" t="s">
        <v>10</v>
      </c>
      <c r="F14" s="33"/>
    </row>
    <row r="15" spans="1:27">
      <c r="F15" s="33"/>
      <c r="J15" t="s">
        <v>280</v>
      </c>
    </row>
    <row r="16" spans="1:27" ht="15.75" customHeight="1">
      <c r="A16" s="9" t="s">
        <v>84</v>
      </c>
      <c r="E16" s="1" t="s">
        <v>173</v>
      </c>
      <c r="F16" s="33" t="s">
        <v>281</v>
      </c>
      <c r="Q16" s="1"/>
      <c r="R16" s="1"/>
      <c r="S16" s="1"/>
    </row>
    <row r="17" spans="1:20">
      <c r="A17" s="5" t="s">
        <v>7</v>
      </c>
      <c r="B17" t="s">
        <v>108</v>
      </c>
      <c r="F17" s="33"/>
      <c r="H17" t="s">
        <v>282</v>
      </c>
      <c r="I17" t="s">
        <v>283</v>
      </c>
      <c r="J17" s="27"/>
      <c r="K17" s="1"/>
      <c r="L17" s="1" t="s">
        <v>265</v>
      </c>
      <c r="M17" s="1"/>
      <c r="N17" s="27"/>
      <c r="P17" s="31"/>
    </row>
    <row r="18" spans="1:20">
      <c r="A18" s="5" t="s">
        <v>85</v>
      </c>
      <c r="B18">
        <v>4294.74</v>
      </c>
      <c r="C18" s="3" t="s">
        <v>86</v>
      </c>
      <c r="F18" s="33"/>
      <c r="H18" s="28">
        <v>0</v>
      </c>
      <c r="I18">
        <v>370</v>
      </c>
      <c r="J18" s="26">
        <v>83</v>
      </c>
      <c r="K18">
        <v>78.599999999999994</v>
      </c>
      <c r="L18">
        <v>74.7</v>
      </c>
      <c r="M18">
        <v>71.099999999999994</v>
      </c>
      <c r="N18" s="27">
        <v>67.900000000000006</v>
      </c>
      <c r="P18" s="31">
        <v>21</v>
      </c>
      <c r="Q18">
        <v>22</v>
      </c>
      <c r="R18">
        <v>23</v>
      </c>
      <c r="S18">
        <v>24</v>
      </c>
      <c r="T18">
        <v>25</v>
      </c>
    </row>
    <row r="19" spans="1:20">
      <c r="A19" s="5" t="s">
        <v>87</v>
      </c>
      <c r="B19">
        <v>8</v>
      </c>
      <c r="C19" s="3" t="s">
        <v>88</v>
      </c>
      <c r="F19" s="33"/>
      <c r="H19" s="28">
        <v>-2.5000000000000001E-2</v>
      </c>
      <c r="I19">
        <v>360.8</v>
      </c>
      <c r="J19" s="26">
        <v>80.900000000000006</v>
      </c>
      <c r="K19">
        <v>76.7</v>
      </c>
      <c r="L19">
        <v>72.8</v>
      </c>
      <c r="M19">
        <v>69.400000000000006</v>
      </c>
      <c r="N19" s="27">
        <v>66.2</v>
      </c>
      <c r="P19" s="31">
        <v>16</v>
      </c>
      <c r="Q19">
        <v>17</v>
      </c>
      <c r="R19">
        <v>18</v>
      </c>
      <c r="S19">
        <v>19</v>
      </c>
      <c r="T19">
        <v>20</v>
      </c>
    </row>
    <row r="20" spans="1:20">
      <c r="A20" s="5" t="s">
        <v>89</v>
      </c>
      <c r="B20" s="24">
        <v>1</v>
      </c>
      <c r="C20" s="3" t="s">
        <v>90</v>
      </c>
      <c r="F20" s="33"/>
      <c r="H20" s="28">
        <v>-0.05</v>
      </c>
      <c r="I20">
        <v>351.5</v>
      </c>
      <c r="J20" s="26">
        <v>78.900000000000006</v>
      </c>
      <c r="K20">
        <v>74.7</v>
      </c>
      <c r="L20">
        <v>71</v>
      </c>
      <c r="M20">
        <v>67.599999999999994</v>
      </c>
      <c r="N20" s="27">
        <v>64.5</v>
      </c>
      <c r="P20" s="31">
        <v>11</v>
      </c>
      <c r="Q20">
        <v>12</v>
      </c>
      <c r="R20">
        <v>13</v>
      </c>
      <c r="S20">
        <v>14</v>
      </c>
      <c r="T20">
        <v>15</v>
      </c>
    </row>
    <row r="21" spans="1:20">
      <c r="A21" s="5" t="s">
        <v>174</v>
      </c>
      <c r="B21" s="26">
        <f>B19*2.33</f>
        <v>18.64</v>
      </c>
      <c r="C21" s="3"/>
      <c r="F21" s="33"/>
      <c r="H21" s="28">
        <v>-7.4999999999999997E-2</v>
      </c>
      <c r="I21">
        <v>342.3</v>
      </c>
      <c r="J21">
        <v>76.8</v>
      </c>
      <c r="K21">
        <v>72.7</v>
      </c>
      <c r="L21">
        <v>69.099999999999994</v>
      </c>
      <c r="M21">
        <v>65.8</v>
      </c>
      <c r="N21" s="27">
        <v>62.8</v>
      </c>
      <c r="P21" s="31">
        <v>6</v>
      </c>
      <c r="Q21">
        <v>7</v>
      </c>
      <c r="R21">
        <v>8</v>
      </c>
      <c r="S21">
        <v>9</v>
      </c>
      <c r="T21">
        <v>10</v>
      </c>
    </row>
    <row r="22" spans="1:20" ht="15" customHeight="1">
      <c r="A22" s="5" t="s">
        <v>91</v>
      </c>
      <c r="B22" s="6"/>
      <c r="C22" s="3" t="s">
        <v>92</v>
      </c>
      <c r="F22" s="33"/>
      <c r="H22" s="28">
        <v>-0.1</v>
      </c>
      <c r="I22">
        <v>333</v>
      </c>
      <c r="J22">
        <v>74.7</v>
      </c>
      <c r="K22">
        <v>70.8</v>
      </c>
      <c r="L22">
        <v>67.2</v>
      </c>
      <c r="M22">
        <v>64</v>
      </c>
      <c r="N22">
        <v>61.1</v>
      </c>
      <c r="P22" s="31">
        <v>1</v>
      </c>
      <c r="Q22">
        <v>2</v>
      </c>
      <c r="R22">
        <v>3</v>
      </c>
      <c r="S22">
        <v>4</v>
      </c>
      <c r="T22">
        <v>5</v>
      </c>
    </row>
    <row r="23" spans="1:20" ht="29" customHeight="1">
      <c r="A23" s="21" t="s">
        <v>93</v>
      </c>
      <c r="C23" s="3" t="s">
        <v>88</v>
      </c>
      <c r="F23" s="33"/>
      <c r="J23">
        <v>1143</v>
      </c>
      <c r="K23">
        <v>1206.5</v>
      </c>
      <c r="L23">
        <v>1270</v>
      </c>
      <c r="M23">
        <v>1333.5</v>
      </c>
      <c r="N23">
        <v>1397</v>
      </c>
      <c r="P23" s="31"/>
    </row>
    <row r="24" spans="1:20">
      <c r="A24" s="5" t="s">
        <v>94</v>
      </c>
      <c r="C24" s="3" t="s">
        <v>88</v>
      </c>
      <c r="F24" s="33"/>
      <c r="J24" s="28">
        <v>-0.1</v>
      </c>
      <c r="K24" s="28">
        <v>-0.05</v>
      </c>
      <c r="L24" s="28">
        <v>0</v>
      </c>
      <c r="M24" s="28">
        <v>0.05</v>
      </c>
      <c r="N24" s="28">
        <v>0.1</v>
      </c>
      <c r="P24" s="31"/>
    </row>
    <row r="25" spans="1:20">
      <c r="A25" s="22" t="s">
        <v>95</v>
      </c>
      <c r="C25" s="3"/>
      <c r="L25" t="s">
        <v>284</v>
      </c>
    </row>
    <row r="26" spans="1:20" ht="16">
      <c r="A26" s="23" t="s">
        <v>96</v>
      </c>
      <c r="B26" s="24">
        <f>B25/B19</f>
        <v>0</v>
      </c>
      <c r="C26" s="3"/>
    </row>
    <row r="27" spans="1:20">
      <c r="A27" s="5" t="s">
        <v>97</v>
      </c>
      <c r="B27">
        <v>120</v>
      </c>
      <c r="C27" s="3" t="s">
        <v>98</v>
      </c>
    </row>
    <row r="28" spans="1:20">
      <c r="A28" s="5" t="s">
        <v>99</v>
      </c>
      <c r="B28">
        <v>150</v>
      </c>
      <c r="C28" t="s">
        <v>98</v>
      </c>
    </row>
    <row r="29" spans="1:20">
      <c r="A29" s="5" t="s">
        <v>100</v>
      </c>
      <c r="B29" t="s">
        <v>138</v>
      </c>
    </row>
    <row r="30" spans="1:20">
      <c r="A30" s="5" t="s">
        <v>101</v>
      </c>
      <c r="C30" s="3" t="s">
        <v>102</v>
      </c>
    </row>
    <row r="31" spans="1:20">
      <c r="A31" s="5" t="s">
        <v>200</v>
      </c>
      <c r="B31" t="s">
        <v>285</v>
      </c>
    </row>
    <row r="32" spans="1:20">
      <c r="A32" s="5" t="s">
        <v>202</v>
      </c>
      <c r="B32" t="s">
        <v>215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BB66729-E462-44FD-BA45-386495F807DE}">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C926-1F56-4699-AB93-F20B2A886A2E}">
  <dimension ref="A1:AA32"/>
  <sheetViews>
    <sheetView topLeftCell="A3" zoomScaleNormal="100" workbookViewId="0">
      <selection activeCell="D10" sqref="D10"/>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6" max="20" width="2.83203125" bestFit="1" customWidth="1"/>
  </cols>
  <sheetData>
    <row r="1" spans="1:27" ht="16">
      <c r="A1" s="10" t="s">
        <v>62</v>
      </c>
      <c r="Y1" t="s">
        <v>63</v>
      </c>
      <c r="Z1" t="s">
        <v>64</v>
      </c>
    </row>
    <row r="2" spans="1:27">
      <c r="A2" s="8" t="s">
        <v>67</v>
      </c>
      <c r="E2" s="34" t="s">
        <v>68</v>
      </c>
      <c r="F2" s="33" t="s">
        <v>286</v>
      </c>
      <c r="Y2" t="s">
        <v>70</v>
      </c>
      <c r="Z2" t="s">
        <v>71</v>
      </c>
      <c r="AA2" t="s">
        <v>72</v>
      </c>
    </row>
    <row r="3" spans="1:27" ht="15" customHeight="1">
      <c r="A3" s="5" t="s">
        <v>2</v>
      </c>
      <c r="B3" t="s">
        <v>287</v>
      </c>
      <c r="E3" s="34"/>
      <c r="F3" s="33"/>
    </row>
    <row r="4" spans="1:27">
      <c r="A4" s="5" t="s">
        <v>4</v>
      </c>
      <c r="B4" t="s">
        <v>71</v>
      </c>
      <c r="F4" s="33"/>
    </row>
    <row r="5" spans="1:27">
      <c r="A5" s="5" t="s">
        <v>3</v>
      </c>
      <c r="B5" s="7">
        <v>44407</v>
      </c>
      <c r="F5" s="33"/>
    </row>
    <row r="6" spans="1:27">
      <c r="A6" s="5" t="s">
        <v>5</v>
      </c>
      <c r="E6" s="1" t="s">
        <v>170</v>
      </c>
      <c r="F6" s="33" t="s">
        <v>288</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289</v>
      </c>
      <c r="C11" s="36"/>
      <c r="F11" s="33"/>
    </row>
    <row r="12" spans="1:27">
      <c r="A12" s="35"/>
      <c r="B12" s="36"/>
      <c r="C12" s="36"/>
      <c r="F12" s="33"/>
    </row>
    <row r="13" spans="1:27">
      <c r="A13" s="35"/>
      <c r="B13" s="36"/>
      <c r="C13" s="36"/>
      <c r="F13" s="33"/>
    </row>
    <row r="14" spans="1:27">
      <c r="A14" s="5" t="s">
        <v>10</v>
      </c>
      <c r="B14" t="s">
        <v>208</v>
      </c>
      <c r="F14" s="33"/>
    </row>
    <row r="15" spans="1:27">
      <c r="F15" s="33"/>
    </row>
    <row r="16" spans="1:27" ht="15.75" customHeight="1">
      <c r="A16" s="9" t="s">
        <v>84</v>
      </c>
      <c r="E16" s="1" t="s">
        <v>173</v>
      </c>
      <c r="F16" s="33" t="s">
        <v>290</v>
      </c>
      <c r="Q16" s="1"/>
      <c r="R16" s="1"/>
      <c r="S16" s="1"/>
    </row>
    <row r="17" spans="1:16">
      <c r="A17" s="5" t="s">
        <v>7</v>
      </c>
      <c r="B17" t="s">
        <v>108</v>
      </c>
      <c r="F17" s="33"/>
      <c r="J17" s="27"/>
      <c r="K17" s="1"/>
      <c r="L17" s="1"/>
      <c r="M17" s="1"/>
      <c r="N17" s="27"/>
      <c r="P17" s="31"/>
    </row>
    <row r="18" spans="1:16">
      <c r="A18" s="5" t="s">
        <v>85</v>
      </c>
      <c r="B18">
        <v>249847</v>
      </c>
      <c r="C18" s="3" t="s">
        <v>86</v>
      </c>
      <c r="F18" s="33"/>
      <c r="H18" s="28"/>
      <c r="J18" s="26"/>
      <c r="N18" s="27"/>
      <c r="P18" s="31"/>
    </row>
    <row r="19" spans="1:16">
      <c r="A19" s="5" t="s">
        <v>87</v>
      </c>
      <c r="B19">
        <v>28</v>
      </c>
      <c r="C19" s="3" t="s">
        <v>88</v>
      </c>
      <c r="F19" s="33"/>
      <c r="H19" s="28"/>
      <c r="J19" s="26"/>
      <c r="N19" s="27"/>
      <c r="P19" s="31"/>
    </row>
    <row r="20" spans="1:16">
      <c r="A20" s="5" t="s">
        <v>89</v>
      </c>
      <c r="B20" s="24">
        <v>20.5</v>
      </c>
      <c r="C20" s="3" t="s">
        <v>90</v>
      </c>
      <c r="F20" s="33"/>
      <c r="H20" s="28"/>
      <c r="J20" s="26"/>
      <c r="N20" s="27"/>
      <c r="P20" s="31"/>
    </row>
    <row r="21" spans="1:16">
      <c r="A21" s="5" t="s">
        <v>174</v>
      </c>
      <c r="B21" s="26">
        <f>B19*2.33</f>
        <v>65.240000000000009</v>
      </c>
      <c r="C21" s="3"/>
      <c r="F21" s="33"/>
      <c r="H21" s="28"/>
      <c r="N21" s="27"/>
      <c r="P21" s="31"/>
    </row>
    <row r="22" spans="1:16" ht="15" customHeight="1">
      <c r="A22" s="5" t="s">
        <v>91</v>
      </c>
      <c r="B22" s="6"/>
      <c r="C22" s="3" t="s">
        <v>92</v>
      </c>
      <c r="F22" s="33"/>
      <c r="H22" s="28"/>
      <c r="P22" s="31"/>
    </row>
    <row r="23" spans="1:16" ht="29" customHeight="1">
      <c r="A23" s="21" t="s">
        <v>93</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120</v>
      </c>
      <c r="C27" s="3" t="s">
        <v>98</v>
      </c>
    </row>
    <row r="28" spans="1:16">
      <c r="A28" s="5" t="s">
        <v>99</v>
      </c>
      <c r="B28">
        <v>150</v>
      </c>
      <c r="C28" t="s">
        <v>98</v>
      </c>
    </row>
    <row r="29" spans="1:16">
      <c r="A29" s="5" t="s">
        <v>100</v>
      </c>
      <c r="B29" t="s">
        <v>138</v>
      </c>
    </row>
    <row r="30" spans="1:16">
      <c r="A30" s="5" t="s">
        <v>101</v>
      </c>
      <c r="B30">
        <v>1765.63</v>
      </c>
      <c r="C30" s="3" t="s">
        <v>102</v>
      </c>
    </row>
    <row r="31" spans="1:16">
      <c r="A31" s="5" t="s">
        <v>200</v>
      </c>
      <c r="B31" t="s">
        <v>291</v>
      </c>
    </row>
    <row r="32" spans="1:16">
      <c r="A32" s="5" t="s">
        <v>202</v>
      </c>
      <c r="B32" t="s">
        <v>292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11BE495-EFF2-4E21-BF50-C9D6FB0CF5DE}">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75493-D4CC-4C67-B762-CC0C6325AF66}">
  <dimension ref="A1:AA32"/>
  <sheetViews>
    <sheetView zoomScaleNormal="10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6" max="20" width="2.83203125" bestFit="1" customWidth="1"/>
  </cols>
  <sheetData>
    <row r="1" spans="1:27" ht="16">
      <c r="A1" s="10" t="s">
        <v>62</v>
      </c>
      <c r="Y1" t="s">
        <v>63</v>
      </c>
      <c r="Z1" t="s">
        <v>64</v>
      </c>
    </row>
    <row r="2" spans="1:27">
      <c r="A2" s="8" t="s">
        <v>67</v>
      </c>
      <c r="B2" t="s">
        <v>38</v>
      </c>
      <c r="E2" s="34" t="s">
        <v>68</v>
      </c>
      <c r="F2" s="33" t="s">
        <v>293</v>
      </c>
      <c r="Y2" t="s">
        <v>70</v>
      </c>
      <c r="Z2" t="s">
        <v>71</v>
      </c>
      <c r="AA2" t="s">
        <v>72</v>
      </c>
    </row>
    <row r="3" spans="1:27" ht="15" customHeight="1">
      <c r="A3" s="5" t="s">
        <v>2</v>
      </c>
      <c r="B3" t="s">
        <v>294</v>
      </c>
      <c r="E3" s="34"/>
      <c r="F3" s="33"/>
    </row>
    <row r="4" spans="1:27">
      <c r="A4" s="5" t="s">
        <v>4</v>
      </c>
      <c r="B4" t="s">
        <v>72</v>
      </c>
      <c r="F4" s="33"/>
    </row>
    <row r="5" spans="1:27">
      <c r="A5" s="5" t="s">
        <v>3</v>
      </c>
      <c r="B5" s="7">
        <v>44400</v>
      </c>
      <c r="F5" s="33"/>
    </row>
    <row r="6" spans="1:27">
      <c r="A6" s="5" t="s">
        <v>5</v>
      </c>
      <c r="B6" t="s">
        <v>295</v>
      </c>
      <c r="E6" s="1" t="s">
        <v>170</v>
      </c>
      <c r="F6" s="33" t="s">
        <v>296</v>
      </c>
    </row>
    <row r="7" spans="1:27">
      <c r="A7" s="5" t="s">
        <v>77</v>
      </c>
      <c r="B7" t="s">
        <v>297</v>
      </c>
      <c r="F7" s="33"/>
    </row>
    <row r="8" spans="1:27">
      <c r="A8" s="5" t="s">
        <v>78</v>
      </c>
      <c r="F8" s="33"/>
    </row>
    <row r="9" spans="1:27" ht="15" customHeight="1">
      <c r="A9" s="5" t="s">
        <v>79</v>
      </c>
      <c r="B9" t="s">
        <v>80</v>
      </c>
      <c r="C9" s="19"/>
      <c r="F9" s="33"/>
    </row>
    <row r="10" spans="1:27" ht="15" customHeight="1">
      <c r="A10" s="5" t="s">
        <v>188</v>
      </c>
      <c r="B10" t="s">
        <v>189</v>
      </c>
      <c r="C10" s="19"/>
      <c r="F10" s="33"/>
    </row>
    <row r="11" spans="1:27">
      <c r="A11" s="35" t="s">
        <v>81</v>
      </c>
      <c r="B11" s="39" t="s">
        <v>298</v>
      </c>
      <c r="C11" s="39"/>
      <c r="F11" s="33"/>
    </row>
    <row r="12" spans="1:27">
      <c r="A12" s="35"/>
      <c r="B12" s="39"/>
      <c r="C12" s="39"/>
      <c r="F12" s="33"/>
    </row>
    <row r="13" spans="1:27">
      <c r="A13" s="35"/>
      <c r="B13" s="39"/>
      <c r="C13" s="39"/>
      <c r="F13" s="33"/>
    </row>
    <row r="14" spans="1:27">
      <c r="A14" s="5" t="s">
        <v>10</v>
      </c>
      <c r="B14" t="s">
        <v>299</v>
      </c>
      <c r="F14" s="33"/>
    </row>
    <row r="15" spans="1:27">
      <c r="F15" s="33"/>
    </row>
    <row r="16" spans="1:27" ht="15.75" customHeight="1">
      <c r="A16" s="9" t="s">
        <v>84</v>
      </c>
      <c r="E16" s="1" t="s">
        <v>173</v>
      </c>
      <c r="F16" s="33" t="s">
        <v>300</v>
      </c>
      <c r="Q16" s="1"/>
      <c r="R16" s="1"/>
      <c r="S16" s="1"/>
    </row>
    <row r="17" spans="1:16">
      <c r="A17" s="5" t="s">
        <v>7</v>
      </c>
      <c r="B17" t="s">
        <v>109</v>
      </c>
      <c r="F17" s="33"/>
      <c r="J17" s="27"/>
      <c r="K17" s="1"/>
      <c r="L17" s="1"/>
      <c r="M17" s="1"/>
      <c r="N17" s="27"/>
      <c r="P17" s="31"/>
    </row>
    <row r="18" spans="1:16">
      <c r="A18" s="5" t="s">
        <v>85</v>
      </c>
      <c r="C18" s="3" t="s">
        <v>86</v>
      </c>
      <c r="F18" s="33"/>
      <c r="H18" s="28"/>
      <c r="J18" s="26"/>
      <c r="N18" s="27"/>
      <c r="P18" s="31"/>
    </row>
    <row r="19" spans="1:16">
      <c r="A19" s="5" t="s">
        <v>87</v>
      </c>
      <c r="B19">
        <v>20</v>
      </c>
      <c r="C19" s="3" t="s">
        <v>88</v>
      </c>
      <c r="F19" s="33"/>
      <c r="H19" s="28"/>
      <c r="J19" s="26"/>
      <c r="N19" s="27"/>
      <c r="P19" s="31"/>
    </row>
    <row r="20" spans="1:16">
      <c r="A20" s="5" t="s">
        <v>89</v>
      </c>
      <c r="B20" s="24" t="s">
        <v>301</v>
      </c>
      <c r="C20" s="3" t="s">
        <v>90</v>
      </c>
      <c r="F20" s="33"/>
      <c r="H20" s="28"/>
      <c r="J20" s="26"/>
      <c r="N20" s="27"/>
      <c r="P20" s="31"/>
    </row>
    <row r="21" spans="1:16">
      <c r="A21" s="5" t="s">
        <v>174</v>
      </c>
      <c r="B21" s="26">
        <f>B19*2.33</f>
        <v>46.6</v>
      </c>
      <c r="C21" s="3"/>
      <c r="F21" s="33"/>
      <c r="H21" s="28"/>
      <c r="N21" s="27"/>
      <c r="P21" s="31"/>
    </row>
    <row r="22" spans="1:16" ht="15" customHeight="1">
      <c r="A22" s="5" t="s">
        <v>91</v>
      </c>
      <c r="B22" s="6"/>
      <c r="C22" s="3" t="s">
        <v>92</v>
      </c>
      <c r="F22" s="33"/>
      <c r="H22" s="28"/>
      <c r="P22" s="31"/>
    </row>
    <row r="23" spans="1:16" ht="29" customHeight="1">
      <c r="A23" s="21" t="s">
        <v>93</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c r="C26" s="3"/>
    </row>
    <row r="27" spans="1:16">
      <c r="A27" s="5" t="s">
        <v>97</v>
      </c>
      <c r="B27">
        <v>120</v>
      </c>
      <c r="C27" s="3" t="s">
        <v>98</v>
      </c>
    </row>
    <row r="28" spans="1:16">
      <c r="A28" s="5" t="s">
        <v>99</v>
      </c>
      <c r="B28">
        <v>150</v>
      </c>
      <c r="C28" t="s">
        <v>98</v>
      </c>
    </row>
    <row r="29" spans="1:16">
      <c r="A29" s="5" t="s">
        <v>100</v>
      </c>
      <c r="B29" t="s">
        <v>138</v>
      </c>
    </row>
    <row r="30" spans="1:16">
      <c r="A30" s="5" t="s">
        <v>101</v>
      </c>
      <c r="C30" s="3" t="s">
        <v>102</v>
      </c>
    </row>
    <row r="31" spans="1:16">
      <c r="A31" s="5" t="s">
        <v>200</v>
      </c>
      <c r="B31" t="s">
        <v>291</v>
      </c>
    </row>
    <row r="32" spans="1:16">
      <c r="A32" s="5" t="s">
        <v>202</v>
      </c>
      <c r="B32" t="s">
        <v>302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A76873DB-D912-4248-B10D-A1010D04927D}">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8AC6-A80A-45A5-8F25-DE1F9A3C1A33}">
  <dimension ref="A1:AA32"/>
  <sheetViews>
    <sheetView zoomScaleNormal="10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6" max="20" width="2.83203125" bestFit="1" customWidth="1"/>
  </cols>
  <sheetData>
    <row r="1" spans="1:27" ht="16">
      <c r="A1" s="10" t="s">
        <v>62</v>
      </c>
      <c r="Y1" t="s">
        <v>63</v>
      </c>
      <c r="Z1" t="s">
        <v>64</v>
      </c>
    </row>
    <row r="2" spans="1:27">
      <c r="A2" s="8" t="s">
        <v>67</v>
      </c>
      <c r="B2" t="s">
        <v>39</v>
      </c>
      <c r="E2" s="34" t="s">
        <v>68</v>
      </c>
      <c r="F2" s="33" t="s">
        <v>293</v>
      </c>
      <c r="Y2" t="s">
        <v>70</v>
      </c>
      <c r="Z2" t="s">
        <v>71</v>
      </c>
      <c r="AA2" t="s">
        <v>72</v>
      </c>
    </row>
    <row r="3" spans="1:27" ht="15" customHeight="1">
      <c r="A3" s="5" t="s">
        <v>2</v>
      </c>
      <c r="B3" t="s">
        <v>294</v>
      </c>
      <c r="E3" s="34"/>
      <c r="F3" s="33"/>
    </row>
    <row r="4" spans="1:27">
      <c r="A4" s="5" t="s">
        <v>4</v>
      </c>
      <c r="B4" t="s">
        <v>72</v>
      </c>
      <c r="F4" s="33"/>
    </row>
    <row r="5" spans="1:27">
      <c r="A5" s="5" t="s">
        <v>3</v>
      </c>
      <c r="B5" s="7">
        <v>44404</v>
      </c>
      <c r="F5" s="33"/>
    </row>
    <row r="6" spans="1:27">
      <c r="A6" s="5" t="s">
        <v>5</v>
      </c>
      <c r="B6" t="s">
        <v>295</v>
      </c>
      <c r="E6" s="1" t="s">
        <v>170</v>
      </c>
      <c r="F6" s="33" t="s">
        <v>303</v>
      </c>
    </row>
    <row r="7" spans="1:27">
      <c r="A7" s="5" t="s">
        <v>77</v>
      </c>
      <c r="B7" t="s">
        <v>297</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9" t="s">
        <v>304</v>
      </c>
      <c r="C11" s="39"/>
      <c r="F11" s="33"/>
    </row>
    <row r="12" spans="1:27">
      <c r="A12" s="35"/>
      <c r="B12" s="39"/>
      <c r="C12" s="39"/>
      <c r="F12" s="33"/>
    </row>
    <row r="13" spans="1:27">
      <c r="A13" s="35"/>
      <c r="B13" s="39"/>
      <c r="C13" s="39"/>
      <c r="F13" s="33"/>
    </row>
    <row r="14" spans="1:27">
      <c r="A14" s="5" t="s">
        <v>10</v>
      </c>
      <c r="B14" t="s">
        <v>299</v>
      </c>
      <c r="F14" s="33"/>
    </row>
    <row r="15" spans="1:27">
      <c r="F15" s="33"/>
    </row>
    <row r="16" spans="1:27" ht="15.75" customHeight="1">
      <c r="A16" s="9" t="s">
        <v>84</v>
      </c>
      <c r="E16" s="1" t="s">
        <v>173</v>
      </c>
      <c r="F16" s="33" t="s">
        <v>305</v>
      </c>
      <c r="Q16" s="1"/>
      <c r="R16" s="1"/>
      <c r="S16" s="1"/>
    </row>
    <row r="17" spans="1:16">
      <c r="A17" s="5" t="s">
        <v>7</v>
      </c>
      <c r="B17" t="s">
        <v>108</v>
      </c>
      <c r="F17" s="33"/>
      <c r="J17" s="27"/>
      <c r="K17" s="1"/>
      <c r="L17" s="1"/>
      <c r="M17" s="1"/>
      <c r="N17" s="27"/>
      <c r="P17" s="31"/>
    </row>
    <row r="18" spans="1:16">
      <c r="A18" s="5" t="s">
        <v>85</v>
      </c>
      <c r="C18" s="3" t="s">
        <v>86</v>
      </c>
      <c r="F18" s="33"/>
      <c r="H18" s="28"/>
      <c r="J18" s="26"/>
      <c r="N18" s="27"/>
      <c r="P18" s="31"/>
    </row>
    <row r="19" spans="1:16">
      <c r="A19" s="5" t="s">
        <v>87</v>
      </c>
      <c r="B19">
        <v>20</v>
      </c>
      <c r="C19" s="3" t="s">
        <v>88</v>
      </c>
      <c r="F19" s="33"/>
      <c r="H19" s="28"/>
      <c r="J19" s="26"/>
      <c r="N19" s="27"/>
      <c r="P19" s="31"/>
    </row>
    <row r="20" spans="1:16">
      <c r="A20" s="5" t="s">
        <v>89</v>
      </c>
      <c r="B20" s="24">
        <v>38</v>
      </c>
      <c r="C20" s="3" t="s">
        <v>90</v>
      </c>
      <c r="F20" s="33"/>
      <c r="H20" s="28"/>
      <c r="J20" s="26"/>
      <c r="N20" s="27"/>
      <c r="P20" s="31"/>
    </row>
    <row r="21" spans="1:16">
      <c r="A21" s="5" t="s">
        <v>174</v>
      </c>
      <c r="B21" s="26">
        <f>B19*2.33</f>
        <v>46.6</v>
      </c>
      <c r="C21" s="3"/>
      <c r="F21" s="33"/>
      <c r="H21" s="28"/>
      <c r="N21" s="27"/>
      <c r="P21" s="31"/>
    </row>
    <row r="22" spans="1:16" ht="15" customHeight="1">
      <c r="A22" s="5" t="s">
        <v>91</v>
      </c>
      <c r="B22" s="6"/>
      <c r="C22" s="3" t="s">
        <v>92</v>
      </c>
      <c r="F22" s="33"/>
      <c r="H22" s="28"/>
      <c r="P22" s="31"/>
    </row>
    <row r="23" spans="1:16" ht="29" customHeight="1">
      <c r="A23" s="21" t="s">
        <v>93</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c r="C26" s="3"/>
    </row>
    <row r="27" spans="1:16">
      <c r="A27" s="5" t="s">
        <v>97</v>
      </c>
      <c r="B27">
        <v>120</v>
      </c>
      <c r="C27" s="3" t="s">
        <v>98</v>
      </c>
    </row>
    <row r="28" spans="1:16">
      <c r="A28" s="5" t="s">
        <v>99</v>
      </c>
      <c r="B28">
        <v>150</v>
      </c>
      <c r="C28" t="s">
        <v>98</v>
      </c>
    </row>
    <row r="29" spans="1:16">
      <c r="A29" s="5" t="s">
        <v>100</v>
      </c>
      <c r="B29" t="s">
        <v>138</v>
      </c>
    </row>
    <row r="30" spans="1:16">
      <c r="A30" s="5" t="s">
        <v>101</v>
      </c>
      <c r="C30" s="3" t="s">
        <v>102</v>
      </c>
    </row>
    <row r="31" spans="1:16">
      <c r="A31" s="5" t="s">
        <v>200</v>
      </c>
      <c r="B31" t="s">
        <v>291</v>
      </c>
    </row>
    <row r="32" spans="1:16">
      <c r="A32" s="5" t="s">
        <v>202</v>
      </c>
      <c r="B32" t="s">
        <v>302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A817EDC4-0F4E-46A4-9342-CCDB6EE3CAD2}">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9FA7-DD60-44E1-B55C-8D94E5359448}">
  <dimension ref="A1:AA24"/>
  <sheetViews>
    <sheetView workbookViewId="0"/>
  </sheetViews>
  <sheetFormatPr baseColWidth="10" defaultColWidth="8.83203125" defaultRowHeight="15"/>
  <cols>
    <col min="1" max="1" width="25.5" bestFit="1"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7"/>
      <c r="Y2" t="s">
        <v>70</v>
      </c>
      <c r="Z2" t="s">
        <v>71</v>
      </c>
      <c r="AA2" t="s">
        <v>72</v>
      </c>
    </row>
    <row r="3" spans="1:27">
      <c r="A3" s="5" t="s">
        <v>2</v>
      </c>
      <c r="B3" t="s">
        <v>103</v>
      </c>
      <c r="E3" s="34"/>
      <c r="F3" s="37"/>
    </row>
    <row r="4" spans="1:27">
      <c r="A4" s="5" t="s">
        <v>4</v>
      </c>
      <c r="B4" t="s">
        <v>104</v>
      </c>
      <c r="F4" s="37"/>
    </row>
    <row r="5" spans="1:27">
      <c r="A5" s="5" t="s">
        <v>3</v>
      </c>
      <c r="B5" s="7">
        <v>44153</v>
      </c>
      <c r="F5" s="37"/>
    </row>
    <row r="6" spans="1:27">
      <c r="A6" s="5" t="s">
        <v>5</v>
      </c>
      <c r="B6" t="s">
        <v>105</v>
      </c>
      <c r="E6" s="1" t="s">
        <v>76</v>
      </c>
      <c r="F6" s="37"/>
    </row>
    <row r="7" spans="1:27">
      <c r="A7" s="5" t="s">
        <v>77</v>
      </c>
      <c r="B7" t="s">
        <v>64</v>
      </c>
      <c r="F7" s="37"/>
    </row>
    <row r="8" spans="1:27">
      <c r="A8" s="5" t="s">
        <v>78</v>
      </c>
      <c r="B8">
        <v>1</v>
      </c>
      <c r="F8" s="37"/>
    </row>
    <row r="9" spans="1:27" ht="15" customHeight="1">
      <c r="A9" s="5" t="s">
        <v>79</v>
      </c>
      <c r="B9" t="s">
        <v>106</v>
      </c>
      <c r="C9" s="19"/>
      <c r="F9" s="37"/>
    </row>
    <row r="10" spans="1:27">
      <c r="A10" s="35" t="s">
        <v>81</v>
      </c>
      <c r="B10" s="36"/>
      <c r="C10" s="36"/>
      <c r="F10" s="37"/>
    </row>
    <row r="11" spans="1:27">
      <c r="A11" s="35"/>
      <c r="B11" s="36"/>
      <c r="C11" s="36"/>
      <c r="F11" s="37"/>
    </row>
    <row r="12" spans="1:27">
      <c r="A12" s="35"/>
      <c r="B12" s="36"/>
      <c r="C12" s="36"/>
      <c r="F12" s="37"/>
    </row>
    <row r="13" spans="1:27">
      <c r="A13" s="5" t="s">
        <v>10</v>
      </c>
      <c r="B13" t="s">
        <v>107</v>
      </c>
      <c r="F13" s="37"/>
    </row>
    <row r="14" spans="1:27">
      <c r="A14" s="5"/>
      <c r="F14" s="37"/>
    </row>
    <row r="15" spans="1:27" ht="16">
      <c r="A15" s="9" t="s">
        <v>84</v>
      </c>
    </row>
    <row r="16" spans="1:27">
      <c r="A16" s="5" t="s">
        <v>7</v>
      </c>
      <c r="B16" t="s">
        <v>108</v>
      </c>
    </row>
    <row r="17" spans="1:6">
      <c r="A17" s="5" t="s">
        <v>85</v>
      </c>
      <c r="C17" s="3" t="s">
        <v>86</v>
      </c>
      <c r="F17" s="2"/>
    </row>
    <row r="18" spans="1:6">
      <c r="A18" s="5" t="s">
        <v>89</v>
      </c>
      <c r="C18" s="3" t="s">
        <v>88</v>
      </c>
    </row>
    <row r="19" spans="1:6">
      <c r="A19" s="5" t="s">
        <v>91</v>
      </c>
      <c r="B19" s="6"/>
      <c r="C19" s="3" t="s">
        <v>90</v>
      </c>
    </row>
    <row r="20" spans="1:6" ht="32.25" customHeight="1">
      <c r="A20" s="21" t="s">
        <v>93</v>
      </c>
      <c r="C20" s="3" t="s">
        <v>88</v>
      </c>
    </row>
    <row r="21" spans="1:6">
      <c r="A21" s="5" t="s">
        <v>94</v>
      </c>
      <c r="C21" s="3" t="s">
        <v>88</v>
      </c>
    </row>
    <row r="22" spans="1:6">
      <c r="A22" s="5" t="s">
        <v>97</v>
      </c>
      <c r="C22" s="3" t="s">
        <v>98</v>
      </c>
    </row>
    <row r="23" spans="1:6">
      <c r="A23" s="5" t="s">
        <v>99</v>
      </c>
      <c r="C23" t="s">
        <v>98</v>
      </c>
    </row>
    <row r="24" spans="1:6">
      <c r="A24" s="5" t="s">
        <v>100</v>
      </c>
      <c r="B24" t="s">
        <v>109</v>
      </c>
    </row>
  </sheetData>
  <mergeCells count="5">
    <mergeCell ref="E2:E3"/>
    <mergeCell ref="F2:F5"/>
    <mergeCell ref="F6:F14"/>
    <mergeCell ref="A10:A12"/>
    <mergeCell ref="B10:C12"/>
  </mergeCells>
  <dataValidations count="1">
    <dataValidation type="list" allowBlank="1" showInputMessage="1" showErrorMessage="1" sqref="B7" xr:uid="{ADA8148F-D91E-420F-A04A-0861106B567C}">
      <formula1>$Y$1:$Z$1</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39F73-E913-4BB9-BE58-FC30213CBFDF}">
  <dimension ref="A1:AA32"/>
  <sheetViews>
    <sheetView zoomScaleNormal="10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6" max="20" width="2.83203125" bestFit="1" customWidth="1"/>
  </cols>
  <sheetData>
    <row r="1" spans="1:27" ht="16">
      <c r="A1" s="10" t="s">
        <v>62</v>
      </c>
      <c r="Y1" t="s">
        <v>63</v>
      </c>
      <c r="Z1" t="s">
        <v>64</v>
      </c>
    </row>
    <row r="2" spans="1:27">
      <c r="A2" s="8" t="s">
        <v>67</v>
      </c>
      <c r="B2" t="s">
        <v>39</v>
      </c>
      <c r="E2" s="34" t="s">
        <v>68</v>
      </c>
      <c r="F2" s="33" t="s">
        <v>306</v>
      </c>
      <c r="Y2" t="s">
        <v>70</v>
      </c>
      <c r="Z2" t="s">
        <v>71</v>
      </c>
      <c r="AA2" t="s">
        <v>72</v>
      </c>
    </row>
    <row r="3" spans="1:27" ht="15" customHeight="1">
      <c r="A3" s="5" t="s">
        <v>2</v>
      </c>
      <c r="B3" t="s">
        <v>307</v>
      </c>
      <c r="E3" s="34"/>
      <c r="F3" s="33"/>
    </row>
    <row r="4" spans="1:27">
      <c r="A4" s="5" t="s">
        <v>4</v>
      </c>
      <c r="B4" t="s">
        <v>72</v>
      </c>
      <c r="F4" s="33"/>
    </row>
    <row r="5" spans="1:27">
      <c r="A5" s="5" t="s">
        <v>3</v>
      </c>
      <c r="B5" s="7">
        <v>44414</v>
      </c>
      <c r="F5" s="33"/>
    </row>
    <row r="6" spans="1:27">
      <c r="A6" s="5" t="s">
        <v>5</v>
      </c>
      <c r="B6" t="s">
        <v>295</v>
      </c>
      <c r="E6" s="1" t="s">
        <v>170</v>
      </c>
      <c r="F6" s="33" t="s">
        <v>308</v>
      </c>
    </row>
    <row r="7" spans="1:27">
      <c r="A7" s="5" t="s">
        <v>77</v>
      </c>
      <c r="B7" t="s">
        <v>297</v>
      </c>
      <c r="F7" s="33"/>
    </row>
    <row r="8" spans="1:27">
      <c r="A8" s="5" t="s">
        <v>78</v>
      </c>
      <c r="F8" s="33"/>
    </row>
    <row r="9" spans="1:27" ht="15" customHeight="1">
      <c r="A9" s="5" t="s">
        <v>79</v>
      </c>
      <c r="B9" t="s">
        <v>80</v>
      </c>
      <c r="C9" s="19"/>
      <c r="F9" s="33"/>
    </row>
    <row r="10" spans="1:27" ht="15" customHeight="1">
      <c r="A10" s="5" t="s">
        <v>188</v>
      </c>
      <c r="B10" t="s">
        <v>189</v>
      </c>
      <c r="C10" s="19"/>
      <c r="F10" s="33"/>
    </row>
    <row r="11" spans="1:27">
      <c r="A11" s="35" t="s">
        <v>81</v>
      </c>
      <c r="B11" s="39" t="s">
        <v>309</v>
      </c>
      <c r="C11" s="39"/>
      <c r="F11" s="33"/>
    </row>
    <row r="12" spans="1:27">
      <c r="A12" s="35"/>
      <c r="B12" s="39"/>
      <c r="C12" s="39"/>
      <c r="F12" s="33"/>
    </row>
    <row r="13" spans="1:27">
      <c r="A13" s="35"/>
      <c r="B13" s="39"/>
      <c r="C13" s="39"/>
      <c r="F13" s="33"/>
    </row>
    <row r="14" spans="1:27">
      <c r="A14" s="5" t="s">
        <v>10</v>
      </c>
      <c r="B14" t="s">
        <v>310</v>
      </c>
      <c r="F14" s="33"/>
    </row>
    <row r="15" spans="1:27">
      <c r="F15" s="33"/>
    </row>
    <row r="16" spans="1:27" ht="15.75" customHeight="1">
      <c r="A16" s="9" t="s">
        <v>84</v>
      </c>
      <c r="E16" s="1" t="s">
        <v>173</v>
      </c>
      <c r="F16" s="33" t="s">
        <v>311</v>
      </c>
      <c r="Q16" s="1"/>
      <c r="R16" s="1"/>
      <c r="S16" s="1"/>
    </row>
    <row r="17" spans="1:16">
      <c r="A17" s="5" t="s">
        <v>7</v>
      </c>
      <c r="B17" t="s">
        <v>109</v>
      </c>
      <c r="F17" s="33"/>
      <c r="J17" s="27"/>
      <c r="K17" s="1"/>
      <c r="L17" s="1"/>
      <c r="M17" s="1"/>
      <c r="N17" s="27"/>
      <c r="P17" s="31"/>
    </row>
    <row r="18" spans="1:16">
      <c r="A18" s="5" t="s">
        <v>85</v>
      </c>
      <c r="C18" s="3" t="s">
        <v>86</v>
      </c>
      <c r="F18" s="33"/>
      <c r="H18" s="28"/>
      <c r="J18" s="26"/>
      <c r="N18" s="27"/>
      <c r="P18" s="31"/>
    </row>
    <row r="19" spans="1:16">
      <c r="A19" s="5" t="s">
        <v>87</v>
      </c>
      <c r="B19">
        <v>20</v>
      </c>
      <c r="C19" s="3" t="s">
        <v>88</v>
      </c>
      <c r="F19" s="33"/>
      <c r="H19" s="28"/>
      <c r="J19" s="26"/>
      <c r="N19" s="27"/>
      <c r="P19" s="31"/>
    </row>
    <row r="20" spans="1:16">
      <c r="A20" s="5" t="s">
        <v>89</v>
      </c>
      <c r="B20" s="24">
        <v>38</v>
      </c>
      <c r="C20" s="3" t="s">
        <v>90</v>
      </c>
      <c r="F20" s="33"/>
      <c r="H20" s="28"/>
      <c r="J20" s="26"/>
      <c r="N20" s="27"/>
      <c r="P20" s="31"/>
    </row>
    <row r="21" spans="1:16">
      <c r="A21" s="5" t="s">
        <v>174</v>
      </c>
      <c r="B21" s="26">
        <f>B19*2.33</f>
        <v>46.6</v>
      </c>
      <c r="C21" s="3"/>
      <c r="F21" s="33"/>
      <c r="H21" s="28"/>
      <c r="N21" s="27"/>
      <c r="P21" s="31"/>
    </row>
    <row r="22" spans="1:16" ht="15" customHeight="1">
      <c r="A22" s="5" t="s">
        <v>91</v>
      </c>
      <c r="B22" s="6"/>
      <c r="C22" s="3" t="s">
        <v>92</v>
      </c>
      <c r="F22" s="33"/>
      <c r="H22" s="28"/>
      <c r="P22" s="31"/>
    </row>
    <row r="23" spans="1:16" ht="29" customHeight="1">
      <c r="A23" s="21" t="s">
        <v>93</v>
      </c>
      <c r="C23" s="3" t="s">
        <v>88</v>
      </c>
      <c r="F23" s="33"/>
      <c r="P23" s="31"/>
    </row>
    <row r="24" spans="1:16">
      <c r="A24" s="5" t="s">
        <v>94</v>
      </c>
      <c r="B24">
        <v>-9.89</v>
      </c>
      <c r="C24" s="3" t="s">
        <v>88</v>
      </c>
      <c r="F24" s="33"/>
      <c r="J24" s="28"/>
      <c r="K24" s="28"/>
      <c r="L24" s="28"/>
      <c r="M24" s="28"/>
      <c r="N24" s="28"/>
      <c r="P24" s="31"/>
    </row>
    <row r="25" spans="1:16">
      <c r="A25" s="22" t="s">
        <v>95</v>
      </c>
      <c r="C25" s="3"/>
    </row>
    <row r="26" spans="1:16" ht="16">
      <c r="A26" s="23" t="s">
        <v>96</v>
      </c>
      <c r="B26" s="24"/>
      <c r="C26" s="3"/>
    </row>
    <row r="27" spans="1:16">
      <c r="A27" s="5" t="s">
        <v>97</v>
      </c>
      <c r="B27">
        <v>120</v>
      </c>
      <c r="C27" s="3" t="s">
        <v>98</v>
      </c>
    </row>
    <row r="28" spans="1:16">
      <c r="A28" s="5" t="s">
        <v>99</v>
      </c>
      <c r="B28">
        <v>150</v>
      </c>
      <c r="C28" t="s">
        <v>98</v>
      </c>
    </row>
    <row r="29" spans="1:16">
      <c r="A29" s="5" t="s">
        <v>100</v>
      </c>
      <c r="B29" t="s">
        <v>138</v>
      </c>
    </row>
    <row r="30" spans="1:16">
      <c r="A30" s="5" t="s">
        <v>101</v>
      </c>
      <c r="C30" s="3" t="s">
        <v>102</v>
      </c>
    </row>
    <row r="31" spans="1:16">
      <c r="A31" s="5" t="s">
        <v>200</v>
      </c>
      <c r="B31" t="s">
        <v>291</v>
      </c>
    </row>
    <row r="32" spans="1:16">
      <c r="A32" s="5" t="s">
        <v>202</v>
      </c>
      <c r="B32" t="s">
        <v>215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682FE86B-6095-435F-8EE5-281191433EF9}">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E16C-1630-4486-81D6-BFFC90E534FA}">
  <dimension ref="A1:AA32"/>
  <sheetViews>
    <sheetView topLeftCell="F1" zoomScaleNormal="100" workbookViewId="0">
      <selection activeCell="F2" sqref="F2:F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312</v>
      </c>
      <c r="Y2" t="s">
        <v>70</v>
      </c>
      <c r="Z2" t="s">
        <v>71</v>
      </c>
      <c r="AA2" t="s">
        <v>72</v>
      </c>
    </row>
    <row r="3" spans="1:27" ht="15" customHeight="1">
      <c r="A3" s="5" t="s">
        <v>2</v>
      </c>
      <c r="B3" t="s">
        <v>313</v>
      </c>
      <c r="E3" s="34"/>
      <c r="F3" s="33"/>
    </row>
    <row r="4" spans="1:27">
      <c r="A4" s="5" t="s">
        <v>4</v>
      </c>
      <c r="B4" t="s">
        <v>71</v>
      </c>
      <c r="F4" s="33"/>
    </row>
    <row r="5" spans="1:27">
      <c r="A5" s="5" t="s">
        <v>3</v>
      </c>
      <c r="B5" s="7">
        <v>44420</v>
      </c>
      <c r="F5" s="33"/>
    </row>
    <row r="6" spans="1:27">
      <c r="A6" s="5" t="s">
        <v>5</v>
      </c>
      <c r="E6" s="1" t="s">
        <v>170</v>
      </c>
      <c r="F6" s="33" t="s">
        <v>314</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315</v>
      </c>
      <c r="C11" s="36"/>
      <c r="F11" s="33"/>
    </row>
    <row r="12" spans="1:27">
      <c r="A12" s="35"/>
      <c r="B12" s="36"/>
      <c r="C12" s="36"/>
      <c r="F12" s="33"/>
    </row>
    <row r="13" spans="1:27">
      <c r="A13" s="35"/>
      <c r="B13" s="36"/>
      <c r="C13" s="36"/>
      <c r="F13" s="33"/>
    </row>
    <row r="14" spans="1:27">
      <c r="A14" s="5" t="s">
        <v>10</v>
      </c>
      <c r="B14" t="s">
        <v>208</v>
      </c>
      <c r="F14" s="33"/>
    </row>
    <row r="15" spans="1:27">
      <c r="F15" s="33"/>
    </row>
    <row r="16" spans="1:27" ht="15.75" customHeight="1">
      <c r="A16" s="9" t="s">
        <v>84</v>
      </c>
      <c r="E16" s="1" t="s">
        <v>173</v>
      </c>
      <c r="F16" s="33" t="s">
        <v>316</v>
      </c>
      <c r="Q16" s="1"/>
      <c r="R16" s="1"/>
      <c r="S16" s="1"/>
    </row>
    <row r="17" spans="1:16">
      <c r="A17" s="5" t="s">
        <v>7</v>
      </c>
      <c r="F17" s="33"/>
      <c r="J17" s="27"/>
      <c r="K17" s="1"/>
      <c r="L17" s="1"/>
      <c r="M17" s="1"/>
      <c r="N17" s="27"/>
      <c r="P17" s="31"/>
    </row>
    <row r="18" spans="1:16">
      <c r="A18" s="5" t="s">
        <v>85</v>
      </c>
      <c r="B18">
        <v>133803</v>
      </c>
      <c r="C18" s="3" t="s">
        <v>86</v>
      </c>
      <c r="F18" s="33"/>
      <c r="H18" s="28"/>
      <c r="J18" s="26"/>
      <c r="N18" s="27"/>
      <c r="P18" s="31"/>
    </row>
    <row r="19" spans="1:16">
      <c r="A19" s="5" t="s">
        <v>87</v>
      </c>
      <c r="B19">
        <v>28</v>
      </c>
      <c r="C19" s="3" t="s">
        <v>88</v>
      </c>
      <c r="F19" s="33"/>
      <c r="H19" s="28"/>
      <c r="J19" s="26"/>
      <c r="N19" s="27"/>
      <c r="P19" s="31"/>
    </row>
    <row r="20" spans="1:16">
      <c r="A20" s="5" t="s">
        <v>89</v>
      </c>
      <c r="B20" s="24">
        <v>20.5</v>
      </c>
      <c r="C20" s="3" t="s">
        <v>90</v>
      </c>
      <c r="F20" s="33"/>
      <c r="H20" s="28"/>
      <c r="J20" s="26"/>
      <c r="N20" s="27"/>
      <c r="P20" s="31"/>
    </row>
    <row r="21" spans="1:16">
      <c r="A21" s="5" t="s">
        <v>174</v>
      </c>
      <c r="B21" s="26">
        <f>B19*2.33</f>
        <v>65.240000000000009</v>
      </c>
      <c r="C21" s="3"/>
      <c r="F21" s="33"/>
      <c r="H21" s="28"/>
      <c r="N21" s="27"/>
      <c r="P21" s="31"/>
    </row>
    <row r="22" spans="1:16" ht="15" customHeight="1">
      <c r="A22" s="5" t="s">
        <v>91</v>
      </c>
      <c r="B22" s="6"/>
      <c r="C22" s="3" t="s">
        <v>92</v>
      </c>
      <c r="F22" s="33"/>
      <c r="H22" s="28"/>
      <c r="P22" s="31"/>
    </row>
    <row r="23" spans="1:16" ht="29" customHeight="1">
      <c r="A23" s="21" t="s">
        <v>93</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120</v>
      </c>
      <c r="C27" s="3" t="s">
        <v>98</v>
      </c>
    </row>
    <row r="28" spans="1:16">
      <c r="A28" s="5" t="s">
        <v>99</v>
      </c>
      <c r="B28">
        <v>150</v>
      </c>
      <c r="C28" t="s">
        <v>98</v>
      </c>
    </row>
    <row r="29" spans="1:16">
      <c r="A29" s="5" t="s">
        <v>100</v>
      </c>
      <c r="B29" t="s">
        <v>138</v>
      </c>
    </row>
    <row r="30" spans="1:16">
      <c r="A30" s="5" t="s">
        <v>101</v>
      </c>
      <c r="B30">
        <v>1790.27</v>
      </c>
      <c r="C30" s="3" t="s">
        <v>102</v>
      </c>
    </row>
    <row r="31" spans="1:16">
      <c r="A31" s="5" t="s">
        <v>200</v>
      </c>
      <c r="B31" t="s">
        <v>291</v>
      </c>
    </row>
    <row r="32" spans="1:16">
      <c r="A32" s="5" t="s">
        <v>202</v>
      </c>
      <c r="B32" t="s">
        <v>317</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F5CB20E-CA26-4D9B-ABFC-BCC963E80E73}">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F3D93-32AC-4F70-87C9-11AF39D4A8B4}">
  <dimension ref="A1:AA33"/>
  <sheetViews>
    <sheetView topLeftCell="A6" zoomScaleNormal="10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318</v>
      </c>
      <c r="Y2" t="s">
        <v>70</v>
      </c>
      <c r="Z2" t="s">
        <v>71</v>
      </c>
      <c r="AA2" t="s">
        <v>72</v>
      </c>
    </row>
    <row r="3" spans="1:27" ht="15" customHeight="1">
      <c r="A3" s="5" t="s">
        <v>2</v>
      </c>
      <c r="B3" t="s">
        <v>319</v>
      </c>
      <c r="E3" s="34"/>
      <c r="F3" s="33"/>
    </row>
    <row r="4" spans="1:27">
      <c r="A4" s="5" t="s">
        <v>4</v>
      </c>
      <c r="B4" t="s">
        <v>72</v>
      </c>
      <c r="F4" s="33"/>
    </row>
    <row r="5" spans="1:27">
      <c r="A5" s="5" t="s">
        <v>3</v>
      </c>
      <c r="B5" s="7">
        <v>44435</v>
      </c>
      <c r="F5" s="33"/>
    </row>
    <row r="6" spans="1:27">
      <c r="A6" s="5" t="s">
        <v>5</v>
      </c>
      <c r="B6" t="s">
        <v>295</v>
      </c>
      <c r="E6" s="1" t="s">
        <v>170</v>
      </c>
      <c r="F6" s="33" t="s">
        <v>320</v>
      </c>
    </row>
    <row r="7" spans="1:27">
      <c r="A7" s="5" t="s">
        <v>77</v>
      </c>
      <c r="B7" t="s">
        <v>73</v>
      </c>
      <c r="F7" s="33"/>
    </row>
    <row r="8" spans="1:27">
      <c r="A8" s="5" t="s">
        <v>78</v>
      </c>
      <c r="F8" s="33"/>
    </row>
    <row r="9" spans="1:27" ht="15" customHeight="1">
      <c r="A9" s="5" t="s">
        <v>79</v>
      </c>
      <c r="B9" t="s">
        <v>80</v>
      </c>
      <c r="C9" s="19"/>
      <c r="F9" s="33"/>
    </row>
    <row r="10" spans="1:27" ht="15" customHeight="1">
      <c r="A10" s="5" t="s">
        <v>188</v>
      </c>
      <c r="B10" t="s">
        <v>189</v>
      </c>
      <c r="C10" s="19"/>
      <c r="F10" s="33"/>
    </row>
    <row r="11" spans="1:27">
      <c r="A11" s="35" t="s">
        <v>81</v>
      </c>
      <c r="B11" s="36" t="s">
        <v>321</v>
      </c>
      <c r="C11" s="36"/>
      <c r="F11" s="33"/>
    </row>
    <row r="12" spans="1:27">
      <c r="A12" s="35"/>
      <c r="B12" s="36"/>
      <c r="C12" s="36"/>
      <c r="F12" s="33"/>
    </row>
    <row r="13" spans="1:27">
      <c r="A13" s="35"/>
      <c r="B13" s="36"/>
      <c r="C13" s="36"/>
      <c r="F13" s="33"/>
    </row>
    <row r="14" spans="1:27">
      <c r="A14" s="5" t="s">
        <v>10</v>
      </c>
      <c r="B14" t="s">
        <v>208</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B18">
        <f>7*24*24*14</f>
        <v>56448</v>
      </c>
      <c r="C18" s="3" t="s">
        <v>86</v>
      </c>
      <c r="F18" s="33"/>
      <c r="H18" s="28"/>
      <c r="J18" s="26"/>
      <c r="N18" s="27"/>
      <c r="P18" s="31"/>
    </row>
    <row r="19" spans="1:16">
      <c r="A19" s="5" t="s">
        <v>87</v>
      </c>
      <c r="B19">
        <v>7</v>
      </c>
      <c r="C19" s="3" t="s">
        <v>88</v>
      </c>
      <c r="F19" s="33"/>
      <c r="H19" s="28"/>
      <c r="J19" s="26"/>
      <c r="N19" s="27"/>
      <c r="P19" s="31"/>
    </row>
    <row r="20" spans="1:16">
      <c r="A20" s="5" t="s">
        <v>89</v>
      </c>
      <c r="B20" s="24"/>
      <c r="C20" s="3" t="s">
        <v>90</v>
      </c>
      <c r="F20" s="33"/>
      <c r="H20" s="28"/>
      <c r="J20" s="26"/>
      <c r="N20" s="27"/>
      <c r="P20" s="31"/>
    </row>
    <row r="21" spans="1:16">
      <c r="A21" s="5" t="s">
        <v>174</v>
      </c>
      <c r="B21" s="26">
        <f>B19*2.33</f>
        <v>16.310000000000002</v>
      </c>
      <c r="C21" s="3"/>
      <c r="F21" s="33"/>
      <c r="H21" s="28"/>
      <c r="N21" s="27"/>
      <c r="P21" s="31"/>
    </row>
    <row r="22" spans="1:16" ht="15" customHeight="1">
      <c r="A22" s="5" t="s">
        <v>91</v>
      </c>
      <c r="B22" s="6"/>
      <c r="C22" s="3" t="s">
        <v>92</v>
      </c>
      <c r="F22" s="33"/>
      <c r="H22" s="28"/>
      <c r="P22" s="31"/>
    </row>
    <row r="23" spans="1:16" ht="29" customHeight="1">
      <c r="A23" s="21" t="s">
        <v>93</v>
      </c>
      <c r="B23">
        <v>-0.48</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120</v>
      </c>
      <c r="C27" s="3" t="s">
        <v>98</v>
      </c>
    </row>
    <row r="28" spans="1:16">
      <c r="A28" s="5" t="s">
        <v>99</v>
      </c>
      <c r="B28">
        <v>150</v>
      </c>
      <c r="C28" t="s">
        <v>98</v>
      </c>
    </row>
    <row r="29" spans="1:16">
      <c r="A29" s="5" t="s">
        <v>322</v>
      </c>
      <c r="B29" s="29">
        <v>2</v>
      </c>
    </row>
    <row r="30" spans="1:16">
      <c r="A30" s="5" t="s">
        <v>100</v>
      </c>
      <c r="B30" t="s">
        <v>138</v>
      </c>
    </row>
    <row r="31" spans="1:16">
      <c r="A31" s="5" t="s">
        <v>101</v>
      </c>
      <c r="B31">
        <v>1790.27</v>
      </c>
      <c r="C31" s="3" t="s">
        <v>102</v>
      </c>
    </row>
    <row r="32" spans="1:16">
      <c r="A32" s="5" t="s">
        <v>200</v>
      </c>
      <c r="B32" t="s">
        <v>291</v>
      </c>
    </row>
    <row r="33" spans="1:2">
      <c r="A33" s="5" t="s">
        <v>202</v>
      </c>
      <c r="B33" t="s">
        <v>317</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4870C295-C24E-46D7-A21E-A29DA2D0AF70}">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0327-F0D1-407A-843F-146701213686}">
  <dimension ref="A1:AA33"/>
  <sheetViews>
    <sheetView zoomScaleNormal="100" workbookViewId="0">
      <selection activeCell="B18" sqref="B18"/>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323</v>
      </c>
      <c r="Y2" t="s">
        <v>70</v>
      </c>
      <c r="Z2" t="s">
        <v>71</v>
      </c>
      <c r="AA2" t="s">
        <v>72</v>
      </c>
    </row>
    <row r="3" spans="1:27" ht="15" customHeight="1">
      <c r="A3" s="5" t="s">
        <v>2</v>
      </c>
      <c r="B3" t="s">
        <v>324</v>
      </c>
      <c r="E3" s="34"/>
      <c r="F3" s="33"/>
    </row>
    <row r="4" spans="1:27">
      <c r="A4" s="5" t="s">
        <v>4</v>
      </c>
      <c r="B4" t="s">
        <v>154</v>
      </c>
      <c r="F4" s="33"/>
    </row>
    <row r="5" spans="1:27">
      <c r="A5" s="5" t="s">
        <v>3</v>
      </c>
      <c r="B5" s="7">
        <v>44466</v>
      </c>
      <c r="F5" s="33"/>
    </row>
    <row r="6" spans="1:27">
      <c r="A6" s="5" t="s">
        <v>5</v>
      </c>
      <c r="B6" t="s">
        <v>325</v>
      </c>
      <c r="E6" s="1" t="s">
        <v>170</v>
      </c>
      <c r="F6" s="33" t="s">
        <v>326</v>
      </c>
    </row>
    <row r="7" spans="1:27">
      <c r="A7" s="5" t="s">
        <v>77</v>
      </c>
      <c r="B7" t="s">
        <v>63</v>
      </c>
      <c r="F7" s="33"/>
    </row>
    <row r="8" spans="1:27">
      <c r="A8" s="5" t="s">
        <v>78</v>
      </c>
      <c r="F8" s="33"/>
    </row>
    <row r="9" spans="1:27" ht="15" customHeight="1">
      <c r="A9" s="5" t="s">
        <v>79</v>
      </c>
      <c r="B9" t="s">
        <v>327</v>
      </c>
      <c r="C9" s="19"/>
      <c r="F9" s="33"/>
    </row>
    <row r="10" spans="1:27" ht="15" customHeight="1">
      <c r="A10" s="5" t="s">
        <v>188</v>
      </c>
      <c r="B10" t="s">
        <v>189</v>
      </c>
      <c r="C10" s="19"/>
      <c r="F10" s="33"/>
    </row>
    <row r="11" spans="1:27">
      <c r="A11" s="35" t="s">
        <v>81</v>
      </c>
      <c r="B11" s="36" t="s">
        <v>328</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t="s">
        <v>330</v>
      </c>
      <c r="Q16" s="1"/>
      <c r="R16" s="1"/>
      <c r="S16" s="1"/>
    </row>
    <row r="17" spans="1:16">
      <c r="A17" s="5" t="s">
        <v>7</v>
      </c>
      <c r="B17" t="s">
        <v>108</v>
      </c>
      <c r="F17" s="33"/>
      <c r="J17" s="27"/>
      <c r="K17" s="1"/>
      <c r="L17" s="1"/>
      <c r="M17" s="1"/>
      <c r="N17" s="27"/>
      <c r="P17" s="31"/>
    </row>
    <row r="18" spans="1:16">
      <c r="A18" s="5" t="s">
        <v>85</v>
      </c>
      <c r="C18" s="3" t="s">
        <v>86</v>
      </c>
      <c r="F18" s="33"/>
      <c r="H18" s="28"/>
      <c r="J18" s="26"/>
      <c r="N18" s="27"/>
      <c r="P18" s="31"/>
    </row>
    <row r="19" spans="1:16">
      <c r="A19" s="5" t="s">
        <v>87</v>
      </c>
      <c r="B19">
        <v>10</v>
      </c>
      <c r="C19" s="3" t="s">
        <v>88</v>
      </c>
      <c r="F19" s="33"/>
      <c r="H19" s="28"/>
      <c r="J19" s="26"/>
      <c r="N19" s="27"/>
      <c r="P19" s="31"/>
    </row>
    <row r="20" spans="1:16">
      <c r="A20" s="5" t="s">
        <v>89</v>
      </c>
      <c r="B20" s="24"/>
      <c r="C20" s="3" t="s">
        <v>90</v>
      </c>
      <c r="F20" s="33"/>
      <c r="H20" s="28"/>
      <c r="J20" s="26"/>
      <c r="N20" s="27"/>
      <c r="P20" s="31"/>
    </row>
    <row r="21" spans="1:16">
      <c r="A21" s="5" t="s">
        <v>174</v>
      </c>
      <c r="B21" s="26">
        <f>B19*2.33</f>
        <v>23.3</v>
      </c>
      <c r="C21" s="3"/>
      <c r="F21" s="33"/>
      <c r="H21" s="28"/>
      <c r="N21" s="27"/>
      <c r="P21" s="31"/>
    </row>
    <row r="22" spans="1:16" ht="15" customHeight="1">
      <c r="A22" s="5" t="s">
        <v>91</v>
      </c>
      <c r="B22" s="6"/>
      <c r="C22" s="3" t="s">
        <v>92</v>
      </c>
      <c r="F22" s="33"/>
      <c r="H22" s="28"/>
      <c r="P22" s="31"/>
    </row>
    <row r="23" spans="1:16" ht="29" customHeight="1">
      <c r="A23" s="21" t="s">
        <v>93</v>
      </c>
      <c r="B23">
        <v>-0.2</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120</v>
      </c>
      <c r="C27" s="3" t="s">
        <v>98</v>
      </c>
    </row>
    <row r="28" spans="1:16">
      <c r="A28" s="5" t="s">
        <v>99</v>
      </c>
      <c r="B28">
        <v>150</v>
      </c>
      <c r="C28" t="s">
        <v>98</v>
      </c>
    </row>
    <row r="29" spans="1:16">
      <c r="A29" s="5" t="s">
        <v>322</v>
      </c>
      <c r="B29" s="29">
        <v>2</v>
      </c>
    </row>
    <row r="30" spans="1:16">
      <c r="A30" s="5" t="s">
        <v>100</v>
      </c>
      <c r="B30" t="s">
        <v>138</v>
      </c>
    </row>
    <row r="31" spans="1:16">
      <c r="A31" s="5" t="s">
        <v>101</v>
      </c>
      <c r="B31">
        <v>1817.67</v>
      </c>
      <c r="C31" s="3" t="s">
        <v>102</v>
      </c>
    </row>
    <row r="32" spans="1:16">
      <c r="A32" s="5" t="s">
        <v>200</v>
      </c>
      <c r="B32" t="s">
        <v>331</v>
      </c>
    </row>
    <row r="33" spans="1:2">
      <c r="A33" s="5" t="s">
        <v>202</v>
      </c>
      <c r="B33" t="s">
        <v>332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5AA7745C-5339-4D6F-AF13-C6D17274398E}">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771D-7958-4B08-B6A7-8D2168117ED6}">
  <dimension ref="A1:AA33"/>
  <sheetViews>
    <sheetView zoomScaleNormal="100" workbookViewId="0">
      <selection activeCell="B21" sqref="B21"/>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333</v>
      </c>
      <c r="Y2" t="s">
        <v>70</v>
      </c>
      <c r="Z2" t="s">
        <v>71</v>
      </c>
      <c r="AA2" t="s">
        <v>72</v>
      </c>
    </row>
    <row r="3" spans="1:27" ht="15" customHeight="1">
      <c r="A3" s="5" t="s">
        <v>2</v>
      </c>
      <c r="B3" t="s">
        <v>334</v>
      </c>
      <c r="E3" s="34"/>
      <c r="F3" s="33"/>
    </row>
    <row r="4" spans="1:27">
      <c r="A4" s="5" t="s">
        <v>4</v>
      </c>
      <c r="B4" t="s">
        <v>154</v>
      </c>
      <c r="F4" s="33"/>
    </row>
    <row r="5" spans="1:27">
      <c r="A5" s="5" t="s">
        <v>3</v>
      </c>
      <c r="B5" s="7">
        <v>44475</v>
      </c>
      <c r="F5" s="33"/>
    </row>
    <row r="6" spans="1:27">
      <c r="A6" s="5" t="s">
        <v>5</v>
      </c>
      <c r="B6" t="s">
        <v>325</v>
      </c>
      <c r="E6" s="1" t="s">
        <v>170</v>
      </c>
      <c r="F6" s="33" t="s">
        <v>326</v>
      </c>
    </row>
    <row r="7" spans="1:27">
      <c r="A7" s="5" t="s">
        <v>77</v>
      </c>
      <c r="B7" t="s">
        <v>63</v>
      </c>
      <c r="F7" s="33"/>
    </row>
    <row r="8" spans="1:27">
      <c r="A8" s="5" t="s">
        <v>78</v>
      </c>
      <c r="F8" s="33"/>
    </row>
    <row r="9" spans="1:27" ht="15" customHeight="1">
      <c r="A9" s="5" t="s">
        <v>79</v>
      </c>
      <c r="B9" t="s">
        <v>327</v>
      </c>
      <c r="C9" s="19"/>
      <c r="F9" s="33"/>
    </row>
    <row r="10" spans="1:27" ht="15" customHeight="1">
      <c r="A10" s="5" t="s">
        <v>188</v>
      </c>
      <c r="B10" t="s">
        <v>189</v>
      </c>
      <c r="C10" s="19"/>
      <c r="F10" s="33"/>
    </row>
    <row r="11" spans="1:27">
      <c r="A11" s="35" t="s">
        <v>81</v>
      </c>
      <c r="B11" s="36" t="s">
        <v>335</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c r="Q16" s="1"/>
      <c r="R16" s="1"/>
      <c r="S16" s="1"/>
    </row>
    <row r="17" spans="1:16">
      <c r="A17" s="5" t="s">
        <v>7</v>
      </c>
      <c r="B17" t="s">
        <v>108</v>
      </c>
      <c r="F17" s="33"/>
      <c r="J17" s="27"/>
      <c r="K17" s="1"/>
      <c r="L17" s="1"/>
      <c r="M17" s="1"/>
      <c r="N17" s="27"/>
      <c r="P17" s="31"/>
    </row>
    <row r="18" spans="1:16">
      <c r="A18" s="5" t="s">
        <v>85</v>
      </c>
      <c r="C18" s="3" t="s">
        <v>86</v>
      </c>
      <c r="F18" s="33"/>
      <c r="H18" s="28"/>
      <c r="J18" s="26"/>
      <c r="N18" s="27"/>
      <c r="P18" s="31"/>
    </row>
    <row r="19" spans="1:16">
      <c r="A19" s="5" t="s">
        <v>87</v>
      </c>
      <c r="B19">
        <v>15</v>
      </c>
      <c r="C19" s="3" t="s">
        <v>88</v>
      </c>
      <c r="F19" s="33"/>
      <c r="H19" s="28"/>
      <c r="J19" s="26"/>
      <c r="N19" s="27"/>
      <c r="P19" s="31"/>
    </row>
    <row r="20" spans="1:16">
      <c r="A20" s="5" t="s">
        <v>89</v>
      </c>
      <c r="B20" s="24">
        <v>4</v>
      </c>
      <c r="C20" s="3" t="s">
        <v>90</v>
      </c>
      <c r="F20" s="33"/>
      <c r="H20" s="28"/>
      <c r="J20" s="26"/>
      <c r="N20" s="27"/>
      <c r="P20" s="31"/>
    </row>
    <row r="21" spans="1:16">
      <c r="A21" s="5" t="s">
        <v>174</v>
      </c>
      <c r="B21" s="26">
        <f>B19*2.33</f>
        <v>34.950000000000003</v>
      </c>
      <c r="C21" s="3"/>
      <c r="F21" s="33"/>
      <c r="H21" s="28"/>
      <c r="N21" s="27"/>
      <c r="P21" s="31"/>
    </row>
    <row r="22" spans="1:16" ht="15" customHeight="1">
      <c r="A22" s="5" t="s">
        <v>91</v>
      </c>
      <c r="B22" s="6"/>
      <c r="C22" s="3" t="s">
        <v>92</v>
      </c>
      <c r="F22" s="33"/>
      <c r="H22" s="28"/>
      <c r="P22" s="31"/>
    </row>
    <row r="23" spans="1:16" ht="29" customHeight="1">
      <c r="A23" s="21" t="s">
        <v>93</v>
      </c>
      <c r="B23">
        <v>-21.75</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120</v>
      </c>
      <c r="C27" s="3" t="s">
        <v>98</v>
      </c>
    </row>
    <row r="28" spans="1:16">
      <c r="A28" s="5" t="s">
        <v>99</v>
      </c>
      <c r="B28">
        <v>150</v>
      </c>
      <c r="C28" t="s">
        <v>98</v>
      </c>
    </row>
    <row r="29" spans="1:16">
      <c r="A29" s="5" t="s">
        <v>322</v>
      </c>
      <c r="B29" s="29">
        <v>2</v>
      </c>
    </row>
    <row r="30" spans="1:16">
      <c r="A30" s="5" t="s">
        <v>100</v>
      </c>
      <c r="B30" t="s">
        <v>138</v>
      </c>
    </row>
    <row r="31" spans="1:16">
      <c r="A31" s="5" t="s">
        <v>101</v>
      </c>
      <c r="B31">
        <v>1818.55</v>
      </c>
      <c r="C31" s="3" t="s">
        <v>102</v>
      </c>
    </row>
    <row r="32" spans="1:16">
      <c r="A32" s="5" t="s">
        <v>200</v>
      </c>
      <c r="B32" t="s">
        <v>331</v>
      </c>
    </row>
    <row r="33" spans="1:2">
      <c r="A33" s="5" t="s">
        <v>202</v>
      </c>
      <c r="B33" t="s">
        <v>332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AAF3BD32-7063-4A6A-8217-F9BF5741446F}">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737B-EFD4-42AB-BA2C-B40FF5A4D0EC}">
  <dimension ref="A1:AA33"/>
  <sheetViews>
    <sheetView zoomScaleNormal="100" workbookViewId="0">
      <selection activeCell="B14" sqref="B1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336</v>
      </c>
      <c r="Y2" t="s">
        <v>70</v>
      </c>
      <c r="Z2" t="s">
        <v>71</v>
      </c>
      <c r="AA2" t="s">
        <v>72</v>
      </c>
    </row>
    <row r="3" spans="1:27" ht="15" customHeight="1">
      <c r="A3" s="5" t="s">
        <v>2</v>
      </c>
      <c r="B3" t="s">
        <v>337</v>
      </c>
      <c r="E3" s="34"/>
      <c r="F3" s="33"/>
    </row>
    <row r="4" spans="1:27">
      <c r="A4" s="5" t="s">
        <v>4</v>
      </c>
      <c r="B4" t="s">
        <v>154</v>
      </c>
      <c r="F4" s="33"/>
    </row>
    <row r="5" spans="1:27">
      <c r="A5" s="5" t="s">
        <v>3</v>
      </c>
      <c r="B5" s="7"/>
      <c r="F5" s="33"/>
    </row>
    <row r="6" spans="1:27">
      <c r="A6" s="5" t="s">
        <v>5</v>
      </c>
      <c r="B6" t="s">
        <v>338</v>
      </c>
      <c r="E6" s="1" t="s">
        <v>170</v>
      </c>
      <c r="F6" s="33" t="s">
        <v>339</v>
      </c>
    </row>
    <row r="7" spans="1:27">
      <c r="A7" s="5" t="s">
        <v>77</v>
      </c>
      <c r="B7" t="s">
        <v>63</v>
      </c>
      <c r="F7" s="33"/>
    </row>
    <row r="8" spans="1:27">
      <c r="A8" s="5" t="s">
        <v>78</v>
      </c>
      <c r="F8" s="33"/>
    </row>
    <row r="9" spans="1:27" ht="15" customHeight="1">
      <c r="A9" s="5" t="s">
        <v>79</v>
      </c>
      <c r="B9" t="s">
        <v>340</v>
      </c>
      <c r="C9" s="19"/>
      <c r="F9" s="33"/>
    </row>
    <row r="10" spans="1:27" ht="15" customHeight="1">
      <c r="A10" s="5" t="s">
        <v>188</v>
      </c>
      <c r="B10" t="s">
        <v>189</v>
      </c>
      <c r="C10" s="19"/>
      <c r="F10" s="33"/>
    </row>
    <row r="11" spans="1:27">
      <c r="A11" s="35" t="s">
        <v>81</v>
      </c>
      <c r="B11" s="36" t="s">
        <v>341</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c r="Q16" s="1"/>
      <c r="R16" s="1"/>
      <c r="S16" s="1"/>
    </row>
    <row r="17" spans="1:16">
      <c r="A17" s="5" t="s">
        <v>7</v>
      </c>
      <c r="B17" t="s">
        <v>108</v>
      </c>
      <c r="F17" s="33"/>
      <c r="J17" s="27"/>
      <c r="K17" s="1"/>
      <c r="L17" s="1"/>
      <c r="M17" s="1"/>
      <c r="N17" s="27"/>
      <c r="P17" s="31"/>
    </row>
    <row r="18" spans="1:16">
      <c r="A18" s="5" t="s">
        <v>85</v>
      </c>
      <c r="C18" s="3" t="s">
        <v>86</v>
      </c>
      <c r="F18" s="33"/>
      <c r="H18" s="28"/>
      <c r="J18" s="26"/>
      <c r="N18" s="27"/>
      <c r="P18" s="31"/>
    </row>
    <row r="19" spans="1:16">
      <c r="A19" s="5" t="s">
        <v>87</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-21.75</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t="e">
        <f>B25/B19</f>
        <v>#DIV/0!</v>
      </c>
      <c r="C26" s="3"/>
    </row>
    <row r="27" spans="1:16">
      <c r="A27" s="5" t="s">
        <v>97</v>
      </c>
      <c r="B27">
        <v>120</v>
      </c>
      <c r="C27" s="3" t="s">
        <v>98</v>
      </c>
    </row>
    <row r="28" spans="1:16">
      <c r="A28" s="5" t="s">
        <v>99</v>
      </c>
      <c r="B28">
        <v>150</v>
      </c>
      <c r="C28" t="s">
        <v>98</v>
      </c>
    </row>
    <row r="29" spans="1:16">
      <c r="A29" s="5" t="s">
        <v>322</v>
      </c>
      <c r="B29" s="29">
        <v>2</v>
      </c>
    </row>
    <row r="30" spans="1:16">
      <c r="A30" s="5" t="s">
        <v>100</v>
      </c>
      <c r="B30" t="s">
        <v>138</v>
      </c>
    </row>
    <row r="31" spans="1:16">
      <c r="A31" s="5" t="s">
        <v>101</v>
      </c>
      <c r="C31" s="3" t="s">
        <v>102</v>
      </c>
    </row>
    <row r="32" spans="1:16">
      <c r="A32" s="5" t="s">
        <v>200</v>
      </c>
      <c r="B32" t="s">
        <v>331</v>
      </c>
    </row>
    <row r="33" spans="1:2">
      <c r="A33" s="5" t="s">
        <v>202</v>
      </c>
      <c r="B33" t="s">
        <v>332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5EC9AA5-597D-4045-9436-368AE38342E8}">
          <x14:formula1>
            <xm:f>'/Users/nikkivanhandel/Library/Containers/com.microsoft.Excel/Data/Documents/C:\Users\sa-saldana\AppData\Roaming\Microsoft\Excel\[EOS_Print_Documentation_Living01 (version 1).xlsb]Template'!#REF!</xm:f>
          </x14:formula1>
          <xm:sqref>B7</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08662-EF0B-4423-B916-98D63B67EB75}">
  <dimension ref="A1:AA34"/>
  <sheetViews>
    <sheetView zoomScaleNormal="100" workbookViewId="0">
      <selection activeCell="C5" sqref="C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342</v>
      </c>
      <c r="Y2" t="s">
        <v>70</v>
      </c>
      <c r="Z2" t="s">
        <v>71</v>
      </c>
      <c r="AA2" t="s">
        <v>72</v>
      </c>
    </row>
    <row r="3" spans="1:27" ht="15" customHeight="1">
      <c r="A3" s="5" t="s">
        <v>2</v>
      </c>
      <c r="B3" t="s">
        <v>343</v>
      </c>
      <c r="E3" s="34"/>
      <c r="F3" s="33"/>
    </row>
    <row r="4" spans="1:27">
      <c r="A4" s="5" t="s">
        <v>4</v>
      </c>
      <c r="B4" t="s">
        <v>154</v>
      </c>
      <c r="F4" s="33"/>
    </row>
    <row r="5" spans="1:27">
      <c r="A5" s="5" t="s">
        <v>3</v>
      </c>
      <c r="B5" s="7">
        <v>44518</v>
      </c>
      <c r="F5" s="33"/>
    </row>
    <row r="6" spans="1:27">
      <c r="A6" s="5" t="s">
        <v>5</v>
      </c>
      <c r="B6" t="s">
        <v>344</v>
      </c>
      <c r="E6" s="1" t="s">
        <v>170</v>
      </c>
      <c r="F6" s="33" t="s">
        <v>345</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346</v>
      </c>
      <c r="C11" s="36"/>
      <c r="F11" s="33"/>
    </row>
    <row r="12" spans="1:27">
      <c r="A12" s="35"/>
      <c r="B12" s="36"/>
      <c r="C12" s="36"/>
      <c r="F12" s="33"/>
    </row>
    <row r="13" spans="1:27">
      <c r="A13" s="35"/>
      <c r="B13" s="36"/>
      <c r="C13" s="36"/>
      <c r="F13" s="33"/>
    </row>
    <row r="14" spans="1:27">
      <c r="A14" s="5" t="s">
        <v>10</v>
      </c>
      <c r="B14" t="s">
        <v>310</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B18">
        <v>102205</v>
      </c>
      <c r="C18" s="3" t="s">
        <v>86</v>
      </c>
      <c r="F18" s="33"/>
      <c r="H18" s="28"/>
      <c r="J18" s="26"/>
      <c r="N18" s="27"/>
      <c r="P18" s="31"/>
    </row>
    <row r="19" spans="1:16">
      <c r="A19" s="5" t="s">
        <v>87</v>
      </c>
      <c r="B19">
        <v>27</v>
      </c>
      <c r="C19" s="3" t="s">
        <v>88</v>
      </c>
      <c r="F19" s="33"/>
      <c r="H19" s="28"/>
      <c r="J19" s="26"/>
      <c r="N19" s="27"/>
      <c r="P19" s="31"/>
    </row>
    <row r="20" spans="1:16">
      <c r="A20" s="5" t="s">
        <v>89</v>
      </c>
      <c r="B20" s="24">
        <v>11.5</v>
      </c>
      <c r="C20" s="3" t="s">
        <v>90</v>
      </c>
      <c r="F20" s="33"/>
      <c r="H20" s="28"/>
      <c r="J20" s="26"/>
      <c r="N20" s="27"/>
      <c r="P20" s="31"/>
    </row>
    <row r="21" spans="1:16">
      <c r="A21" s="5" t="s">
        <v>174</v>
      </c>
      <c r="B21" s="26">
        <f>B19*2.33</f>
        <v>62.910000000000004</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1822.61</v>
      </c>
      <c r="C31" s="3" t="s">
        <v>102</v>
      </c>
    </row>
    <row r="32" spans="1:16">
      <c r="A32" s="5" t="s">
        <v>200</v>
      </c>
      <c r="B32" t="s">
        <v>347</v>
      </c>
    </row>
    <row r="33" spans="1:2">
      <c r="A33" s="5" t="s">
        <v>202</v>
      </c>
      <c r="B33" t="s">
        <v>348</v>
      </c>
    </row>
    <row r="34" spans="1:2">
      <c r="A34" s="5" t="s">
        <v>349</v>
      </c>
      <c r="B34" s="26">
        <v>4</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9E087C9C-9CC1-4CDD-804E-111894595357}">
          <x14:formula1>
            <xm:f>Template!$L$3:$L$6</xm:f>
          </x14:formula1>
          <xm:sqref>B7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557AE-193C-440C-9B4D-0CC31FB68AD2}">
  <dimension ref="A1:AA34"/>
  <sheetViews>
    <sheetView zoomScaleNormal="100" workbookViewId="0">
      <selection activeCell="C27" sqref="C27"/>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342</v>
      </c>
      <c r="Y2" t="s">
        <v>70</v>
      </c>
      <c r="Z2" t="s">
        <v>71</v>
      </c>
      <c r="AA2" t="s">
        <v>72</v>
      </c>
    </row>
    <row r="3" spans="1:27" ht="15" customHeight="1">
      <c r="A3" s="5" t="s">
        <v>2</v>
      </c>
      <c r="B3" t="s">
        <v>350</v>
      </c>
      <c r="E3" s="34"/>
      <c r="F3" s="33"/>
    </row>
    <row r="4" spans="1:27">
      <c r="A4" s="5" t="s">
        <v>4</v>
      </c>
      <c r="B4" t="s">
        <v>154</v>
      </c>
      <c r="F4" s="33"/>
    </row>
    <row r="5" spans="1:27">
      <c r="A5" s="5" t="s">
        <v>3</v>
      </c>
      <c r="B5" s="7">
        <v>44537</v>
      </c>
      <c r="F5" s="33"/>
    </row>
    <row r="6" spans="1:27">
      <c r="A6" s="5" t="s">
        <v>5</v>
      </c>
      <c r="B6" t="s">
        <v>351</v>
      </c>
      <c r="E6" s="1" t="s">
        <v>170</v>
      </c>
      <c r="F6" s="33" t="s">
        <v>345</v>
      </c>
    </row>
    <row r="7" spans="1:27">
      <c r="A7" s="5" t="s">
        <v>77</v>
      </c>
      <c r="B7" t="s">
        <v>352</v>
      </c>
      <c r="F7" s="33"/>
    </row>
    <row r="8" spans="1:27">
      <c r="A8" s="5" t="s">
        <v>78</v>
      </c>
      <c r="F8" s="33"/>
    </row>
    <row r="9" spans="1:27" ht="15" customHeight="1">
      <c r="A9" s="5" t="s">
        <v>79</v>
      </c>
      <c r="B9" t="s">
        <v>80</v>
      </c>
      <c r="C9" s="19"/>
      <c r="F9" s="33"/>
    </row>
    <row r="10" spans="1:27" ht="15" customHeight="1">
      <c r="A10" s="5" t="s">
        <v>188</v>
      </c>
      <c r="B10" t="s">
        <v>189</v>
      </c>
      <c r="C10" s="19"/>
      <c r="F10" s="33"/>
    </row>
    <row r="11" spans="1:27">
      <c r="A11" s="35" t="s">
        <v>81</v>
      </c>
      <c r="B11" s="36" t="s">
        <v>353</v>
      </c>
      <c r="C11" s="36"/>
      <c r="F11" s="33"/>
    </row>
    <row r="12" spans="1:27">
      <c r="A12" s="35"/>
      <c r="B12" s="36"/>
      <c r="C12" s="36"/>
      <c r="F12" s="33"/>
    </row>
    <row r="13" spans="1:27">
      <c r="A13" s="35"/>
      <c r="B13" s="36"/>
      <c r="C13" s="36"/>
      <c r="F13" s="33"/>
    </row>
    <row r="14" spans="1:27">
      <c r="A14" s="5" t="s">
        <v>10</v>
      </c>
      <c r="B14" t="s">
        <v>354</v>
      </c>
      <c r="F14" s="33"/>
    </row>
    <row r="15" spans="1:27">
      <c r="F15" s="33"/>
    </row>
    <row r="16" spans="1:27" ht="15.75" customHeight="1">
      <c r="A16" s="9" t="s">
        <v>84</v>
      </c>
      <c r="E16" s="1" t="s">
        <v>173</v>
      </c>
      <c r="F16" s="33"/>
      <c r="Q16" s="1"/>
      <c r="R16" s="1"/>
      <c r="S16" s="1"/>
    </row>
    <row r="17" spans="1:16">
      <c r="A17" s="5" t="s">
        <v>7</v>
      </c>
      <c r="B17" t="s">
        <v>108</v>
      </c>
      <c r="F17" s="33"/>
      <c r="J17" s="27"/>
      <c r="K17" s="1"/>
      <c r="L17" s="1"/>
      <c r="M17" s="1"/>
      <c r="N17" s="27"/>
      <c r="P17" s="31"/>
    </row>
    <row r="18" spans="1:16">
      <c r="A18" s="5" t="s">
        <v>85</v>
      </c>
      <c r="B18">
        <v>374630</v>
      </c>
      <c r="C18" s="3" t="s">
        <v>86</v>
      </c>
      <c r="F18" s="33"/>
      <c r="H18" s="28"/>
      <c r="J18" s="26"/>
      <c r="N18" s="27"/>
      <c r="P18" s="31"/>
    </row>
    <row r="19" spans="1:16">
      <c r="A19" s="5" t="s">
        <v>87</v>
      </c>
      <c r="B19">
        <v>103.25</v>
      </c>
      <c r="C19" s="3" t="s">
        <v>88</v>
      </c>
      <c r="F19" s="33"/>
      <c r="H19" s="28"/>
      <c r="J19" s="26"/>
      <c r="N19" s="27"/>
      <c r="P19" s="31"/>
    </row>
    <row r="20" spans="1:16">
      <c r="A20" s="5" t="s">
        <v>89</v>
      </c>
      <c r="B20" s="24">
        <v>40</v>
      </c>
      <c r="C20" s="3" t="s">
        <v>90</v>
      </c>
      <c r="F20" s="33"/>
      <c r="H20" s="28"/>
      <c r="J20" s="26"/>
      <c r="N20" s="27"/>
      <c r="P20" s="31"/>
    </row>
    <row r="21" spans="1:16">
      <c r="A21" s="5" t="s">
        <v>174</v>
      </c>
      <c r="B21" s="26">
        <f>B19*2.33</f>
        <v>240.57250000000002</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v>187</v>
      </c>
      <c r="C24" s="3" t="s">
        <v>88</v>
      </c>
      <c r="F24" s="33"/>
      <c r="J24" s="28"/>
      <c r="K24" s="28"/>
      <c r="L24" s="28"/>
      <c r="M24" s="28"/>
      <c r="N24" s="28"/>
      <c r="P24" s="31"/>
    </row>
    <row r="25" spans="1:16">
      <c r="A25" s="22" t="s">
        <v>95</v>
      </c>
      <c r="B25">
        <f>ABS(B24-B23)</f>
        <v>187</v>
      </c>
      <c r="C25" s="3"/>
    </row>
    <row r="26" spans="1:16" ht="16">
      <c r="A26" s="23" t="s">
        <v>96</v>
      </c>
      <c r="B26" s="24">
        <f>B25/B19</f>
        <v>1.8111380145278451</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1832.82</v>
      </c>
      <c r="C31" s="3" t="s">
        <v>102</v>
      </c>
    </row>
    <row r="32" spans="1:16">
      <c r="A32" s="5" t="s">
        <v>200</v>
      </c>
      <c r="B32" t="s">
        <v>347</v>
      </c>
    </row>
    <row r="33" spans="1:2">
      <c r="A33" s="5" t="s">
        <v>202</v>
      </c>
      <c r="B33" t="s">
        <v>355</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C81F4315-2FDC-488B-A141-65C5660E24FE}">
          <x14:formula1>
            <xm:f>Template!$L$3:$L$6</xm:f>
          </x14:formula1>
          <xm:sqref>B7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B69EC-4797-4821-A97A-77FA465E3459}">
  <dimension ref="A1:AA34"/>
  <sheetViews>
    <sheetView zoomScaleNormal="100" workbookViewId="0">
      <selection activeCell="B16" sqref="B16"/>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342</v>
      </c>
      <c r="Y2" t="s">
        <v>70</v>
      </c>
      <c r="Z2" t="s">
        <v>71</v>
      </c>
      <c r="AA2" t="s">
        <v>72</v>
      </c>
    </row>
    <row r="3" spans="1:27" ht="15" customHeight="1">
      <c r="A3" s="5" t="s">
        <v>2</v>
      </c>
      <c r="B3" t="s">
        <v>356</v>
      </c>
      <c r="E3" s="34"/>
      <c r="F3" s="33"/>
    </row>
    <row r="4" spans="1:27">
      <c r="A4" s="5" t="s">
        <v>4</v>
      </c>
      <c r="B4" t="s">
        <v>71</v>
      </c>
      <c r="F4" s="33"/>
    </row>
    <row r="5" spans="1:27">
      <c r="A5" s="5" t="s">
        <v>3</v>
      </c>
      <c r="B5" s="7">
        <v>44543</v>
      </c>
      <c r="F5" s="33"/>
    </row>
    <row r="6" spans="1:27">
      <c r="A6" s="5" t="s">
        <v>5</v>
      </c>
      <c r="B6" t="s">
        <v>357</v>
      </c>
      <c r="E6" s="1" t="s">
        <v>170</v>
      </c>
      <c r="F6" s="33" t="s">
        <v>345</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358</v>
      </c>
      <c r="C11" s="36"/>
      <c r="F11" s="33"/>
    </row>
    <row r="12" spans="1:27">
      <c r="A12" s="35"/>
      <c r="B12" s="36"/>
      <c r="C12" s="36"/>
      <c r="F12" s="33"/>
    </row>
    <row r="13" spans="1:27">
      <c r="A13" s="35"/>
      <c r="B13" s="36"/>
      <c r="C13" s="36"/>
      <c r="F13" s="33"/>
    </row>
    <row r="14" spans="1:27">
      <c r="A14" s="5" t="s">
        <v>10</v>
      </c>
      <c r="B14" t="s">
        <v>359</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B18">
        <v>58113.78</v>
      </c>
      <c r="C18" s="3" t="s">
        <v>86</v>
      </c>
      <c r="F18" s="33"/>
      <c r="H18" s="28"/>
      <c r="J18" s="26"/>
      <c r="N18" s="27"/>
      <c r="P18" s="31"/>
    </row>
    <row r="19" spans="1:16">
      <c r="A19" s="5" t="s">
        <v>87</v>
      </c>
      <c r="B19">
        <v>27</v>
      </c>
      <c r="C19" s="3" t="s">
        <v>88</v>
      </c>
      <c r="F19" s="33"/>
      <c r="H19" s="28"/>
      <c r="J19" s="26"/>
      <c r="N19" s="27"/>
      <c r="P19" s="31"/>
    </row>
    <row r="20" spans="1:16">
      <c r="A20" s="5" t="s">
        <v>89</v>
      </c>
      <c r="B20" s="24">
        <v>8.25</v>
      </c>
      <c r="C20" s="3" t="s">
        <v>90</v>
      </c>
      <c r="F20" s="33"/>
      <c r="H20" s="28"/>
      <c r="J20" s="26"/>
      <c r="N20" s="27"/>
      <c r="P20" s="31"/>
    </row>
    <row r="21" spans="1:16">
      <c r="A21" s="5" t="s">
        <v>174</v>
      </c>
      <c r="B21" s="26">
        <f>B19*2.67</f>
        <v>72.09</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f>B25/B19</f>
        <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1864.61</v>
      </c>
      <c r="C31" s="3" t="s">
        <v>102</v>
      </c>
    </row>
    <row r="32" spans="1:16">
      <c r="A32" s="5" t="s">
        <v>200</v>
      </c>
      <c r="B32" t="s">
        <v>347</v>
      </c>
    </row>
    <row r="33" spans="1:2">
      <c r="A33" s="5" t="s">
        <v>202</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F9493C9-90A8-43D6-B604-DFADAC26E18C}">
          <x14:formula1>
            <xm:f>Template!$L$3:$L$6</xm:f>
          </x14:formula1>
          <xm:sqref>B7</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9BAD-362D-466A-A8F4-11F9EB9F65FB}">
  <dimension ref="A1:AA34"/>
  <sheetViews>
    <sheetView topLeftCell="A6" zoomScaleNormal="100" workbookViewId="0">
      <selection activeCell="F6" sqref="F6:F1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360</v>
      </c>
      <c r="Y2" t="s">
        <v>70</v>
      </c>
      <c r="Z2" t="s">
        <v>71</v>
      </c>
      <c r="AA2" t="s">
        <v>72</v>
      </c>
    </row>
    <row r="3" spans="1:27" ht="15" customHeight="1">
      <c r="A3" s="5" t="s">
        <v>2</v>
      </c>
      <c r="B3" t="s">
        <v>361</v>
      </c>
      <c r="E3" s="34"/>
      <c r="F3" s="33"/>
    </row>
    <row r="4" spans="1:27">
      <c r="A4" s="5" t="s">
        <v>4</v>
      </c>
      <c r="B4" t="s">
        <v>71</v>
      </c>
      <c r="F4" s="33"/>
    </row>
    <row r="5" spans="1:27">
      <c r="A5" s="5" t="s">
        <v>3</v>
      </c>
      <c r="B5" s="7">
        <v>44592</v>
      </c>
      <c r="F5" s="33"/>
    </row>
    <row r="6" spans="1:27">
      <c r="A6" s="5" t="s">
        <v>5</v>
      </c>
      <c r="B6" t="s">
        <v>362</v>
      </c>
      <c r="E6" s="1" t="s">
        <v>170</v>
      </c>
      <c r="F6" s="33" t="s">
        <v>363</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364</v>
      </c>
      <c r="C11" s="36"/>
      <c r="F11" s="33"/>
    </row>
    <row r="12" spans="1:27">
      <c r="A12" s="35"/>
      <c r="B12" s="36"/>
      <c r="C12" s="36"/>
      <c r="F12" s="33"/>
    </row>
    <row r="13" spans="1:27">
      <c r="A13" s="35"/>
      <c r="B13" s="36"/>
      <c r="C13" s="36"/>
      <c r="F13" s="33"/>
    </row>
    <row r="14" spans="1:27">
      <c r="A14" s="5" t="s">
        <v>10</v>
      </c>
      <c r="B14" t="s">
        <v>107</v>
      </c>
      <c r="F14" s="33"/>
    </row>
    <row r="15" spans="1:27">
      <c r="F15" s="33"/>
    </row>
    <row r="16" spans="1:27" ht="15.75" customHeight="1">
      <c r="A16" s="9" t="s">
        <v>84</v>
      </c>
      <c r="E16" s="1" t="s">
        <v>173</v>
      </c>
      <c r="F16" s="33" t="s">
        <v>365</v>
      </c>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27</v>
      </c>
      <c r="C19" s="3" t="s">
        <v>88</v>
      </c>
      <c r="F19" s="33"/>
      <c r="H19" s="28"/>
      <c r="J19" s="26"/>
      <c r="N19" s="27"/>
      <c r="P19" s="31"/>
    </row>
    <row r="20" spans="1:16">
      <c r="A20" s="5" t="s">
        <v>89</v>
      </c>
      <c r="B20" s="24">
        <v>24</v>
      </c>
      <c r="C20" s="3" t="s">
        <v>90</v>
      </c>
      <c r="F20" s="33"/>
      <c r="H20" s="28"/>
      <c r="J20" s="26"/>
      <c r="N20" s="27"/>
      <c r="P20" s="31"/>
    </row>
    <row r="21" spans="1:16">
      <c r="A21" s="5" t="s">
        <v>174</v>
      </c>
      <c r="B21" s="26">
        <f>B19*2.67</f>
        <v>72.09</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f>B25/B19</f>
        <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1870.37</v>
      </c>
      <c r="C31" s="3" t="s">
        <v>102</v>
      </c>
    </row>
    <row r="32" spans="1:16">
      <c r="A32" s="5" t="s">
        <v>200</v>
      </c>
      <c r="B32" t="s">
        <v>347</v>
      </c>
    </row>
    <row r="33" spans="1:2">
      <c r="A33" s="5" t="s">
        <v>202</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FE59B2E9-5CED-4310-A80C-2975CE0516AA}">
          <x14:formula1>
            <xm:f>Template!$L$3:$L$6</xm:f>
          </x14:formula1>
          <xm:sqref>B7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CFF2-E070-4D6A-A5C3-4EAF9ED06954}">
  <dimension ref="A1:AA24"/>
  <sheetViews>
    <sheetView workbookViewId="0"/>
  </sheetViews>
  <sheetFormatPr baseColWidth="10" defaultColWidth="8.83203125" defaultRowHeight="15"/>
  <cols>
    <col min="1" max="1" width="25.5" bestFit="1"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7"/>
      <c r="Y2" t="s">
        <v>70</v>
      </c>
      <c r="Z2" t="s">
        <v>71</v>
      </c>
      <c r="AA2" t="s">
        <v>72</v>
      </c>
    </row>
    <row r="3" spans="1:27">
      <c r="A3" s="5" t="s">
        <v>2</v>
      </c>
      <c r="B3" t="s">
        <v>110</v>
      </c>
      <c r="E3" s="34"/>
      <c r="F3" s="37"/>
    </row>
    <row r="4" spans="1:27">
      <c r="A4" s="5" t="s">
        <v>4</v>
      </c>
      <c r="B4" t="s">
        <v>71</v>
      </c>
      <c r="F4" s="37"/>
    </row>
    <row r="5" spans="1:27">
      <c r="A5" s="5" t="s">
        <v>3</v>
      </c>
      <c r="B5" s="7">
        <v>43868</v>
      </c>
      <c r="F5" s="37"/>
    </row>
    <row r="6" spans="1:27">
      <c r="A6" s="5" t="s">
        <v>5</v>
      </c>
      <c r="B6" t="s">
        <v>70</v>
      </c>
      <c r="E6" s="1" t="s">
        <v>76</v>
      </c>
      <c r="F6" s="37"/>
    </row>
    <row r="7" spans="1:27">
      <c r="A7" s="5" t="s">
        <v>77</v>
      </c>
      <c r="B7" t="s">
        <v>64</v>
      </c>
      <c r="F7" s="37"/>
    </row>
    <row r="8" spans="1:27">
      <c r="A8" s="5" t="s">
        <v>78</v>
      </c>
      <c r="B8">
        <v>1</v>
      </c>
      <c r="F8" s="37"/>
    </row>
    <row r="9" spans="1:27" ht="15" customHeight="1">
      <c r="A9" s="5" t="s">
        <v>79</v>
      </c>
      <c r="B9" t="s">
        <v>106</v>
      </c>
      <c r="C9" s="19"/>
      <c r="F9" s="37"/>
    </row>
    <row r="10" spans="1:27">
      <c r="A10" s="35" t="s">
        <v>81</v>
      </c>
      <c r="B10" s="36" t="s">
        <v>82</v>
      </c>
      <c r="C10" s="36"/>
      <c r="F10" s="37"/>
    </row>
    <row r="11" spans="1:27">
      <c r="A11" s="35"/>
      <c r="B11" s="36"/>
      <c r="C11" s="36"/>
      <c r="F11" s="37"/>
    </row>
    <row r="12" spans="1:27">
      <c r="A12" s="35"/>
      <c r="B12" s="36"/>
      <c r="C12" s="36"/>
      <c r="F12" s="37"/>
    </row>
    <row r="13" spans="1:27">
      <c r="A13" s="5" t="s">
        <v>10</v>
      </c>
      <c r="B13" t="s">
        <v>83</v>
      </c>
      <c r="F13" s="37"/>
    </row>
    <row r="14" spans="1:27">
      <c r="A14" s="5"/>
      <c r="F14" s="37"/>
    </row>
    <row r="15" spans="1:27" ht="16">
      <c r="A15" s="9" t="s">
        <v>84</v>
      </c>
    </row>
    <row r="16" spans="1:27">
      <c r="A16" s="5" t="s">
        <v>7</v>
      </c>
      <c r="B16" t="s">
        <v>109</v>
      </c>
    </row>
    <row r="17" spans="1:6">
      <c r="A17" s="5" t="s">
        <v>85</v>
      </c>
      <c r="C17" s="3" t="s">
        <v>86</v>
      </c>
      <c r="F17" s="2"/>
    </row>
    <row r="18" spans="1:6">
      <c r="A18" s="5" t="s">
        <v>89</v>
      </c>
      <c r="C18" s="3" t="s">
        <v>90</v>
      </c>
    </row>
    <row r="19" spans="1:6">
      <c r="A19" s="5" t="s">
        <v>91</v>
      </c>
      <c r="B19" s="6"/>
      <c r="C19" s="3" t="s">
        <v>92</v>
      </c>
    </row>
    <row r="20" spans="1:6" ht="32.25" customHeight="1">
      <c r="A20" s="21" t="s">
        <v>93</v>
      </c>
      <c r="C20" s="3" t="s">
        <v>88</v>
      </c>
    </row>
    <row r="21" spans="1:6">
      <c r="A21" s="5" t="s">
        <v>94</v>
      </c>
      <c r="C21" s="3" t="s">
        <v>88</v>
      </c>
    </row>
    <row r="22" spans="1:6">
      <c r="A22" s="5" t="s">
        <v>97</v>
      </c>
      <c r="C22" s="3" t="s">
        <v>98</v>
      </c>
    </row>
    <row r="23" spans="1:6">
      <c r="A23" s="5" t="s">
        <v>99</v>
      </c>
      <c r="C23" t="s">
        <v>98</v>
      </c>
    </row>
    <row r="24" spans="1:6">
      <c r="A24" s="5" t="s">
        <v>100</v>
      </c>
    </row>
  </sheetData>
  <mergeCells count="5">
    <mergeCell ref="E2:E3"/>
    <mergeCell ref="F2:F5"/>
    <mergeCell ref="F6:F14"/>
    <mergeCell ref="A10:A12"/>
    <mergeCell ref="B10:C12"/>
  </mergeCells>
  <dataValidations count="2">
    <dataValidation type="list" allowBlank="1" showInputMessage="1" showErrorMessage="1" sqref="B4" xr:uid="{FCD7B280-2C08-48E2-B90E-0FE9557DC55D}">
      <formula1>$Y$2:$AA$2</formula1>
    </dataValidation>
    <dataValidation type="list" allowBlank="1" showInputMessage="1" showErrorMessage="1" sqref="B7" xr:uid="{1E2864C8-2CA8-4813-8843-FEA576B443F9}">
      <formula1>$Y$1:$Z$1</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4929-0EFF-472F-99F6-BEF4C1431EE8}">
  <dimension ref="A1:AA34"/>
  <sheetViews>
    <sheetView tabSelected="1" zoomScaleNormal="100" workbookViewId="0">
      <selection activeCell="E2" sqref="E2:E3"/>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360</v>
      </c>
      <c r="Y2" t="s">
        <v>70</v>
      </c>
      <c r="Z2" t="s">
        <v>71</v>
      </c>
      <c r="AA2" t="s">
        <v>72</v>
      </c>
    </row>
    <row r="3" spans="1:27" ht="15" customHeight="1">
      <c r="A3" s="5" t="s">
        <v>2</v>
      </c>
      <c r="B3" t="s">
        <v>366</v>
      </c>
      <c r="E3" s="34"/>
      <c r="F3" s="33"/>
    </row>
    <row r="4" spans="1:27">
      <c r="A4" s="5" t="s">
        <v>4</v>
      </c>
      <c r="B4" t="s">
        <v>71</v>
      </c>
      <c r="F4" s="33"/>
    </row>
    <row r="5" spans="1:27">
      <c r="A5" s="5" t="s">
        <v>3</v>
      </c>
      <c r="B5" s="7">
        <v>44593</v>
      </c>
      <c r="F5" s="33"/>
    </row>
    <row r="6" spans="1:27">
      <c r="A6" s="5" t="s">
        <v>5</v>
      </c>
      <c r="B6" t="s">
        <v>362</v>
      </c>
      <c r="E6" s="1" t="s">
        <v>170</v>
      </c>
      <c r="F6" s="33" t="s">
        <v>367</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364</v>
      </c>
      <c r="C11" s="36"/>
      <c r="F11" s="33"/>
    </row>
    <row r="12" spans="1:27">
      <c r="A12" s="35"/>
      <c r="B12" s="36"/>
      <c r="C12" s="36"/>
      <c r="F12" s="33"/>
    </row>
    <row r="13" spans="1:27">
      <c r="A13" s="35"/>
      <c r="B13" s="36"/>
      <c r="C13" s="36"/>
      <c r="F13" s="33"/>
    </row>
    <row r="14" spans="1:27">
      <c r="A14" s="5" t="s">
        <v>10</v>
      </c>
      <c r="B14" t="s">
        <v>107</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27</v>
      </c>
      <c r="C19" s="3" t="s">
        <v>88</v>
      </c>
      <c r="F19" s="33"/>
      <c r="H19" s="28"/>
      <c r="J19" s="26"/>
      <c r="N19" s="27"/>
      <c r="P19" s="31"/>
    </row>
    <row r="20" spans="1:16">
      <c r="A20" s="5" t="s">
        <v>89</v>
      </c>
      <c r="B20" s="24">
        <v>24</v>
      </c>
      <c r="C20" s="3" t="s">
        <v>90</v>
      </c>
      <c r="F20" s="33"/>
      <c r="H20" s="28"/>
      <c r="J20" s="26"/>
      <c r="N20" s="27"/>
      <c r="P20" s="31"/>
    </row>
    <row r="21" spans="1:16">
      <c r="A21" s="5" t="s">
        <v>174</v>
      </c>
      <c r="B21" s="26">
        <f>B19*2.67</f>
        <v>72.09</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f>B25/B19</f>
        <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1871.49</v>
      </c>
      <c r="C31" s="3" t="s">
        <v>102</v>
      </c>
    </row>
    <row r="32" spans="1:16">
      <c r="A32" s="5" t="s">
        <v>200</v>
      </c>
      <c r="B32" t="s">
        <v>347</v>
      </c>
    </row>
    <row r="33" spans="1:2">
      <c r="A33" s="5" t="s">
        <v>202</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BCDDF7A-B34A-4271-AA98-91EB89D38754}">
          <x14:formula1>
            <xm:f>Template!$L$3:$L$6</xm:f>
          </x14:formula1>
          <xm:sqref>B7</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2379-0A7D-4087-B4BE-865BF5F2E286}">
  <dimension ref="A1:AA34"/>
  <sheetViews>
    <sheetView zoomScaleNormal="100" workbookViewId="0">
      <selection activeCell="F16" sqref="F16:F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368</v>
      </c>
      <c r="Y2" t="s">
        <v>70</v>
      </c>
      <c r="Z2" t="s">
        <v>71</v>
      </c>
      <c r="AA2" t="s">
        <v>72</v>
      </c>
    </row>
    <row r="3" spans="1:27" ht="15" customHeight="1">
      <c r="A3" s="5" t="s">
        <v>2</v>
      </c>
      <c r="B3" t="s">
        <v>369</v>
      </c>
      <c r="E3" s="34"/>
      <c r="F3" s="33"/>
    </row>
    <row r="4" spans="1:27">
      <c r="A4" s="5" t="s">
        <v>4</v>
      </c>
      <c r="B4" t="s">
        <v>370</v>
      </c>
      <c r="F4" s="33"/>
    </row>
    <row r="5" spans="1:27">
      <c r="A5" s="5" t="s">
        <v>3</v>
      </c>
      <c r="B5" s="7">
        <v>44649</v>
      </c>
      <c r="F5" s="33"/>
    </row>
    <row r="6" spans="1:27">
      <c r="A6" s="5" t="s">
        <v>5</v>
      </c>
      <c r="B6" t="s">
        <v>371</v>
      </c>
      <c r="E6" s="1" t="s">
        <v>170</v>
      </c>
      <c r="F6" s="33" t="s">
        <v>372</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197</v>
      </c>
      <c r="C10" s="19"/>
      <c r="F10" s="33"/>
    </row>
    <row r="11" spans="1:27">
      <c r="A11" s="35" t="s">
        <v>81</v>
      </c>
      <c r="B11" s="36" t="s">
        <v>373</v>
      </c>
      <c r="C11" s="36"/>
      <c r="F11" s="33"/>
    </row>
    <row r="12" spans="1:27">
      <c r="A12" s="35"/>
      <c r="B12" s="36"/>
      <c r="C12" s="36"/>
      <c r="F12" s="33"/>
    </row>
    <row r="13" spans="1:27">
      <c r="A13" s="35"/>
      <c r="B13" s="36"/>
      <c r="C13" s="36"/>
      <c r="F13" s="33"/>
    </row>
    <row r="14" spans="1:27">
      <c r="A14" s="5" t="s">
        <v>10</v>
      </c>
      <c r="B14" t="s">
        <v>208</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18.75</v>
      </c>
      <c r="C19" s="3" t="s">
        <v>88</v>
      </c>
      <c r="F19" s="33"/>
      <c r="H19" s="28"/>
      <c r="J19" s="26"/>
      <c r="N19" s="27"/>
      <c r="P19" s="31"/>
    </row>
    <row r="20" spans="1:16">
      <c r="A20" s="5" t="s">
        <v>89</v>
      </c>
      <c r="B20" s="24">
        <v>24</v>
      </c>
      <c r="C20" s="3" t="s">
        <v>90</v>
      </c>
      <c r="F20" s="33"/>
      <c r="H20" s="28"/>
      <c r="J20" s="26"/>
      <c r="N20" s="27"/>
      <c r="P20" s="31"/>
    </row>
    <row r="21" spans="1:16">
      <c r="A21" s="5" t="s">
        <v>174</v>
      </c>
      <c r="B21" s="26">
        <f>B19*2.67</f>
        <v>50.0625</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f>B25/B19</f>
        <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1899.9</v>
      </c>
      <c r="C31" s="3" t="s">
        <v>102</v>
      </c>
    </row>
    <row r="32" spans="1:16">
      <c r="A32" s="5" t="s">
        <v>200</v>
      </c>
      <c r="B32" t="s">
        <v>347</v>
      </c>
    </row>
    <row r="33" spans="1:2">
      <c r="A33" s="5" t="s">
        <v>202</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61722BA0-EC5F-43B6-BE4E-C7F560D590BD}">
          <x14:formula1>
            <xm:f>Template!$L$3:$L$6</xm:f>
          </x14:formula1>
          <xm:sqref>B7</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4D02-6201-4A1E-AB9B-BA132BAED611}">
  <dimension ref="A1:AA34"/>
  <sheetViews>
    <sheetView zoomScaleNormal="100" workbookViewId="0">
      <selection activeCell="F25" sqref="F2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368</v>
      </c>
      <c r="Y2" t="s">
        <v>70</v>
      </c>
      <c r="Z2" t="s">
        <v>71</v>
      </c>
      <c r="AA2" t="s">
        <v>72</v>
      </c>
    </row>
    <row r="3" spans="1:27" ht="15" customHeight="1">
      <c r="A3" s="5" t="s">
        <v>2</v>
      </c>
      <c r="B3" t="s">
        <v>374</v>
      </c>
      <c r="E3" s="34"/>
      <c r="F3" s="33"/>
    </row>
    <row r="4" spans="1:27">
      <c r="A4" s="5" t="s">
        <v>4</v>
      </c>
      <c r="B4" t="s">
        <v>370</v>
      </c>
      <c r="F4" s="33"/>
    </row>
    <row r="5" spans="1:27">
      <c r="A5" s="5" t="s">
        <v>3</v>
      </c>
      <c r="B5" s="7">
        <v>44665</v>
      </c>
      <c r="F5" s="33"/>
    </row>
    <row r="6" spans="1:27">
      <c r="A6" s="5" t="s">
        <v>5</v>
      </c>
      <c r="B6" t="s">
        <v>375</v>
      </c>
      <c r="E6" s="1" t="s">
        <v>170</v>
      </c>
      <c r="F6" s="33" t="s">
        <v>372</v>
      </c>
    </row>
    <row r="7" spans="1:27">
      <c r="A7" s="5" t="s">
        <v>77</v>
      </c>
      <c r="B7" t="s">
        <v>74</v>
      </c>
      <c r="F7" s="33"/>
    </row>
    <row r="8" spans="1:27">
      <c r="A8" s="5" t="s">
        <v>78</v>
      </c>
      <c r="F8" s="33"/>
    </row>
    <row r="9" spans="1:27" ht="15" customHeight="1">
      <c r="A9" s="5" t="s">
        <v>79</v>
      </c>
      <c r="B9" t="s">
        <v>80</v>
      </c>
      <c r="C9" s="19"/>
      <c r="F9" s="33"/>
    </row>
    <row r="10" spans="1:27" ht="15" customHeight="1">
      <c r="A10" s="5" t="s">
        <v>188</v>
      </c>
      <c r="B10" t="s">
        <v>189</v>
      </c>
      <c r="C10" s="19"/>
      <c r="F10" s="33"/>
    </row>
    <row r="11" spans="1:27">
      <c r="A11" s="35" t="s">
        <v>81</v>
      </c>
      <c r="B11" s="36" t="s">
        <v>373</v>
      </c>
      <c r="C11" s="36"/>
      <c r="F11" s="33"/>
    </row>
    <row r="12" spans="1:27">
      <c r="A12" s="35"/>
      <c r="B12" s="36"/>
      <c r="C12" s="36"/>
      <c r="F12" s="33"/>
    </row>
    <row r="13" spans="1:27">
      <c r="A13" s="35"/>
      <c r="B13" s="36"/>
      <c r="C13" s="36"/>
      <c r="F13" s="33"/>
    </row>
    <row r="14" spans="1:27">
      <c r="A14" s="5" t="s">
        <v>10</v>
      </c>
      <c r="B14" t="s">
        <v>208</v>
      </c>
      <c r="F14" s="33"/>
    </row>
    <row r="15" spans="1:27">
      <c r="F15" s="33"/>
    </row>
    <row r="16" spans="1:27" ht="15.75" customHeight="1">
      <c r="A16" s="9" t="s">
        <v>84</v>
      </c>
      <c r="E16" s="1" t="s">
        <v>173</v>
      </c>
      <c r="F16" s="33" t="s">
        <v>376</v>
      </c>
      <c r="Q16" s="1"/>
      <c r="R16" s="1"/>
      <c r="S16" s="1"/>
    </row>
    <row r="17" spans="1:16">
      <c r="A17" s="5" t="s">
        <v>7</v>
      </c>
      <c r="F17" s="33"/>
      <c r="J17" s="27"/>
      <c r="K17" s="1"/>
      <c r="L17" s="1"/>
      <c r="M17" s="1"/>
      <c r="N17" s="27"/>
      <c r="P17" s="31"/>
    </row>
    <row r="18" spans="1:16">
      <c r="A18" s="5" t="s">
        <v>85</v>
      </c>
      <c r="B18">
        <v>350928</v>
      </c>
      <c r="C18" s="3" t="s">
        <v>86</v>
      </c>
      <c r="F18" s="33"/>
      <c r="H18" s="28"/>
      <c r="J18" s="26"/>
      <c r="N18" s="27"/>
      <c r="P18" s="31"/>
    </row>
    <row r="19" spans="1:16">
      <c r="A19" s="5" t="s">
        <v>87</v>
      </c>
      <c r="B19">
        <v>154</v>
      </c>
      <c r="C19" s="3" t="s">
        <v>88</v>
      </c>
      <c r="F19" s="33"/>
      <c r="H19" s="28"/>
      <c r="J19" s="26"/>
      <c r="N19" s="27"/>
      <c r="P19" s="31"/>
    </row>
    <row r="20" spans="1:16">
      <c r="A20" s="5" t="s">
        <v>89</v>
      </c>
      <c r="B20" s="24">
        <v>45</v>
      </c>
      <c r="C20" s="3" t="s">
        <v>90</v>
      </c>
      <c r="F20" s="33"/>
      <c r="H20" s="28"/>
      <c r="J20" s="26"/>
      <c r="N20" s="27"/>
      <c r="P20" s="31"/>
    </row>
    <row r="21" spans="1:16">
      <c r="A21" s="5" t="s">
        <v>174</v>
      </c>
      <c r="B21" s="26">
        <f>B19*2.67</f>
        <v>411.18</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f>B25/B19</f>
        <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1899.9</v>
      </c>
      <c r="C31" s="3" t="s">
        <v>102</v>
      </c>
    </row>
    <row r="32" spans="1:16">
      <c r="A32" s="5" t="s">
        <v>200</v>
      </c>
      <c r="B32" t="s">
        <v>347</v>
      </c>
    </row>
    <row r="33" spans="1:2">
      <c r="A33" s="5" t="s">
        <v>202</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5DC527A3-6A96-442B-B6A9-14052FB13468}">
          <x14:formula1>
            <xm:f>Template!$L$3:$L$6</xm:f>
          </x14:formula1>
          <xm:sqref>B7</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17BE-3DD6-4ADB-817D-AFBF131466DC}">
  <dimension ref="A1:AA34"/>
  <sheetViews>
    <sheetView zoomScaleNormal="100" workbookViewId="0">
      <selection activeCell="F16" sqref="F16:F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377</v>
      </c>
      <c r="Y2" t="s">
        <v>70</v>
      </c>
      <c r="Z2" t="s">
        <v>71</v>
      </c>
      <c r="AA2" t="s">
        <v>72</v>
      </c>
    </row>
    <row r="3" spans="1:27" ht="15" customHeight="1">
      <c r="A3" s="5" t="s">
        <v>2</v>
      </c>
      <c r="B3" t="s">
        <v>378</v>
      </c>
      <c r="E3" s="34"/>
      <c r="F3" s="33"/>
    </row>
    <row r="4" spans="1:27">
      <c r="A4" s="5" t="s">
        <v>4</v>
      </c>
      <c r="B4" t="s">
        <v>379</v>
      </c>
      <c r="F4" s="33"/>
    </row>
    <row r="5" spans="1:27">
      <c r="A5" s="5" t="s">
        <v>3</v>
      </c>
      <c r="B5" s="7">
        <v>44671</v>
      </c>
      <c r="F5" s="33"/>
    </row>
    <row r="6" spans="1:27">
      <c r="A6" s="5" t="s">
        <v>5</v>
      </c>
      <c r="E6" s="1" t="s">
        <v>170</v>
      </c>
      <c r="F6" s="33" t="s">
        <v>380</v>
      </c>
    </row>
    <row r="7" spans="1:27">
      <c r="A7" s="5" t="s">
        <v>77</v>
      </c>
      <c r="B7" t="s">
        <v>73</v>
      </c>
      <c r="F7" s="33"/>
    </row>
    <row r="8" spans="1:27">
      <c r="A8" s="5" t="s">
        <v>78</v>
      </c>
      <c r="F8" s="33"/>
    </row>
    <row r="9" spans="1:27" ht="15" customHeight="1">
      <c r="A9" s="5" t="s">
        <v>79</v>
      </c>
      <c r="C9" s="19"/>
      <c r="F9" s="33"/>
    </row>
    <row r="10" spans="1:27" ht="15" customHeight="1">
      <c r="A10" s="5" t="s">
        <v>188</v>
      </c>
      <c r="C10" s="19"/>
      <c r="F10" s="33"/>
    </row>
    <row r="11" spans="1:27">
      <c r="A11" s="35" t="s">
        <v>81</v>
      </c>
      <c r="B11" s="36"/>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C19" s="3" t="s">
        <v>88</v>
      </c>
      <c r="F19" s="33"/>
      <c r="H19" s="28"/>
      <c r="J19" s="26"/>
      <c r="N19" s="27"/>
      <c r="P19" s="31"/>
    </row>
    <row r="20" spans="1:16">
      <c r="A20" s="5" t="s">
        <v>89</v>
      </c>
      <c r="B20" s="24"/>
      <c r="C20" s="3" t="s">
        <v>90</v>
      </c>
      <c r="F20" s="33"/>
      <c r="H20" s="28"/>
      <c r="J20" s="26"/>
      <c r="N20" s="27"/>
      <c r="P20" s="31"/>
    </row>
    <row r="21" spans="1:16">
      <c r="A21" s="5" t="s">
        <v>174</v>
      </c>
      <c r="B21" s="26">
        <f>B19*2.67</f>
        <v>0</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t="e">
        <f>B25/B19</f>
        <v>#DIV/0!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1899.9</v>
      </c>
      <c r="C31" s="3" t="s">
        <v>102</v>
      </c>
    </row>
    <row r="32" spans="1:16">
      <c r="A32" s="5" t="s">
        <v>200</v>
      </c>
      <c r="B32" t="s">
        <v>347</v>
      </c>
    </row>
    <row r="33" spans="1:2">
      <c r="A33" s="5" t="s">
        <v>202</v>
      </c>
    </row>
    <row r="34" spans="1:2">
      <c r="A34" s="5" t="s">
        <v>349</v>
      </c>
      <c r="B34" s="26">
        <v>2.5</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3E7EBFB2-25EA-4EC4-8189-637209A89651}">
          <x14:formula1>
            <xm:f>Template!$L$3:$L$6</xm:f>
          </x14:formula1>
          <xm:sqref>B7</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7C61-0285-4E54-85A2-A6551591595D}">
  <dimension ref="A1:AA36"/>
  <sheetViews>
    <sheetView zoomScaleNormal="100" workbookViewId="0">
      <selection activeCell="B37" sqref="B37"/>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381</v>
      </c>
      <c r="Y2" t="s">
        <v>70</v>
      </c>
      <c r="Z2" t="s">
        <v>71</v>
      </c>
      <c r="AA2" t="s">
        <v>72</v>
      </c>
    </row>
    <row r="3" spans="1:27" ht="15" customHeight="1">
      <c r="A3" s="5" t="s">
        <v>2</v>
      </c>
      <c r="B3" t="s">
        <v>382</v>
      </c>
      <c r="E3" s="34"/>
      <c r="F3" s="33"/>
    </row>
    <row r="4" spans="1:27">
      <c r="A4" s="5" t="s">
        <v>4</v>
      </c>
      <c r="B4" t="s">
        <v>379</v>
      </c>
      <c r="F4" s="33"/>
    </row>
    <row r="5" spans="1:27">
      <c r="A5" s="5" t="s">
        <v>3</v>
      </c>
      <c r="B5" s="7">
        <v>44687</v>
      </c>
      <c r="F5" s="33"/>
    </row>
    <row r="6" spans="1:27">
      <c r="A6" s="5" t="s">
        <v>5</v>
      </c>
      <c r="E6" s="1" t="s">
        <v>170</v>
      </c>
      <c r="F6" s="33" t="s">
        <v>383</v>
      </c>
    </row>
    <row r="7" spans="1:27">
      <c r="A7" s="5" t="s">
        <v>77</v>
      </c>
      <c r="B7" t="s">
        <v>73</v>
      </c>
      <c r="F7" s="33"/>
    </row>
    <row r="8" spans="1:27">
      <c r="A8" s="5" t="s">
        <v>78</v>
      </c>
      <c r="F8" s="33"/>
    </row>
    <row r="9" spans="1:27" ht="15" customHeight="1">
      <c r="A9" s="5" t="s">
        <v>79</v>
      </c>
      <c r="C9" s="19"/>
      <c r="F9" s="33"/>
    </row>
    <row r="10" spans="1:27" ht="15" customHeight="1">
      <c r="A10" s="5" t="s">
        <v>188</v>
      </c>
      <c r="C10" s="19"/>
      <c r="F10" s="33"/>
    </row>
    <row r="11" spans="1:27">
      <c r="A11" s="35" t="s">
        <v>81</v>
      </c>
      <c r="B11" s="36"/>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C19" s="3" t="s">
        <v>88</v>
      </c>
      <c r="F19" s="33"/>
      <c r="H19" s="28"/>
      <c r="J19" s="26"/>
      <c r="N19" s="27"/>
      <c r="P19" s="31"/>
    </row>
    <row r="20" spans="1:16">
      <c r="A20" s="5" t="s">
        <v>89</v>
      </c>
      <c r="B20" s="24"/>
      <c r="C20" s="3" t="s">
        <v>90</v>
      </c>
      <c r="F20" s="33"/>
      <c r="H20" s="28"/>
      <c r="J20" s="26"/>
      <c r="N20" s="27"/>
      <c r="P20" s="31"/>
    </row>
    <row r="21" spans="1:16">
      <c r="A21" s="5" t="s">
        <v>174</v>
      </c>
      <c r="B21" s="26">
        <f>B19*2.67</f>
        <v>0</v>
      </c>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B25">
        <f>ABS(B24-B23)</f>
        <v>0</v>
      </c>
      <c r="C25" s="3"/>
    </row>
    <row r="26" spans="1:16" ht="16">
      <c r="A26" s="23" t="s">
        <v>96</v>
      </c>
      <c r="B26" s="24" t="e">
        <f>B25/B19</f>
        <v>#DIV/0!</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1899.9</v>
      </c>
      <c r="C31" s="3" t="s">
        <v>102</v>
      </c>
    </row>
    <row r="32" spans="1:16">
      <c r="A32" s="5" t="s">
        <v>200</v>
      </c>
      <c r="B32" t="s">
        <v>347</v>
      </c>
    </row>
    <row r="33" spans="1:2">
      <c r="A33" s="5" t="s">
        <v>202</v>
      </c>
    </row>
    <row r="34" spans="1:2">
      <c r="A34" s="5" t="s">
        <v>349</v>
      </c>
      <c r="B34" s="26">
        <v>2.5</v>
      </c>
    </row>
    <row r="35" spans="1:2">
      <c r="A35" s="5" t="s">
        <v>384</v>
      </c>
      <c r="B35">
        <v>-6.65</v>
      </c>
    </row>
    <row r="36" spans="1:2">
      <c r="A36" s="5" t="s">
        <v>385</v>
      </c>
      <c r="B36">
        <v>-0.8</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3D4163B2-03B3-4930-B5AC-51D9B4112484}">
          <x14:formula1>
            <xm:f>Template!$L$3:$L$6</xm:f>
          </x14:formula1>
          <xm:sqref>B7</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540A-7F91-4142-AC53-C77DDFA9735E}">
  <dimension ref="A1:AA62"/>
  <sheetViews>
    <sheetView zoomScaleNormal="100" workbookViewId="0">
      <selection activeCell="B23" sqref="B23"/>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386</v>
      </c>
      <c r="Y2" t="s">
        <v>70</v>
      </c>
      <c r="Z2" t="s">
        <v>71</v>
      </c>
      <c r="AA2" t="s">
        <v>72</v>
      </c>
    </row>
    <row r="3" spans="1:27" ht="15" customHeight="1">
      <c r="A3" s="5" t="s">
        <v>2</v>
      </c>
      <c r="B3" t="s">
        <v>387</v>
      </c>
      <c r="E3" s="34"/>
      <c r="F3" s="33"/>
    </row>
    <row r="4" spans="1:27">
      <c r="A4" s="5" t="s">
        <v>4</v>
      </c>
      <c r="B4" t="s">
        <v>388</v>
      </c>
      <c r="F4" s="33"/>
    </row>
    <row r="5" spans="1:27">
      <c r="A5" s="5" t="s">
        <v>3</v>
      </c>
      <c r="B5" s="7">
        <v>44739</v>
      </c>
      <c r="F5" s="33"/>
    </row>
    <row r="6" spans="1:27">
      <c r="A6" s="5" t="s">
        <v>5</v>
      </c>
      <c r="B6" t="s">
        <v>389</v>
      </c>
      <c r="E6" s="1" t="s">
        <v>170</v>
      </c>
      <c r="F6" s="33" t="s">
        <v>390</v>
      </c>
    </row>
    <row r="7" spans="1:27">
      <c r="A7" s="5" t="s">
        <v>77</v>
      </c>
      <c r="B7" t="s">
        <v>73</v>
      </c>
      <c r="F7" s="33"/>
    </row>
    <row r="8" spans="1:27">
      <c r="A8" s="5" t="s">
        <v>78</v>
      </c>
      <c r="B8" t="s">
        <v>151</v>
      </c>
      <c r="F8" s="33"/>
    </row>
    <row r="9" spans="1:27" ht="15" customHeight="1">
      <c r="A9" s="5" t="s">
        <v>79</v>
      </c>
      <c r="B9" t="s">
        <v>391</v>
      </c>
      <c r="C9" s="19"/>
      <c r="F9" s="33"/>
    </row>
    <row r="10" spans="1:27" ht="15" customHeight="1">
      <c r="A10" s="5" t="s">
        <v>188</v>
      </c>
      <c r="B10" t="s">
        <v>189</v>
      </c>
      <c r="C10" s="19"/>
      <c r="F10" s="33"/>
    </row>
    <row r="11" spans="1:27">
      <c r="A11" s="35" t="s">
        <v>81</v>
      </c>
      <c r="B11" s="36"/>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208</v>
      </c>
      <c r="C19" s="3" t="s">
        <v>88</v>
      </c>
      <c r="F19" s="33"/>
      <c r="H19" s="28"/>
      <c r="J19" s="26"/>
      <c r="N19" s="27"/>
      <c r="P19" s="31"/>
    </row>
    <row r="20" spans="1:16">
      <c r="A20" s="5" t="s">
        <v>89</v>
      </c>
      <c r="B20" s="24">
        <f>48+50/60</f>
        <v>48.833333333333336</v>
      </c>
      <c r="C20" s="3" t="s">
        <v>90</v>
      </c>
      <c r="F20" s="33"/>
      <c r="H20" s="28"/>
      <c r="J20" s="26"/>
      <c r="N20" s="27"/>
      <c r="P20" s="31"/>
    </row>
    <row r="21" spans="1:16">
      <c r="A21" s="5" t="s">
        <v>174</v>
      </c>
      <c r="B21" s="26">
        <f>B19*2.67</f>
        <v>555.36</v>
      </c>
      <c r="C21" s="3"/>
      <c r="F21" s="33"/>
      <c r="H21" s="28"/>
      <c r="N21" s="27"/>
      <c r="P21" s="31"/>
    </row>
    <row r="22" spans="1:16" ht="15" customHeight="1">
      <c r="A22" s="5" t="s">
        <v>91</v>
      </c>
      <c r="B22" s="6"/>
      <c r="C22" s="3" t="s">
        <v>92</v>
      </c>
      <c r="F22" s="33"/>
      <c r="H22" s="28"/>
      <c r="P22" s="31"/>
    </row>
    <row r="23" spans="1:16" ht="29" customHeight="1">
      <c r="A23" s="21" t="s">
        <v>93</v>
      </c>
      <c r="B23">
        <v>441.26</v>
      </c>
      <c r="C23" s="3" t="s">
        <v>88</v>
      </c>
      <c r="F23" s="33"/>
      <c r="P23" s="31"/>
    </row>
    <row r="24" spans="1:16">
      <c r="A24" s="5" t="s">
        <v>94</v>
      </c>
      <c r="C24" s="3" t="s">
        <v>88</v>
      </c>
      <c r="F24" s="33"/>
      <c r="J24" s="28"/>
      <c r="K24" s="28"/>
      <c r="L24" s="28"/>
      <c r="M24" s="28"/>
      <c r="N24" s="28"/>
      <c r="P24" s="31"/>
    </row>
    <row r="25" spans="1:16">
      <c r="A25" s="22" t="s">
        <v>95</v>
      </c>
      <c r="B25">
        <f>ABS(B24-B23)</f>
        <v>441.26</v>
      </c>
      <c r="C25" s="3"/>
    </row>
    <row r="26" spans="1:16" ht="16">
      <c r="A26" s="23" t="s">
        <v>96</v>
      </c>
      <c r="B26" s="24">
        <f>B25/B19</f>
        <v>2.1214423076923077</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1928.73</v>
      </c>
      <c r="C31" s="3" t="s">
        <v>102</v>
      </c>
    </row>
    <row r="32" spans="1:16">
      <c r="A32" s="5" t="s">
        <v>200</v>
      </c>
      <c r="B32" t="s">
        <v>392</v>
      </c>
    </row>
    <row r="33" spans="1:4">
      <c r="A33" s="5" t="s">
        <v>202</v>
      </c>
      <c r="B33" t="s">
        <v>215</v>
      </c>
    </row>
    <row r="34" spans="1:4">
      <c r="A34" s="5" t="s">
        <v>349</v>
      </c>
      <c r="B34" s="26">
        <v>1.75</v>
      </c>
    </row>
    <row r="35" spans="1:4">
      <c r="A35" s="5" t="s">
        <v>384</v>
      </c>
      <c r="B35">
        <v>0</v>
      </c>
    </row>
    <row r="36" spans="1:4">
      <c r="A36" s="5" t="s">
        <v>385</v>
      </c>
      <c r="B36">
        <v>0</v>
      </c>
    </row>
    <row r="38" spans="1:4">
      <c r="C38">
        <v>441.26</v>
      </c>
      <c r="D38">
        <v>438.51</v>
      </c>
    </row>
    <row r="39" spans="1:4">
      <c r="C39">
        <v>1.1399999999999999</v>
      </c>
      <c r="D39">
        <f>C39/0.03</f>
        <v>38</v>
      </c>
    </row>
    <row r="40" spans="1:4">
      <c r="D40">
        <f>(C38-D38)/D39</f>
        <v>7.2368421052631582E-2</v>
      </c>
    </row>
    <row r="41" spans="1:4">
      <c r="D41">
        <f>D40/0.03</f>
        <v>2.4122807017543861</v>
      </c>
    </row>
    <row r="43" spans="1:4">
      <c r="C43">
        <f>D38</f>
        <v>438.51</v>
      </c>
      <c r="D43">
        <v>429.67</v>
      </c>
    </row>
    <row r="44" spans="1:4">
      <c r="C44">
        <v>4.71</v>
      </c>
      <c r="D44">
        <f>C44/0.03</f>
        <v>157</v>
      </c>
    </row>
    <row r="45" spans="1:4">
      <c r="D45">
        <f>(C43-D43)/D44</f>
        <v>5.6305732484076276E-2</v>
      </c>
    </row>
    <row r="46" spans="1:4">
      <c r="D46">
        <f>D45/0.03</f>
        <v>1.8768577494692094</v>
      </c>
    </row>
    <row r="48" spans="1:4">
      <c r="C48">
        <f>D43</f>
        <v>429.67</v>
      </c>
      <c r="D48">
        <v>416.04</v>
      </c>
    </row>
    <row r="49" spans="2:5">
      <c r="C49">
        <f>10.68-4.71</f>
        <v>5.97</v>
      </c>
      <c r="D49">
        <f>C49/0.03</f>
        <v>199</v>
      </c>
    </row>
    <row r="50" spans="2:5">
      <c r="D50">
        <f>(C48-D48)/D49</f>
        <v>6.849246231155777E-2</v>
      </c>
      <c r="E50">
        <f>D50*(209-10.68)</f>
        <v>13.583425125628136</v>
      </c>
    </row>
    <row r="51" spans="2:5">
      <c r="D51">
        <f>D50/0.03</f>
        <v>2.2830820770519256</v>
      </c>
      <c r="E51">
        <f>199*D51</f>
        <v>454.3333333333332</v>
      </c>
    </row>
    <row r="53" spans="2:5">
      <c r="C53">
        <f>D48</f>
        <v>416.04</v>
      </c>
      <c r="D53">
        <v>367.62</v>
      </c>
    </row>
    <row r="54" spans="2:5">
      <c r="C54">
        <f>32.4-C49</f>
        <v>26.43</v>
      </c>
      <c r="D54">
        <f>C54/0.03</f>
        <v>881</v>
      </c>
    </row>
    <row r="55" spans="2:5">
      <c r="D55">
        <f>(C53-D53)/D54</f>
        <v>5.4960272417707172E-2</v>
      </c>
      <c r="E55">
        <f>D55*(209-32.4)</f>
        <v>9.7059841089670869</v>
      </c>
    </row>
    <row r="56" spans="2:5">
      <c r="D56">
        <f>D55/0.03</f>
        <v>1.8320090805902391</v>
      </c>
      <c r="E56">
        <f>199*D56</f>
        <v>364.56980703745757</v>
      </c>
    </row>
    <row r="57" spans="2:5">
      <c r="C57" t="s">
        <v>393</v>
      </c>
      <c r="D57" t="s">
        <v>394</v>
      </c>
    </row>
    <row r="58" spans="2:5">
      <c r="C58">
        <f>D53</f>
        <v>367.62</v>
      </c>
      <c r="D58">
        <v>177.3</v>
      </c>
      <c r="E58">
        <f>C58-D58</f>
        <v>190.32</v>
      </c>
    </row>
    <row r="59" spans="2:5">
      <c r="B59" t="s">
        <v>395</v>
      </c>
      <c r="C59">
        <f>115.62-C54</f>
        <v>89.19</v>
      </c>
      <c r="D59">
        <f>C59/0.03</f>
        <v>2973</v>
      </c>
      <c r="E59" t="s">
        <v>396</v>
      </c>
    </row>
    <row r="60" spans="2:5">
      <c r="D60">
        <f>(C58-D58)/D59</f>
        <v>6.4016145307769931E-2</v>
      </c>
      <c r="E60" t="s">
        <v>397</v>
      </c>
    </row>
    <row r="61" spans="2:5">
      <c r="D61">
        <f>D60/0.03</f>
        <v>2.1338715102589978</v>
      </c>
      <c r="E61" t="s">
        <v>398</v>
      </c>
    </row>
    <row r="62" spans="2:5">
      <c r="E62">
        <f>D61*(209-115.62)</f>
        <v>199.2609216279852</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118BEBE0-6FB7-40CE-869B-8FA1AC24AA92}">
          <x14:formula1>
            <xm:f>Template!$L$3:$L$6</xm:f>
          </x14:formula1>
          <xm:sqref>B7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E6D3-0105-478C-9ACC-D4CCD2F1F068}">
  <dimension ref="A1:AA36"/>
  <sheetViews>
    <sheetView zoomScaleNormal="100" workbookViewId="0">
      <selection activeCell="B19" sqref="B19"/>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399</v>
      </c>
      <c r="Y2" t="s">
        <v>70</v>
      </c>
      <c r="Z2" t="s">
        <v>71</v>
      </c>
      <c r="AA2" t="s">
        <v>72</v>
      </c>
    </row>
    <row r="3" spans="1:27" ht="15" customHeight="1">
      <c r="A3" s="5" t="s">
        <v>2</v>
      </c>
      <c r="B3" t="s">
        <v>400</v>
      </c>
      <c r="E3" s="34"/>
      <c r="F3" s="33"/>
    </row>
    <row r="4" spans="1:27">
      <c r="A4" s="5" t="s">
        <v>4</v>
      </c>
      <c r="B4" t="s">
        <v>401</v>
      </c>
      <c r="F4" s="33"/>
    </row>
    <row r="5" spans="1:27">
      <c r="A5" s="5" t="s">
        <v>3</v>
      </c>
      <c r="B5" s="7">
        <v>44816</v>
      </c>
      <c r="F5" s="33"/>
    </row>
    <row r="6" spans="1:27">
      <c r="A6" s="5" t="s">
        <v>5</v>
      </c>
      <c r="B6" t="s">
        <v>402</v>
      </c>
      <c r="E6" s="1" t="s">
        <v>170</v>
      </c>
      <c r="F6" s="33" t="s">
        <v>403</v>
      </c>
    </row>
    <row r="7" spans="1:27">
      <c r="A7" s="5" t="s">
        <v>77</v>
      </c>
      <c r="B7" t="s">
        <v>74</v>
      </c>
      <c r="F7" s="33"/>
    </row>
    <row r="8" spans="1:27">
      <c r="A8" s="5" t="s">
        <v>78</v>
      </c>
      <c r="B8" t="s">
        <v>151</v>
      </c>
      <c r="F8" s="33"/>
    </row>
    <row r="9" spans="1:27" ht="15" customHeight="1">
      <c r="A9" s="5" t="s">
        <v>79</v>
      </c>
      <c r="B9" t="s">
        <v>404</v>
      </c>
      <c r="C9" s="19"/>
      <c r="F9" s="33"/>
    </row>
    <row r="10" spans="1:27" ht="15" customHeight="1">
      <c r="A10" s="5" t="s">
        <v>188</v>
      </c>
      <c r="B10" t="s">
        <v>189</v>
      </c>
      <c r="C10" s="19"/>
      <c r="F10" s="33"/>
    </row>
    <row r="11" spans="1:27">
      <c r="A11" s="35" t="s">
        <v>81</v>
      </c>
      <c r="B11" s="36" t="s">
        <v>405</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t="s">
        <v>407</v>
      </c>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57.963999999999999</v>
      </c>
      <c r="C19" s="3" t="s">
        <v>88</v>
      </c>
      <c r="F19" s="33"/>
      <c r="H19" s="28"/>
      <c r="J19" s="26"/>
      <c r="N19" s="27"/>
      <c r="P19" s="31"/>
    </row>
    <row r="20" spans="1:16">
      <c r="A20" s="5" t="s">
        <v>89</v>
      </c>
      <c r="B20" s="24">
        <v>50</v>
      </c>
      <c r="C20" s="3" t="s">
        <v>90</v>
      </c>
      <c r="F20" s="33"/>
      <c r="H20" s="28"/>
      <c r="J20" s="26"/>
      <c r="N20" s="27"/>
      <c r="P20" s="31"/>
    </row>
    <row r="21" spans="1:16">
      <c r="A21" s="5" t="s">
        <v>174</v>
      </c>
      <c r="B21" s="26">
        <f>B19*2.67</f>
        <v>154.76388</v>
      </c>
      <c r="C21" s="3"/>
      <c r="F21" s="33"/>
      <c r="H21" s="28"/>
      <c r="N21" s="27"/>
      <c r="P21" s="31"/>
    </row>
    <row r="22" spans="1:16" ht="15" customHeight="1">
      <c r="A22" s="5" t="s">
        <v>91</v>
      </c>
      <c r="B22" s="6"/>
      <c r="C22" s="3" t="s">
        <v>92</v>
      </c>
      <c r="F22" s="33"/>
      <c r="H22" s="28"/>
      <c r="P22" s="31"/>
    </row>
    <row r="23" spans="1:16" ht="29" customHeight="1">
      <c r="A23" s="21" t="s">
        <v>93</v>
      </c>
      <c r="B23">
        <v>302.38</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180</v>
      </c>
      <c r="C27" s="3" t="s">
        <v>98</v>
      </c>
    </row>
    <row r="28" spans="1:16">
      <c r="A28" s="5" t="s">
        <v>99</v>
      </c>
      <c r="B28">
        <v>200</v>
      </c>
      <c r="C28" t="s">
        <v>98</v>
      </c>
    </row>
    <row r="29" spans="1:16">
      <c r="A29" s="5" t="s">
        <v>322</v>
      </c>
      <c r="B29" s="29">
        <v>3</v>
      </c>
    </row>
    <row r="30" spans="1:16">
      <c r="A30" s="5" t="s">
        <v>100</v>
      </c>
      <c r="B30" t="s">
        <v>138</v>
      </c>
    </row>
    <row r="31" spans="1:16">
      <c r="A31" s="5" t="s">
        <v>101</v>
      </c>
      <c r="B31">
        <v>1952.82</v>
      </c>
      <c r="C31" s="3" t="s">
        <v>102</v>
      </c>
    </row>
    <row r="32" spans="1:16">
      <c r="A32" s="5" t="s">
        <v>200</v>
      </c>
      <c r="B32" t="s">
        <v>404</v>
      </c>
    </row>
    <row r="33" spans="1:2">
      <c r="A33" s="5" t="s">
        <v>202</v>
      </c>
      <c r="B33" t="s">
        <v>408</v>
      </c>
    </row>
    <row r="34" spans="1:2">
      <c r="A34" s="5" t="s">
        <v>349</v>
      </c>
      <c r="B34" s="26">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A44DB5E-3A81-4A11-B4DA-5A50C3D1F231}">
          <x14:formula1>
            <xm:f>Template!$L$3:$L$6</xm:f>
          </x14:formula1>
          <xm:sqref>B7</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22BF-B6D9-420C-8FB9-7F23A8B1254B}">
  <dimension ref="A1:AA36"/>
  <sheetViews>
    <sheetView zoomScaleNormal="100" workbookViewId="0">
      <selection activeCell="F25" sqref="F2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c r="Y2" t="s">
        <v>70</v>
      </c>
      <c r="Z2" t="s">
        <v>71</v>
      </c>
      <c r="AA2" t="s">
        <v>72</v>
      </c>
    </row>
    <row r="3" spans="1:27" ht="15" customHeight="1">
      <c r="A3" s="5" t="s">
        <v>2</v>
      </c>
      <c r="B3" t="s">
        <v>409</v>
      </c>
      <c r="E3" s="34"/>
      <c r="F3" s="33"/>
    </row>
    <row r="4" spans="1:27">
      <c r="A4" s="5" t="s">
        <v>4</v>
      </c>
      <c r="B4" t="s">
        <v>410</v>
      </c>
      <c r="F4" s="33"/>
    </row>
    <row r="5" spans="1:27">
      <c r="A5" s="5" t="s">
        <v>3</v>
      </c>
      <c r="B5" s="7">
        <v>44932</v>
      </c>
      <c r="F5" s="33"/>
    </row>
    <row r="6" spans="1:27">
      <c r="A6" s="5" t="s">
        <v>5</v>
      </c>
      <c r="B6" t="s">
        <v>72</v>
      </c>
      <c r="E6" s="1" t="s">
        <v>170</v>
      </c>
      <c r="F6" s="33" t="s">
        <v>411</v>
      </c>
    </row>
    <row r="7" spans="1:27">
      <c r="A7" s="5" t="s">
        <v>77</v>
      </c>
      <c r="B7" t="s">
        <v>73</v>
      </c>
      <c r="F7" s="33"/>
    </row>
    <row r="8" spans="1:27">
      <c r="A8" s="5" t="s">
        <v>78</v>
      </c>
      <c r="B8" t="s">
        <v>151</v>
      </c>
      <c r="F8" s="33"/>
    </row>
    <row r="9" spans="1:27" ht="15" customHeight="1">
      <c r="A9" s="5" t="s">
        <v>79</v>
      </c>
      <c r="B9" t="s">
        <v>404</v>
      </c>
      <c r="C9" s="19"/>
      <c r="F9" s="33"/>
    </row>
    <row r="10" spans="1:27" ht="15" customHeight="1">
      <c r="A10" s="5" t="s">
        <v>188</v>
      </c>
      <c r="B10" t="s">
        <v>189</v>
      </c>
      <c r="C10" s="19"/>
      <c r="F10" s="33"/>
    </row>
    <row r="11" spans="1:27">
      <c r="A11" s="35" t="s">
        <v>81</v>
      </c>
      <c r="B11" s="36" t="s">
        <v>412</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t="s">
        <v>413</v>
      </c>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5</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150</v>
      </c>
      <c r="C27" s="3" t="s">
        <v>98</v>
      </c>
    </row>
    <row r="28" spans="1:16">
      <c r="A28" s="5" t="s">
        <v>99</v>
      </c>
      <c r="B28">
        <v>200</v>
      </c>
      <c r="C28" t="s">
        <v>98</v>
      </c>
    </row>
    <row r="29" spans="1:16">
      <c r="A29" s="5" t="s">
        <v>322</v>
      </c>
      <c r="B29" s="29">
        <v>3</v>
      </c>
    </row>
    <row r="30" spans="1:16">
      <c r="A30" s="5" t="s">
        <v>100</v>
      </c>
      <c r="B30" t="s">
        <v>138</v>
      </c>
    </row>
    <row r="31" spans="1:16">
      <c r="A31" s="5" t="s">
        <v>101</v>
      </c>
      <c r="B31">
        <v>2017.93</v>
      </c>
      <c r="C31" s="3" t="s">
        <v>102</v>
      </c>
    </row>
    <row r="32" spans="1:16">
      <c r="A32" s="5" t="s">
        <v>200</v>
      </c>
      <c r="B32" t="s">
        <v>404</v>
      </c>
    </row>
    <row r="33" spans="1:2">
      <c r="A33" s="5" t="s">
        <v>202</v>
      </c>
      <c r="B33" t="s">
        <v>408</v>
      </c>
    </row>
    <row r="34" spans="1:2">
      <c r="A34" s="5" t="s">
        <v>349</v>
      </c>
      <c r="B34" s="26">
        <v>2</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8B5D44CB-983C-4DEA-BC46-5263261EB328}">
          <x14:formula1>
            <xm:f>Template!$L$3:$L$6</xm:f>
          </x14:formula1>
          <xm:sqref>B7</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B9792-D8F2-4D39-BB79-D11CE8E4F9C1}">
  <dimension ref="A1:AA36"/>
  <sheetViews>
    <sheetView topLeftCell="A10" zoomScaleNormal="100" workbookViewId="0">
      <selection activeCell="F16" sqref="F16:F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c r="Y2" t="s">
        <v>70</v>
      </c>
      <c r="Z2" t="s">
        <v>71</v>
      </c>
      <c r="AA2" t="s">
        <v>72</v>
      </c>
    </row>
    <row r="3" spans="1:27" ht="15" customHeight="1">
      <c r="A3" s="5" t="s">
        <v>2</v>
      </c>
      <c r="B3" t="s">
        <v>414</v>
      </c>
      <c r="E3" s="34"/>
      <c r="F3" s="33"/>
    </row>
    <row r="4" spans="1:27">
      <c r="A4" s="5" t="s">
        <v>4</v>
      </c>
      <c r="B4" t="s">
        <v>72</v>
      </c>
      <c r="F4" s="33"/>
    </row>
    <row r="5" spans="1:27">
      <c r="A5" s="5" t="s">
        <v>3</v>
      </c>
      <c r="B5" s="7">
        <v>44951</v>
      </c>
      <c r="F5" s="33"/>
    </row>
    <row r="6" spans="1:27">
      <c r="A6" s="5" t="s">
        <v>5</v>
      </c>
      <c r="B6" t="s">
        <v>72</v>
      </c>
      <c r="E6" s="1" t="s">
        <v>170</v>
      </c>
      <c r="F6" s="33" t="s">
        <v>415</v>
      </c>
    </row>
    <row r="7" spans="1:27">
      <c r="A7" s="5" t="s">
        <v>77</v>
      </c>
      <c r="B7" t="s">
        <v>73</v>
      </c>
      <c r="F7" s="33"/>
    </row>
    <row r="8" spans="1:27">
      <c r="A8" s="5" t="s">
        <v>78</v>
      </c>
      <c r="B8" t="s">
        <v>151</v>
      </c>
      <c r="F8" s="33"/>
    </row>
    <row r="9" spans="1:27" ht="15" customHeight="1">
      <c r="A9" s="5" t="s">
        <v>79</v>
      </c>
      <c r="B9" t="s">
        <v>416</v>
      </c>
      <c r="C9" s="19"/>
      <c r="F9" s="33"/>
    </row>
    <row r="10" spans="1:27" ht="15" customHeight="1">
      <c r="A10" s="5" t="s">
        <v>188</v>
      </c>
      <c r="B10" t="s">
        <v>189</v>
      </c>
      <c r="C10" s="19"/>
      <c r="F10" s="33"/>
    </row>
    <row r="11" spans="1:27">
      <c r="A11" s="35" t="s">
        <v>81</v>
      </c>
      <c r="B11" s="36" t="s">
        <v>417</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t="s">
        <v>418</v>
      </c>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7</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v>-19</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140</v>
      </c>
      <c r="C27" s="3" t="s">
        <v>98</v>
      </c>
    </row>
    <row r="28" spans="1:16">
      <c r="A28" s="5" t="s">
        <v>99</v>
      </c>
      <c r="B28">
        <v>190</v>
      </c>
      <c r="C28" t="s">
        <v>98</v>
      </c>
    </row>
    <row r="29" spans="1:16">
      <c r="A29" s="5" t="s">
        <v>322</v>
      </c>
      <c r="B29" s="29">
        <v>3</v>
      </c>
    </row>
    <row r="30" spans="1:16">
      <c r="A30" s="5" t="s">
        <v>100</v>
      </c>
      <c r="B30" t="s">
        <v>138</v>
      </c>
    </row>
    <row r="31" spans="1:16">
      <c r="A31" s="5" t="s">
        <v>101</v>
      </c>
      <c r="B31">
        <v>2017.93</v>
      </c>
      <c r="C31" s="3" t="s">
        <v>102</v>
      </c>
    </row>
    <row r="32" spans="1:16">
      <c r="A32" s="5" t="s">
        <v>200</v>
      </c>
      <c r="B32" t="s">
        <v>404</v>
      </c>
    </row>
    <row r="33" spans="1:2">
      <c r="A33" s="5" t="s">
        <v>202</v>
      </c>
      <c r="B33" t="s">
        <v>408</v>
      </c>
    </row>
    <row r="34" spans="1:2">
      <c r="A34" s="5" t="s">
        <v>349</v>
      </c>
      <c r="B34" s="26" t="s">
        <v>419</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AB81F22E-574A-4E61-9F0A-7B07F3752166}">
          <x14:formula1>
            <xm:f>Template!$L$3:$L$6</xm:f>
          </x14:formula1>
          <xm:sqref>B7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0F5EC-0979-46BB-A878-9A09D3C04953}">
  <dimension ref="A1:AA36"/>
  <sheetViews>
    <sheetView topLeftCell="A27" zoomScaleNormal="100" workbookViewId="0">
      <selection activeCell="B32" sqref="B32"/>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c r="Y2" t="s">
        <v>70</v>
      </c>
      <c r="Z2" t="s">
        <v>71</v>
      </c>
      <c r="AA2" t="s">
        <v>72</v>
      </c>
    </row>
    <row r="3" spans="1:27" ht="15" customHeight="1">
      <c r="A3" s="5" t="s">
        <v>2</v>
      </c>
      <c r="B3" t="s">
        <v>414</v>
      </c>
      <c r="E3" s="34"/>
      <c r="F3" s="33"/>
    </row>
    <row r="4" spans="1:27">
      <c r="A4" s="5" t="s">
        <v>4</v>
      </c>
      <c r="B4" t="s">
        <v>72</v>
      </c>
      <c r="F4" s="33"/>
    </row>
    <row r="5" spans="1:27">
      <c r="A5" s="5" t="s">
        <v>3</v>
      </c>
      <c r="B5" s="7">
        <v>44958</v>
      </c>
      <c r="F5" s="33"/>
    </row>
    <row r="6" spans="1:27">
      <c r="A6" s="5" t="s">
        <v>5</v>
      </c>
      <c r="B6" t="s">
        <v>72</v>
      </c>
      <c r="E6" s="1" t="s">
        <v>170</v>
      </c>
      <c r="F6" s="33"/>
    </row>
    <row r="7" spans="1:27">
      <c r="A7" s="5" t="s">
        <v>77</v>
      </c>
      <c r="B7" t="s">
        <v>73</v>
      </c>
      <c r="F7" s="33"/>
    </row>
    <row r="8" spans="1:27">
      <c r="A8" s="5" t="s">
        <v>78</v>
      </c>
      <c r="B8" t="s">
        <v>151</v>
      </c>
      <c r="F8" s="33"/>
    </row>
    <row r="9" spans="1:27" ht="15" customHeight="1">
      <c r="A9" s="5" t="s">
        <v>79</v>
      </c>
      <c r="B9" t="s">
        <v>416</v>
      </c>
      <c r="C9" s="19"/>
      <c r="F9" s="33"/>
    </row>
    <row r="10" spans="1:27" ht="15" customHeight="1">
      <c r="A10" s="5" t="s">
        <v>188</v>
      </c>
      <c r="B10" t="s">
        <v>189</v>
      </c>
      <c r="C10" s="19"/>
      <c r="F10" s="33"/>
    </row>
    <row r="11" spans="1:27">
      <c r="A11" s="35" t="s">
        <v>81</v>
      </c>
      <c r="B11" s="36" t="s">
        <v>420</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2.5</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130</v>
      </c>
      <c r="C27" s="3" t="s">
        <v>98</v>
      </c>
    </row>
    <row r="28" spans="1:16">
      <c r="A28" s="5" t="s">
        <v>99</v>
      </c>
      <c r="B28">
        <v>180</v>
      </c>
      <c r="C28" t="s">
        <v>98</v>
      </c>
    </row>
    <row r="29" spans="1:16">
      <c r="A29" s="5" t="s">
        <v>322</v>
      </c>
      <c r="B29" s="29">
        <v>3</v>
      </c>
    </row>
    <row r="30" spans="1:16">
      <c r="A30" s="5" t="s">
        <v>100</v>
      </c>
      <c r="B30" t="s">
        <v>138</v>
      </c>
    </row>
    <row r="31" spans="1:16">
      <c r="A31" s="5" t="s">
        <v>101</v>
      </c>
      <c r="B31">
        <v>2025.19</v>
      </c>
      <c r="C31" s="3" t="s">
        <v>102</v>
      </c>
    </row>
    <row r="32" spans="1:16">
      <c r="A32" s="5" t="s">
        <v>200</v>
      </c>
      <c r="B32" t="s">
        <v>404</v>
      </c>
    </row>
    <row r="33" spans="1:2">
      <c r="A33" s="5" t="s">
        <v>202</v>
      </c>
      <c r="B33" t="s">
        <v>408</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6D5BAF51-DA57-400A-8002-6371C4D9AB1C}">
          <x14:formula1>
            <xm:f>Template!$L$3:$L$6</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D0F34-DA90-4E6E-9E87-7C75F4B5A226}">
  <dimension ref="A1:AA24"/>
  <sheetViews>
    <sheetView topLeftCell="J1" workbookViewId="0">
      <selection activeCell="B10" sqref="B10:C12"/>
    </sheetView>
  </sheetViews>
  <sheetFormatPr baseColWidth="10" defaultColWidth="8.83203125" defaultRowHeight="15"/>
  <cols>
    <col min="1" max="1" width="25.5" bestFit="1" customWidth="1"/>
    <col min="2" max="2" width="16.1640625" bestFit="1"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7"/>
      <c r="Y2" t="s">
        <v>70</v>
      </c>
      <c r="Z2" t="s">
        <v>71</v>
      </c>
      <c r="AA2" t="s">
        <v>72</v>
      </c>
    </row>
    <row r="3" spans="1:27">
      <c r="A3" s="5" t="s">
        <v>2</v>
      </c>
      <c r="B3" t="s">
        <v>111</v>
      </c>
      <c r="E3" s="34"/>
      <c r="F3" s="37"/>
    </row>
    <row r="4" spans="1:27">
      <c r="A4" s="5" t="s">
        <v>4</v>
      </c>
      <c r="B4" t="s">
        <v>71</v>
      </c>
      <c r="F4" s="37"/>
    </row>
    <row r="5" spans="1:27">
      <c r="A5" s="5" t="s">
        <v>3</v>
      </c>
      <c r="B5" s="7">
        <v>43868</v>
      </c>
      <c r="F5" s="37"/>
    </row>
    <row r="6" spans="1:27">
      <c r="A6" s="5" t="s">
        <v>5</v>
      </c>
      <c r="B6" t="s">
        <v>70</v>
      </c>
      <c r="E6" s="1" t="s">
        <v>76</v>
      </c>
      <c r="F6" s="37"/>
    </row>
    <row r="7" spans="1:27">
      <c r="A7" s="5" t="s">
        <v>77</v>
      </c>
      <c r="B7" t="s">
        <v>64</v>
      </c>
      <c r="F7" s="37"/>
    </row>
    <row r="8" spans="1:27">
      <c r="A8" s="5" t="s">
        <v>78</v>
      </c>
      <c r="B8">
        <v>1</v>
      </c>
      <c r="F8" s="37"/>
    </row>
    <row r="9" spans="1:27" ht="15" customHeight="1">
      <c r="A9" s="5" t="s">
        <v>79</v>
      </c>
      <c r="B9" t="s">
        <v>106</v>
      </c>
      <c r="C9" s="19"/>
      <c r="F9" s="37"/>
    </row>
    <row r="10" spans="1:27">
      <c r="A10" s="35" t="s">
        <v>81</v>
      </c>
      <c r="B10" s="36" t="s">
        <v>82</v>
      </c>
      <c r="C10" s="36"/>
      <c r="F10" s="37"/>
    </row>
    <row r="11" spans="1:27">
      <c r="A11" s="35"/>
      <c r="B11" s="36"/>
      <c r="C11" s="36"/>
      <c r="F11" s="37"/>
    </row>
    <row r="12" spans="1:27">
      <c r="A12" s="35"/>
      <c r="B12" s="36"/>
      <c r="C12" s="36"/>
      <c r="F12" s="37"/>
    </row>
    <row r="13" spans="1:27">
      <c r="A13" s="5" t="s">
        <v>10</v>
      </c>
      <c r="B13" t="s">
        <v>83</v>
      </c>
      <c r="F13" s="37"/>
    </row>
    <row r="14" spans="1:27">
      <c r="A14" s="5"/>
      <c r="F14" s="37"/>
    </row>
    <row r="15" spans="1:27" ht="16">
      <c r="A15" s="9" t="s">
        <v>84</v>
      </c>
    </row>
    <row r="16" spans="1:27">
      <c r="A16" s="5" t="s">
        <v>7</v>
      </c>
    </row>
    <row r="17" spans="1:6">
      <c r="A17" s="5" t="s">
        <v>85</v>
      </c>
      <c r="C17" s="3" t="s">
        <v>86</v>
      </c>
      <c r="F17" s="2"/>
    </row>
    <row r="18" spans="1:6">
      <c r="A18" s="5" t="s">
        <v>89</v>
      </c>
      <c r="C18" s="3" t="s">
        <v>90</v>
      </c>
    </row>
    <row r="19" spans="1:6">
      <c r="A19" s="5" t="s">
        <v>91</v>
      </c>
      <c r="B19" s="6"/>
      <c r="C19" s="3" t="s">
        <v>92</v>
      </c>
    </row>
    <row r="20" spans="1:6" ht="32.25" customHeight="1">
      <c r="A20" s="21" t="s">
        <v>93</v>
      </c>
      <c r="C20" s="3" t="s">
        <v>88</v>
      </c>
    </row>
    <row r="21" spans="1:6">
      <c r="A21" s="5" t="s">
        <v>94</v>
      </c>
      <c r="C21" s="3" t="s">
        <v>88</v>
      </c>
    </row>
    <row r="22" spans="1:6">
      <c r="A22" s="5" t="s">
        <v>97</v>
      </c>
      <c r="C22" s="3" t="s">
        <v>98</v>
      </c>
    </row>
    <row r="23" spans="1:6">
      <c r="A23" s="5" t="s">
        <v>99</v>
      </c>
      <c r="C23" t="s">
        <v>98</v>
      </c>
    </row>
    <row r="24" spans="1:6">
      <c r="A24" s="5" t="s">
        <v>100</v>
      </c>
    </row>
  </sheetData>
  <mergeCells count="5">
    <mergeCell ref="E2:E3"/>
    <mergeCell ref="F2:F5"/>
    <mergeCell ref="F6:F14"/>
    <mergeCell ref="A10:A12"/>
    <mergeCell ref="B10:C12"/>
  </mergeCells>
  <dataValidations count="2">
    <dataValidation type="list" allowBlank="1" showInputMessage="1" showErrorMessage="1" sqref="B4" xr:uid="{29A38B75-1959-4017-8E64-F5933148FC51}">
      <formula1>$Y$2:$AA$2</formula1>
    </dataValidation>
    <dataValidation type="list" allowBlank="1" showInputMessage="1" showErrorMessage="1" sqref="B7" xr:uid="{36E47712-E9E0-4194-973B-CB7C0ABDC68D}">
      <formula1>$Y$1:$Z$1</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C9D7-6CEB-4DDE-A44B-5CBFBB416829}">
  <dimension ref="A1:AA36"/>
  <sheetViews>
    <sheetView zoomScaleNormal="100" workbookViewId="0">
      <selection activeCell="B19" sqref="B19"/>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c r="Y2" t="s">
        <v>70</v>
      </c>
      <c r="Z2" t="s">
        <v>71</v>
      </c>
      <c r="AA2" t="s">
        <v>72</v>
      </c>
    </row>
    <row r="3" spans="1:27" ht="15" customHeight="1">
      <c r="A3" s="5" t="s">
        <v>2</v>
      </c>
      <c r="B3" t="s">
        <v>421</v>
      </c>
      <c r="E3" s="34"/>
      <c r="F3" s="33"/>
    </row>
    <row r="4" spans="1:27">
      <c r="A4" s="5" t="s">
        <v>4</v>
      </c>
      <c r="B4" t="s">
        <v>72</v>
      </c>
      <c r="F4" s="33"/>
    </row>
    <row r="5" spans="1:27">
      <c r="A5" s="5" t="s">
        <v>3</v>
      </c>
      <c r="B5" s="7">
        <v>44985</v>
      </c>
      <c r="F5" s="33"/>
    </row>
    <row r="6" spans="1:27">
      <c r="A6" s="5" t="s">
        <v>5</v>
      </c>
      <c r="B6" t="s">
        <v>72</v>
      </c>
      <c r="E6" s="1" t="s">
        <v>170</v>
      </c>
      <c r="F6" s="33" t="s">
        <v>422</v>
      </c>
    </row>
    <row r="7" spans="1:27">
      <c r="A7" s="5" t="s">
        <v>77</v>
      </c>
      <c r="B7" t="s">
        <v>73</v>
      </c>
      <c r="F7" s="33"/>
    </row>
    <row r="8" spans="1:27">
      <c r="A8" s="5" t="s">
        <v>78</v>
      </c>
      <c r="B8" t="s">
        <v>151</v>
      </c>
      <c r="F8" s="33"/>
    </row>
    <row r="9" spans="1:27" ht="15" customHeight="1">
      <c r="A9" s="5" t="s">
        <v>79</v>
      </c>
      <c r="B9" t="s">
        <v>416</v>
      </c>
      <c r="C9" s="19"/>
      <c r="F9" s="33"/>
    </row>
    <row r="10" spans="1:27" ht="15" customHeight="1">
      <c r="A10" s="5" t="s">
        <v>188</v>
      </c>
      <c r="B10" t="s">
        <v>189</v>
      </c>
      <c r="C10" s="19"/>
      <c r="F10" s="33"/>
    </row>
    <row r="11" spans="1:27">
      <c r="A11" s="35" t="s">
        <v>81</v>
      </c>
      <c r="B11" s="36" t="s">
        <v>423</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12</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v>27</v>
      </c>
      <c r="C24" s="3" t="s">
        <v>88</v>
      </c>
      <c r="D24" t="s">
        <v>424</v>
      </c>
      <c r="F24" s="33"/>
      <c r="J24" s="28"/>
      <c r="K24" s="28"/>
      <c r="L24" s="28"/>
      <c r="M24" s="28"/>
      <c r="N24" s="28"/>
      <c r="P24" s="31"/>
    </row>
    <row r="25" spans="1:16">
      <c r="A25" s="22" t="s">
        <v>95</v>
      </c>
      <c r="C25" s="3"/>
    </row>
    <row r="26" spans="1:16" ht="16">
      <c r="A26" s="23" t="s">
        <v>96</v>
      </c>
      <c r="B26" s="24">
        <f>B25/B19</f>
        <v>0</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2028.63</v>
      </c>
      <c r="C31" s="3" t="s">
        <v>102</v>
      </c>
    </row>
    <row r="32" spans="1:16">
      <c r="A32" s="5" t="s">
        <v>200</v>
      </c>
      <c r="B32" t="s">
        <v>404</v>
      </c>
    </row>
    <row r="33" spans="1:2">
      <c r="A33" s="5" t="s">
        <v>202</v>
      </c>
      <c r="B33" t="s">
        <v>408</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ADEB6B34-7137-4C4C-809F-EAEA45CC120A}">
          <x14:formula1>
            <xm:f>Template!$L$3:$L$6</xm:f>
          </x14:formula1>
          <xm:sqref>B7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57D3-DB51-470A-93E8-8C5561567E31}">
  <dimension ref="A1:AA36"/>
  <sheetViews>
    <sheetView zoomScaleNormal="100" workbookViewId="0">
      <selection activeCell="B24" sqref="B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425</v>
      </c>
      <c r="Y2" t="s">
        <v>70</v>
      </c>
      <c r="Z2" t="s">
        <v>71</v>
      </c>
      <c r="AA2" t="s">
        <v>72</v>
      </c>
    </row>
    <row r="3" spans="1:27" ht="15" customHeight="1">
      <c r="A3" s="5" t="s">
        <v>2</v>
      </c>
      <c r="B3" t="s">
        <v>426</v>
      </c>
      <c r="E3" s="34"/>
      <c r="F3" s="33"/>
    </row>
    <row r="4" spans="1:27">
      <c r="A4" s="5" t="s">
        <v>4</v>
      </c>
      <c r="B4" t="s">
        <v>427</v>
      </c>
      <c r="F4" s="33"/>
    </row>
    <row r="5" spans="1:27">
      <c r="A5" s="5" t="s">
        <v>3</v>
      </c>
      <c r="B5" s="7">
        <v>45072</v>
      </c>
      <c r="F5" s="33"/>
    </row>
    <row r="6" spans="1:27">
      <c r="A6" s="5" t="s">
        <v>5</v>
      </c>
      <c r="B6" t="s">
        <v>428</v>
      </c>
      <c r="E6" s="1" t="s">
        <v>170</v>
      </c>
      <c r="F6" s="33" t="s">
        <v>429</v>
      </c>
    </row>
    <row r="7" spans="1:27">
      <c r="A7" s="5" t="s">
        <v>77</v>
      </c>
      <c r="B7" t="s">
        <v>73</v>
      </c>
      <c r="F7" s="33"/>
    </row>
    <row r="8" spans="1:27">
      <c r="A8" s="5" t="s">
        <v>78</v>
      </c>
      <c r="B8" t="s">
        <v>151</v>
      </c>
      <c r="F8" s="33"/>
    </row>
    <row r="9" spans="1:27" ht="15" customHeight="1">
      <c r="A9" s="5" t="s">
        <v>79</v>
      </c>
      <c r="B9" t="s">
        <v>404</v>
      </c>
      <c r="C9" s="19"/>
      <c r="F9" s="33"/>
    </row>
    <row r="10" spans="1:27" ht="15" customHeight="1">
      <c r="A10" s="5" t="s">
        <v>188</v>
      </c>
      <c r="B10" t="s">
        <v>189</v>
      </c>
      <c r="C10" s="19"/>
      <c r="F10" s="33"/>
    </row>
    <row r="11" spans="1:27">
      <c r="A11" s="35" t="s">
        <v>81</v>
      </c>
      <c r="B11" s="36" t="s">
        <v>430</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t="s">
        <v>431</v>
      </c>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8</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s="32"/>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2051.81</v>
      </c>
      <c r="C31" s="3" t="s">
        <v>102</v>
      </c>
    </row>
    <row r="32" spans="1:16">
      <c r="A32" s="5" t="s">
        <v>200</v>
      </c>
      <c r="B32" t="s">
        <v>404</v>
      </c>
    </row>
    <row r="33" spans="1:2">
      <c r="A33" s="5" t="s">
        <v>202</v>
      </c>
      <c r="B33" t="s">
        <v>432</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BAA9B52F-28A9-4916-B867-5366373E9F8E}">
          <x14:formula1>
            <xm:f>Template!$L$3:$L$6</xm:f>
          </x14:formula1>
          <xm:sqref>B7</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E0A5-96D0-4C10-A8DB-BBE813EC8E33}">
  <dimension ref="A1:AA36"/>
  <sheetViews>
    <sheetView zoomScaleNormal="100" workbookViewId="0">
      <selection activeCell="B24" sqref="B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c r="Y2" t="s">
        <v>70</v>
      </c>
      <c r="Z2" t="s">
        <v>71</v>
      </c>
      <c r="AA2" t="s">
        <v>72</v>
      </c>
    </row>
    <row r="3" spans="1:27" ht="15" customHeight="1">
      <c r="A3" s="5" t="s">
        <v>2</v>
      </c>
      <c r="B3" t="s">
        <v>433</v>
      </c>
      <c r="E3" s="34"/>
      <c r="F3" s="33"/>
    </row>
    <row r="4" spans="1:27">
      <c r="A4" s="5" t="s">
        <v>4</v>
      </c>
      <c r="B4" t="s">
        <v>434</v>
      </c>
      <c r="F4" s="33"/>
    </row>
    <row r="5" spans="1:27">
      <c r="A5" s="5" t="s">
        <v>3</v>
      </c>
      <c r="B5" s="7">
        <v>44992</v>
      </c>
      <c r="F5" s="33"/>
    </row>
    <row r="6" spans="1:27">
      <c r="A6" s="5" t="s">
        <v>5</v>
      </c>
      <c r="B6" t="s">
        <v>72</v>
      </c>
      <c r="E6" s="1" t="s">
        <v>170</v>
      </c>
      <c r="F6" s="33" t="s">
        <v>429</v>
      </c>
    </row>
    <row r="7" spans="1:27">
      <c r="A7" s="5" t="s">
        <v>77</v>
      </c>
      <c r="B7" t="s">
        <v>73</v>
      </c>
      <c r="F7" s="33"/>
    </row>
    <row r="8" spans="1:27">
      <c r="A8" s="5" t="s">
        <v>78</v>
      </c>
      <c r="B8" t="s">
        <v>151</v>
      </c>
      <c r="F8" s="33"/>
    </row>
    <row r="9" spans="1:27" ht="15" customHeight="1">
      <c r="A9" s="5" t="s">
        <v>79</v>
      </c>
      <c r="B9" t="s">
        <v>404</v>
      </c>
      <c r="C9" s="19"/>
      <c r="F9" s="33"/>
    </row>
    <row r="10" spans="1:27" ht="15" customHeight="1">
      <c r="A10" s="5" t="s">
        <v>188</v>
      </c>
      <c r="B10" t="s">
        <v>189</v>
      </c>
      <c r="C10" s="19"/>
      <c r="F10" s="33"/>
    </row>
    <row r="11" spans="1:27">
      <c r="A11" s="35" t="s">
        <v>81</v>
      </c>
      <c r="B11" s="36" t="s">
        <v>435</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16</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s="32">
        <v>-42.34</v>
      </c>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2033.47</v>
      </c>
      <c r="C31" s="3" t="s">
        <v>102</v>
      </c>
    </row>
    <row r="32" spans="1:16">
      <c r="A32" s="5" t="s">
        <v>200</v>
      </c>
      <c r="B32" t="s">
        <v>404</v>
      </c>
    </row>
    <row r="33" spans="1:2">
      <c r="A33" s="5" t="s">
        <v>202</v>
      </c>
      <c r="B33" t="s">
        <v>432</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9E613772-F20D-4116-815A-AE5CA7F5C6F3}">
          <x14:formula1>
            <xm:f>Template!$L$3:$L$6</xm:f>
          </x14:formula1>
          <xm:sqref>B7</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771B8-9665-4685-BC64-E0CF4EDCCA90}">
  <dimension ref="A1:AA36"/>
  <sheetViews>
    <sheetView zoomScaleNormal="100" workbookViewId="0"/>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425</v>
      </c>
      <c r="Y2" t="s">
        <v>70</v>
      </c>
      <c r="Z2" t="s">
        <v>71</v>
      </c>
      <c r="AA2" t="s">
        <v>72</v>
      </c>
    </row>
    <row r="3" spans="1:27" ht="15" customHeight="1">
      <c r="A3" s="5" t="s">
        <v>2</v>
      </c>
      <c r="B3" t="s">
        <v>426</v>
      </c>
      <c r="E3" s="34"/>
      <c r="F3" s="33"/>
    </row>
    <row r="4" spans="1:27">
      <c r="A4" s="5" t="s">
        <v>4</v>
      </c>
      <c r="B4" t="s">
        <v>436</v>
      </c>
      <c r="F4" s="33"/>
    </row>
    <row r="5" spans="1:27">
      <c r="A5" s="5" t="s">
        <v>3</v>
      </c>
      <c r="B5" s="7">
        <v>45072</v>
      </c>
      <c r="F5" s="33"/>
    </row>
    <row r="6" spans="1:27">
      <c r="A6" s="5" t="s">
        <v>5</v>
      </c>
      <c r="B6" t="s">
        <v>428</v>
      </c>
      <c r="E6" s="1" t="s">
        <v>170</v>
      </c>
      <c r="F6" s="33" t="s">
        <v>429</v>
      </c>
    </row>
    <row r="7" spans="1:27">
      <c r="A7" s="5" t="s">
        <v>77</v>
      </c>
      <c r="B7" t="s">
        <v>74</v>
      </c>
      <c r="F7" s="33"/>
    </row>
    <row r="8" spans="1:27">
      <c r="A8" s="5" t="s">
        <v>78</v>
      </c>
      <c r="B8" t="s">
        <v>151</v>
      </c>
      <c r="F8" s="33"/>
    </row>
    <row r="9" spans="1:27" ht="15" customHeight="1">
      <c r="A9" s="5" t="s">
        <v>79</v>
      </c>
      <c r="B9" t="s">
        <v>404</v>
      </c>
      <c r="C9" s="19"/>
      <c r="F9" s="33"/>
    </row>
    <row r="10" spans="1:27" ht="15" customHeight="1">
      <c r="A10" s="5" t="s">
        <v>188</v>
      </c>
      <c r="B10" t="s">
        <v>189</v>
      </c>
      <c r="C10" s="19"/>
      <c r="F10" s="33"/>
    </row>
    <row r="11" spans="1:27">
      <c r="A11" s="35" t="s">
        <v>81</v>
      </c>
      <c r="B11" s="36" t="s">
        <v>437</v>
      </c>
      <c r="C11" s="36"/>
      <c r="F11" s="33"/>
    </row>
    <row r="12" spans="1:27">
      <c r="A12" s="35"/>
      <c r="B12" s="36"/>
      <c r="C12" s="36"/>
      <c r="F12" s="33"/>
    </row>
    <row r="13" spans="1:27">
      <c r="A13" s="35"/>
      <c r="B13" s="36"/>
      <c r="C13" s="36"/>
      <c r="F13" s="33"/>
    </row>
    <row r="14" spans="1:27">
      <c r="A14" s="5" t="s">
        <v>10</v>
      </c>
      <c r="B14" t="s">
        <v>406</v>
      </c>
      <c r="F14" s="33"/>
    </row>
    <row r="15" spans="1:27">
      <c r="F15" s="33"/>
    </row>
    <row r="16" spans="1:27" ht="15.75" customHeight="1">
      <c r="A16" s="9" t="s">
        <v>84</v>
      </c>
      <c r="E16" s="1" t="s">
        <v>173</v>
      </c>
      <c r="F16" s="33"/>
      <c r="Q16" s="1"/>
      <c r="R16" s="1"/>
      <c r="S16" s="1"/>
    </row>
    <row r="17" spans="1:16">
      <c r="A17" s="5" t="s">
        <v>7</v>
      </c>
      <c r="F17" s="33"/>
      <c r="J17" s="27"/>
      <c r="K17" s="1"/>
      <c r="L17" s="1"/>
      <c r="M17" s="1"/>
      <c r="N17" s="27"/>
      <c r="P17" s="31"/>
    </row>
    <row r="18" spans="1:16">
      <c r="A18" s="5" t="s">
        <v>85</v>
      </c>
      <c r="C18" s="3" t="s">
        <v>86</v>
      </c>
      <c r="F18" s="33"/>
      <c r="H18" s="28"/>
      <c r="J18" s="26"/>
      <c r="N18" s="27"/>
      <c r="P18" s="31"/>
    </row>
    <row r="19" spans="1:16">
      <c r="A19" s="5" t="s">
        <v>87</v>
      </c>
      <c r="B19">
        <v>8</v>
      </c>
      <c r="C19" s="3" t="s">
        <v>88</v>
      </c>
      <c r="F19" s="33"/>
      <c r="H19" s="28"/>
      <c r="J19" s="26"/>
      <c r="N19" s="27"/>
      <c r="P19" s="31"/>
    </row>
    <row r="20" spans="1:16">
      <c r="A20" s="5" t="s">
        <v>89</v>
      </c>
      <c r="B20" s="24"/>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s="32"/>
      <c r="C24" s="3" t="s">
        <v>88</v>
      </c>
      <c r="F24" s="33"/>
      <c r="J24" s="28"/>
      <c r="K24" s="28"/>
      <c r="L24" s="28"/>
      <c r="M24" s="28"/>
      <c r="N24" s="28"/>
      <c r="P24" s="31"/>
    </row>
    <row r="25" spans="1:16">
      <c r="A25" s="22" t="s">
        <v>95</v>
      </c>
      <c r="C25" s="3"/>
    </row>
    <row r="26" spans="1:16" ht="16">
      <c r="A26" s="23" t="s">
        <v>96</v>
      </c>
      <c r="B26" s="24">
        <f>B25/B19</f>
        <v>0</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2051.6799999999998</v>
      </c>
      <c r="C31" s="3" t="s">
        <v>102</v>
      </c>
    </row>
    <row r="32" spans="1:16">
      <c r="A32" s="5" t="s">
        <v>200</v>
      </c>
      <c r="B32" t="s">
        <v>404</v>
      </c>
    </row>
    <row r="33" spans="1:2">
      <c r="A33" s="5" t="s">
        <v>202</v>
      </c>
      <c r="B33" t="s">
        <v>432</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DAD5E84D-3972-4579-BE52-5FBFAF9D2559}">
          <x14:formula1>
            <xm:f>Template!$L$3:$L$6</xm:f>
          </x14:formula1>
          <xm:sqref>B7</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81F63-EDBA-4F19-8AAE-4DD30DC4FC53}">
  <dimension ref="A1:AA36"/>
  <sheetViews>
    <sheetView zoomScaleNormal="100" workbookViewId="0">
      <selection activeCell="D19" sqref="D19"/>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438</v>
      </c>
      <c r="Y2" t="s">
        <v>70</v>
      </c>
      <c r="Z2" t="s">
        <v>71</v>
      </c>
      <c r="AA2" t="s">
        <v>72</v>
      </c>
    </row>
    <row r="3" spans="1:27" ht="15" customHeight="1">
      <c r="A3" s="5" t="s">
        <v>2</v>
      </c>
      <c r="B3" t="s">
        <v>439</v>
      </c>
      <c r="E3" s="34"/>
      <c r="F3" s="33"/>
    </row>
    <row r="4" spans="1:27">
      <c r="A4" s="5" t="s">
        <v>4</v>
      </c>
      <c r="B4" t="s">
        <v>440</v>
      </c>
      <c r="F4" s="33"/>
    </row>
    <row r="5" spans="1:27">
      <c r="A5" s="5" t="s">
        <v>3</v>
      </c>
      <c r="B5" s="7">
        <v>45113</v>
      </c>
      <c r="F5" s="33"/>
    </row>
    <row r="6" spans="1:27">
      <c r="A6" s="5" t="s">
        <v>5</v>
      </c>
      <c r="B6" t="s">
        <v>389</v>
      </c>
      <c r="E6" s="1" t="s">
        <v>170</v>
      </c>
      <c r="F6" s="33" t="s">
        <v>441</v>
      </c>
    </row>
    <row r="7" spans="1:27">
      <c r="A7" s="5" t="s">
        <v>77</v>
      </c>
      <c r="B7" t="s">
        <v>73</v>
      </c>
      <c r="F7" s="33"/>
    </row>
    <row r="8" spans="1:27">
      <c r="A8" s="5" t="s">
        <v>78</v>
      </c>
      <c r="B8" t="s">
        <v>151</v>
      </c>
      <c r="F8" s="33"/>
    </row>
    <row r="9" spans="1:27" ht="15" customHeight="1">
      <c r="A9" s="5" t="s">
        <v>79</v>
      </c>
      <c r="B9" t="s">
        <v>391</v>
      </c>
      <c r="C9" s="19"/>
      <c r="F9" s="33"/>
    </row>
    <row r="10" spans="1:27" ht="15" customHeight="1">
      <c r="A10" s="5" t="s">
        <v>188</v>
      </c>
      <c r="B10" t="s">
        <v>197</v>
      </c>
      <c r="C10" s="19"/>
      <c r="F10" s="33"/>
    </row>
    <row r="11" spans="1:27">
      <c r="A11" s="35" t="s">
        <v>81</v>
      </c>
      <c r="B11" s="36" t="s">
        <v>442</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t="s">
        <v>443</v>
      </c>
      <c r="Q16" s="1"/>
      <c r="R16" s="1"/>
      <c r="S16" s="1"/>
    </row>
    <row r="17" spans="1:16">
      <c r="A17" s="5" t="s">
        <v>7</v>
      </c>
      <c r="B17" t="s">
        <v>109</v>
      </c>
      <c r="F17" s="33"/>
      <c r="J17" s="27"/>
      <c r="K17" s="1"/>
      <c r="L17" s="1"/>
      <c r="M17" s="1"/>
      <c r="N17" s="27"/>
      <c r="P17" s="31"/>
    </row>
    <row r="18" spans="1:16">
      <c r="A18" s="5" t="s">
        <v>85</v>
      </c>
      <c r="C18" s="3" t="s">
        <v>86</v>
      </c>
      <c r="F18" s="33"/>
      <c r="H18" s="28"/>
      <c r="J18" s="26"/>
      <c r="N18" s="27"/>
      <c r="P18" s="31"/>
    </row>
    <row r="19" spans="1:16">
      <c r="A19" s="5" t="s">
        <v>87</v>
      </c>
      <c r="B19">
        <v>173.04</v>
      </c>
      <c r="C19" s="3" t="s">
        <v>88</v>
      </c>
      <c r="F19" s="33"/>
      <c r="H19" s="28"/>
      <c r="J19" s="26"/>
      <c r="N19" s="27"/>
      <c r="P19" s="31"/>
    </row>
    <row r="20" spans="1:16">
      <c r="A20" s="5" t="s">
        <v>89</v>
      </c>
      <c r="B20" s="24">
        <v>59.5</v>
      </c>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387.06</v>
      </c>
      <c r="C23" s="3" t="s">
        <v>88</v>
      </c>
      <c r="F23" s="33"/>
      <c r="P23" s="31"/>
    </row>
    <row r="24" spans="1:16">
      <c r="A24" s="5" t="s">
        <v>94</v>
      </c>
      <c r="B24" s="32">
        <v>56.53</v>
      </c>
      <c r="C24" s="3" t="s">
        <v>88</v>
      </c>
      <c r="F24" s="33"/>
      <c r="J24" s="28"/>
      <c r="K24" s="28"/>
      <c r="L24" s="28"/>
      <c r="M24" s="28"/>
      <c r="N24" s="28"/>
      <c r="P24" s="31"/>
    </row>
    <row r="25" spans="1:16">
      <c r="A25" s="22" t="s">
        <v>95</v>
      </c>
      <c r="B25">
        <f>B23-B24</f>
        <v>330.53</v>
      </c>
      <c r="C25" s="3" t="s">
        <v>88</v>
      </c>
    </row>
    <row r="26" spans="1:16" ht="16">
      <c r="A26" s="23" t="s">
        <v>96</v>
      </c>
      <c r="B26" s="24">
        <f>B25/B19</f>
        <v>1.9101363846509476</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2050.8000000000002</v>
      </c>
      <c r="C31" s="3" t="s">
        <v>102</v>
      </c>
    </row>
    <row r="32" spans="1:16">
      <c r="A32" s="5" t="s">
        <v>200</v>
      </c>
      <c r="B32" t="s">
        <v>391</v>
      </c>
    </row>
    <row r="33" spans="1:2">
      <c r="A33" s="5" t="s">
        <v>202</v>
      </c>
      <c r="B33" t="s">
        <v>215</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D357941-6556-4CDC-8FD0-77D9F9241096}">
          <x14:formula1>
            <xm:f>Template!$L$3:$L$6</xm:f>
          </x14:formula1>
          <xm:sqref>B7</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04EFD-4330-48D0-AF9A-BD73B04D3748}">
  <dimension ref="A1:AA36"/>
  <sheetViews>
    <sheetView zoomScaleNormal="100" workbookViewId="0">
      <selection activeCell="D27" sqref="D27"/>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444</v>
      </c>
      <c r="Y2" t="s">
        <v>70</v>
      </c>
      <c r="Z2" t="s">
        <v>71</v>
      </c>
      <c r="AA2" t="s">
        <v>72</v>
      </c>
    </row>
    <row r="3" spans="1:27" ht="15" customHeight="1">
      <c r="A3" s="5" t="s">
        <v>2</v>
      </c>
      <c r="B3" t="s">
        <v>445</v>
      </c>
      <c r="E3" s="34"/>
      <c r="F3" s="33"/>
    </row>
    <row r="4" spans="1:27">
      <c r="A4" s="5" t="s">
        <v>4</v>
      </c>
      <c r="B4" t="s">
        <v>446</v>
      </c>
      <c r="F4" s="33"/>
    </row>
    <row r="5" spans="1:27">
      <c r="A5" s="5" t="s">
        <v>3</v>
      </c>
      <c r="B5" s="7">
        <v>45156</v>
      </c>
      <c r="F5" s="33"/>
    </row>
    <row r="6" spans="1:27">
      <c r="A6" s="5" t="s">
        <v>5</v>
      </c>
      <c r="B6" t="s">
        <v>447</v>
      </c>
      <c r="E6" s="1" t="s">
        <v>170</v>
      </c>
      <c r="F6" s="33" t="s">
        <v>448</v>
      </c>
    </row>
    <row r="7" spans="1:27">
      <c r="A7" s="5" t="s">
        <v>77</v>
      </c>
      <c r="B7" t="s">
        <v>73</v>
      </c>
      <c r="F7" s="33"/>
    </row>
    <row r="8" spans="1:27">
      <c r="A8" s="5" t="s">
        <v>78</v>
      </c>
      <c r="B8" t="s">
        <v>151</v>
      </c>
      <c r="F8" s="33"/>
    </row>
    <row r="9" spans="1:27" ht="15" customHeight="1">
      <c r="A9" s="5" t="s">
        <v>79</v>
      </c>
      <c r="B9" t="s">
        <v>449</v>
      </c>
      <c r="C9" s="19"/>
      <c r="F9" s="33"/>
    </row>
    <row r="10" spans="1:27" ht="15" customHeight="1">
      <c r="A10" s="5" t="s">
        <v>188</v>
      </c>
      <c r="B10" t="s">
        <v>197</v>
      </c>
      <c r="C10" s="19"/>
      <c r="F10" s="33"/>
    </row>
    <row r="11" spans="1:27">
      <c r="A11" s="35" t="s">
        <v>81</v>
      </c>
      <c r="B11" s="36" t="s">
        <v>450</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t="s">
        <v>451</v>
      </c>
      <c r="Q16" s="1"/>
      <c r="R16" s="1"/>
      <c r="S16" s="1"/>
    </row>
    <row r="17" spans="1:16">
      <c r="A17" s="5" t="s">
        <v>7</v>
      </c>
      <c r="B17" t="s">
        <v>109</v>
      </c>
      <c r="F17" s="33"/>
      <c r="J17" s="27"/>
      <c r="K17" s="1"/>
      <c r="L17" s="1"/>
      <c r="M17" s="1"/>
      <c r="N17" s="27"/>
      <c r="P17" s="31"/>
    </row>
    <row r="18" spans="1:16">
      <c r="A18" s="5" t="s">
        <v>85</v>
      </c>
      <c r="B18">
        <v>1187500</v>
      </c>
      <c r="C18" s="3" t="s">
        <v>86</v>
      </c>
      <c r="F18" s="33"/>
      <c r="H18" s="28"/>
      <c r="J18" s="26"/>
      <c r="N18" s="27"/>
      <c r="P18" s="31"/>
    </row>
    <row r="19" spans="1:16">
      <c r="A19" s="5" t="s">
        <v>87</v>
      </c>
      <c r="B19">
        <v>19</v>
      </c>
      <c r="C19" s="3" t="s">
        <v>88</v>
      </c>
      <c r="F19" s="33"/>
      <c r="H19" s="28"/>
      <c r="J19" s="26"/>
      <c r="N19" s="27"/>
      <c r="P19" s="31"/>
    </row>
    <row r="20" spans="1:16">
      <c r="A20" s="5" t="s">
        <v>89</v>
      </c>
      <c r="B20" s="24">
        <v>1</v>
      </c>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13.26</v>
      </c>
      <c r="C23" s="3" t="s">
        <v>88</v>
      </c>
      <c r="F23" s="33"/>
      <c r="P23" s="31"/>
    </row>
    <row r="24" spans="1:16">
      <c r="A24" s="5" t="s">
        <v>94</v>
      </c>
      <c r="B24" s="32"/>
      <c r="C24" s="3" t="s">
        <v>88</v>
      </c>
      <c r="F24" s="33"/>
      <c r="J24" s="28"/>
      <c r="K24" s="28"/>
      <c r="L24" s="28"/>
      <c r="M24" s="28"/>
      <c r="N24" s="28"/>
      <c r="P24" s="31"/>
    </row>
    <row r="25" spans="1:16">
      <c r="A25" s="22" t="s">
        <v>95</v>
      </c>
      <c r="B25">
        <f>B23-B24</f>
        <v>13.26</v>
      </c>
      <c r="C25" s="3" t="s">
        <v>88</v>
      </c>
    </row>
    <row r="26" spans="1:16" ht="16">
      <c r="A26" s="23" t="s">
        <v>96</v>
      </c>
      <c r="B26" s="24">
        <f>B25/B19</f>
        <v>0.69789473684210523</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2098.3200000000002</v>
      </c>
      <c r="C31" s="3" t="s">
        <v>102</v>
      </c>
    </row>
    <row r="32" spans="1:16">
      <c r="A32" s="5" t="s">
        <v>200</v>
      </c>
      <c r="B32" t="s">
        <v>449</v>
      </c>
    </row>
    <row r="33" spans="1:2">
      <c r="A33" s="5" t="s">
        <v>202</v>
      </c>
      <c r="B33" t="s">
        <v>215</v>
      </c>
    </row>
    <row r="34" spans="1:2">
      <c r="A34" s="5" t="s">
        <v>349</v>
      </c>
      <c r="B34" s="24">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87C07B5C-664B-4749-889B-9F045C56CA97}">
          <x14:formula1>
            <xm:f>Template!$L$3:$L$6</xm:f>
          </x14:formula1>
          <xm:sqref>B7</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952A-8D7C-4D02-9BCF-7DEF67AD9289}">
  <dimension ref="A1:AA36"/>
  <sheetViews>
    <sheetView zoomScaleNormal="100" workbookViewId="0">
      <selection activeCell="F16" sqref="F16:F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444</v>
      </c>
      <c r="Y2" t="s">
        <v>70</v>
      </c>
      <c r="Z2" t="s">
        <v>71</v>
      </c>
      <c r="AA2" t="s">
        <v>72</v>
      </c>
    </row>
    <row r="3" spans="1:27" ht="15" customHeight="1">
      <c r="A3" s="5" t="s">
        <v>2</v>
      </c>
      <c r="B3" t="s">
        <v>445</v>
      </c>
      <c r="E3" s="34"/>
      <c r="F3" s="33"/>
    </row>
    <row r="4" spans="1:27">
      <c r="A4" s="5" t="s">
        <v>4</v>
      </c>
      <c r="B4" t="s">
        <v>446</v>
      </c>
      <c r="F4" s="33"/>
    </row>
    <row r="5" spans="1:27">
      <c r="A5" s="5" t="s">
        <v>3</v>
      </c>
      <c r="B5" s="7">
        <v>45161</v>
      </c>
      <c r="F5" s="33"/>
    </row>
    <row r="6" spans="1:27">
      <c r="A6" s="5" t="s">
        <v>5</v>
      </c>
      <c r="B6" t="s">
        <v>447</v>
      </c>
      <c r="E6" s="1" t="s">
        <v>170</v>
      </c>
      <c r="F6" s="33" t="s">
        <v>452</v>
      </c>
    </row>
    <row r="7" spans="1:27">
      <c r="A7" s="5" t="s">
        <v>77</v>
      </c>
      <c r="B7" t="s">
        <v>73</v>
      </c>
      <c r="F7" s="33"/>
    </row>
    <row r="8" spans="1:27">
      <c r="A8" s="5" t="s">
        <v>78</v>
      </c>
      <c r="B8" t="s">
        <v>151</v>
      </c>
      <c r="F8" s="33"/>
    </row>
    <row r="9" spans="1:27" ht="15" customHeight="1">
      <c r="A9" s="5" t="s">
        <v>79</v>
      </c>
      <c r="B9" t="s">
        <v>449</v>
      </c>
      <c r="C9" s="19"/>
      <c r="F9" s="33"/>
    </row>
    <row r="10" spans="1:27" ht="15" customHeight="1">
      <c r="A10" s="5" t="s">
        <v>188</v>
      </c>
      <c r="B10" t="s">
        <v>197</v>
      </c>
      <c r="C10" s="19"/>
      <c r="F10" s="33"/>
    </row>
    <row r="11" spans="1:27">
      <c r="A11" s="35" t="s">
        <v>81</v>
      </c>
      <c r="B11" s="36" t="s">
        <v>453</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t="s">
        <v>454</v>
      </c>
      <c r="Q16" s="1"/>
      <c r="R16" s="1"/>
      <c r="S16" s="1"/>
    </row>
    <row r="17" spans="1:16">
      <c r="A17" s="5" t="s">
        <v>7</v>
      </c>
      <c r="B17" t="s">
        <v>108</v>
      </c>
      <c r="F17" s="33"/>
      <c r="J17" s="27"/>
      <c r="K17" s="1"/>
      <c r="L17" s="1"/>
      <c r="M17" s="1"/>
      <c r="N17" s="27"/>
      <c r="P17" s="31"/>
    </row>
    <row r="18" spans="1:16">
      <c r="A18" s="5" t="s">
        <v>85</v>
      </c>
      <c r="B18">
        <v>1187500</v>
      </c>
      <c r="C18" s="3" t="s">
        <v>86</v>
      </c>
      <c r="F18" s="33"/>
      <c r="H18" s="28"/>
      <c r="J18" s="26"/>
      <c r="N18" s="27"/>
      <c r="P18" s="31"/>
    </row>
    <row r="19" spans="1:16">
      <c r="A19" s="5" t="s">
        <v>87</v>
      </c>
      <c r="B19">
        <v>19</v>
      </c>
      <c r="C19" s="3" t="s">
        <v>88</v>
      </c>
      <c r="F19" s="33"/>
      <c r="H19" s="28"/>
      <c r="J19" s="26"/>
      <c r="N19" s="27"/>
      <c r="P19" s="31"/>
    </row>
    <row r="20" spans="1:16">
      <c r="A20" s="5" t="s">
        <v>89</v>
      </c>
      <c r="B20" s="24">
        <v>5.5</v>
      </c>
      <c r="C20" s="3" t="s">
        <v>90</v>
      </c>
      <c r="F20" s="33"/>
      <c r="H20" s="28"/>
      <c r="J20" s="26"/>
      <c r="N20" s="27"/>
      <c r="P20" s="31"/>
    </row>
    <row r="21" spans="1:16">
      <c r="A21" s="5" t="s">
        <v>174</v>
      </c>
      <c r="B21" s="26">
        <v>5240000</v>
      </c>
      <c r="C21" s="3" t="s">
        <v>86</v>
      </c>
      <c r="F21" s="33"/>
      <c r="H21" s="28"/>
      <c r="N21" s="27"/>
      <c r="P21" s="31"/>
    </row>
    <row r="22" spans="1:16" ht="15" customHeight="1">
      <c r="A22" s="5" t="s">
        <v>91</v>
      </c>
      <c r="B22" s="6"/>
      <c r="C22" s="3" t="s">
        <v>92</v>
      </c>
      <c r="F22" s="33"/>
      <c r="H22" s="28"/>
      <c r="P22" s="31"/>
    </row>
    <row r="23" spans="1:16" ht="29" customHeight="1">
      <c r="A23" s="21" t="s">
        <v>93</v>
      </c>
      <c r="B23">
        <v>10.17</v>
      </c>
      <c r="C23" s="3" t="s">
        <v>88</v>
      </c>
      <c r="F23" s="33"/>
      <c r="P23" s="31"/>
    </row>
    <row r="24" spans="1:16">
      <c r="A24" s="5" t="s">
        <v>94</v>
      </c>
      <c r="B24" s="32">
        <v>-21.58</v>
      </c>
      <c r="C24" s="3" t="s">
        <v>88</v>
      </c>
      <c r="F24" s="33"/>
      <c r="J24" s="28"/>
      <c r="K24" s="28"/>
      <c r="L24" s="28"/>
      <c r="M24" s="28"/>
      <c r="N24" s="28"/>
      <c r="P24" s="31"/>
    </row>
    <row r="25" spans="1:16">
      <c r="A25" s="22" t="s">
        <v>95</v>
      </c>
      <c r="B25">
        <f>B23-B24</f>
        <v>31.75</v>
      </c>
      <c r="C25" s="3" t="s">
        <v>88</v>
      </c>
    </row>
    <row r="26" spans="1:16" ht="16">
      <c r="A26" s="23" t="s">
        <v>96</v>
      </c>
      <c r="B26" s="24">
        <f>B25/B19</f>
        <v>1.6710526315789473</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2099.17</v>
      </c>
      <c r="C31" s="3" t="s">
        <v>102</v>
      </c>
    </row>
    <row r="32" spans="1:16">
      <c r="A32" s="5" t="s">
        <v>200</v>
      </c>
      <c r="B32" t="s">
        <v>449</v>
      </c>
    </row>
    <row r="33" spans="1:2">
      <c r="A33" s="5" t="s">
        <v>202</v>
      </c>
      <c r="B33" t="s">
        <v>215</v>
      </c>
    </row>
    <row r="34" spans="1:2">
      <c r="A34" s="5" t="s">
        <v>349</v>
      </c>
      <c r="B34" s="24">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62B99ECA-687F-47E4-9480-43D4764D289A}">
          <x14:formula1>
            <xm:f>Template!$L$3:$L$6</xm:f>
          </x14:formula1>
          <xm:sqref>B7</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85E4-3E98-4A5B-86E7-E9428E7598C4}">
  <dimension ref="A1:AA36"/>
  <sheetViews>
    <sheetView zoomScaleNormal="100" workbookViewId="0">
      <selection activeCell="F2" sqref="F2:F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455</v>
      </c>
      <c r="Y2" t="s">
        <v>70</v>
      </c>
      <c r="Z2" t="s">
        <v>71</v>
      </c>
      <c r="AA2" t="s">
        <v>72</v>
      </c>
    </row>
    <row r="3" spans="1:27" ht="15" customHeight="1">
      <c r="A3" s="5" t="s">
        <v>2</v>
      </c>
      <c r="B3" t="s">
        <v>445</v>
      </c>
      <c r="E3" s="34"/>
      <c r="F3" s="33"/>
    </row>
    <row r="4" spans="1:27">
      <c r="A4" s="5" t="s">
        <v>4</v>
      </c>
      <c r="B4" t="s">
        <v>456</v>
      </c>
      <c r="F4" s="33"/>
    </row>
    <row r="5" spans="1:27">
      <c r="A5" s="5" t="s">
        <v>3</v>
      </c>
      <c r="B5" s="7">
        <v>45169</v>
      </c>
      <c r="F5" s="33"/>
    </row>
    <row r="6" spans="1:27">
      <c r="A6" s="5" t="s">
        <v>5</v>
      </c>
      <c r="B6" t="s">
        <v>447</v>
      </c>
      <c r="E6" s="1" t="s">
        <v>170</v>
      </c>
      <c r="F6" s="33" t="s">
        <v>457</v>
      </c>
    </row>
    <row r="7" spans="1:27">
      <c r="A7" s="5" t="s">
        <v>77</v>
      </c>
      <c r="B7" t="s">
        <v>73</v>
      </c>
      <c r="F7" s="33"/>
    </row>
    <row r="8" spans="1:27">
      <c r="A8" s="5" t="s">
        <v>78</v>
      </c>
      <c r="B8" t="s">
        <v>151</v>
      </c>
      <c r="F8" s="33"/>
    </row>
    <row r="9" spans="1:27" ht="15" customHeight="1">
      <c r="A9" s="5" t="s">
        <v>79</v>
      </c>
      <c r="B9" t="s">
        <v>449</v>
      </c>
      <c r="C9" s="19"/>
      <c r="F9" s="33"/>
    </row>
    <row r="10" spans="1:27" ht="15" customHeight="1">
      <c r="A10" s="5" t="s">
        <v>188</v>
      </c>
      <c r="B10" t="s">
        <v>197</v>
      </c>
      <c r="C10" s="19"/>
      <c r="F10" s="33"/>
    </row>
    <row r="11" spans="1:27">
      <c r="A11" s="35" t="s">
        <v>81</v>
      </c>
      <c r="B11" s="36" t="s">
        <v>458</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t="s">
        <v>459</v>
      </c>
      <c r="Q16" s="1"/>
      <c r="R16" s="1"/>
      <c r="S16" s="1"/>
    </row>
    <row r="17" spans="1:16">
      <c r="A17" s="5" t="s">
        <v>7</v>
      </c>
      <c r="B17" t="s">
        <v>108</v>
      </c>
      <c r="F17" s="33"/>
      <c r="J17" s="27"/>
      <c r="K17" s="1"/>
      <c r="L17" s="1"/>
      <c r="M17" s="1"/>
      <c r="N17" s="27"/>
      <c r="P17" s="31"/>
    </row>
    <row r="18" spans="1:16">
      <c r="A18" s="5" t="s">
        <v>85</v>
      </c>
      <c r="B18">
        <v>1187500</v>
      </c>
      <c r="C18" s="3" t="s">
        <v>86</v>
      </c>
      <c r="F18" s="33"/>
      <c r="H18" s="28"/>
      <c r="J18" s="26"/>
      <c r="N18" s="27"/>
      <c r="P18" s="31"/>
    </row>
    <row r="19" spans="1:16">
      <c r="A19" s="5" t="s">
        <v>87</v>
      </c>
      <c r="B19">
        <v>19</v>
      </c>
      <c r="C19" s="3" t="s">
        <v>88</v>
      </c>
      <c r="F19" s="33"/>
      <c r="H19" s="28"/>
      <c r="J19" s="26"/>
      <c r="N19" s="27"/>
      <c r="P19" s="31"/>
    </row>
    <row r="20" spans="1:16">
      <c r="A20" s="5" t="s">
        <v>89</v>
      </c>
      <c r="B20" s="24">
        <v>7.84</v>
      </c>
      <c r="C20" s="3" t="s">
        <v>90</v>
      </c>
      <c r="F20" s="33"/>
      <c r="H20" s="28"/>
      <c r="J20" s="26"/>
      <c r="N20" s="27"/>
      <c r="P20" s="31"/>
    </row>
    <row r="21" spans="1:16">
      <c r="A21" s="5" t="s">
        <v>174</v>
      </c>
      <c r="B21" s="26">
        <v>5240000</v>
      </c>
      <c r="C21" s="3" t="s">
        <v>86</v>
      </c>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c r="A24" s="5" t="s">
        <v>94</v>
      </c>
      <c r="B24" s="32">
        <v>-36.659999999999997</v>
      </c>
      <c r="C24" s="3" t="s">
        <v>88</v>
      </c>
      <c r="F24" s="33"/>
      <c r="J24" s="28"/>
      <c r="K24" s="28"/>
      <c r="L24" s="28"/>
      <c r="M24" s="28"/>
      <c r="N24" s="28"/>
      <c r="P24" s="31"/>
    </row>
    <row r="25" spans="1:16">
      <c r="A25" s="22" t="s">
        <v>95</v>
      </c>
      <c r="B25">
        <f>B23-B24</f>
        <v>36.659999999999997</v>
      </c>
      <c r="C25" s="3" t="s">
        <v>88</v>
      </c>
    </row>
    <row r="26" spans="1:16" ht="16">
      <c r="A26" s="23" t="s">
        <v>96</v>
      </c>
      <c r="B26" s="24">
        <f>B25/B19</f>
        <v>1.9294736842105262</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2102.36</v>
      </c>
      <c r="C31" s="3" t="s">
        <v>102</v>
      </c>
    </row>
    <row r="32" spans="1:16">
      <c r="A32" s="5" t="s">
        <v>200</v>
      </c>
      <c r="B32" t="s">
        <v>449</v>
      </c>
    </row>
    <row r="33" spans="1:2">
      <c r="A33" s="5" t="s">
        <v>202</v>
      </c>
      <c r="B33" t="s">
        <v>215</v>
      </c>
    </row>
    <row r="34" spans="1:2">
      <c r="A34" s="5" t="s">
        <v>349</v>
      </c>
      <c r="B34" s="24">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440ACBF-1028-4D5B-863C-02B41B9ABCB2}">
          <x14:formula1>
            <xm:f>Template!$L$3:$L$6</xm:f>
          </x14:formula1>
          <xm:sqref>B7</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9211-5BD2-4726-9ECD-BD43878926D9}">
  <dimension ref="A1:AA36"/>
  <sheetViews>
    <sheetView zoomScaleNormal="100" workbookViewId="0">
      <selection activeCell="F26" sqref="F26"/>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14.33203125" customWidth="1"/>
    <col min="8" max="8" width="26.5" customWidth="1"/>
    <col min="9" max="11" width="15.33203125"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460</v>
      </c>
      <c r="Y2" t="s">
        <v>70</v>
      </c>
      <c r="Z2" t="s">
        <v>71</v>
      </c>
      <c r="AA2" t="s">
        <v>72</v>
      </c>
    </row>
    <row r="3" spans="1:27" ht="15" customHeight="1">
      <c r="A3" s="5" t="s">
        <v>2</v>
      </c>
      <c r="B3" t="s">
        <v>461</v>
      </c>
      <c r="E3" s="34"/>
      <c r="F3" s="33"/>
    </row>
    <row r="4" spans="1:27">
      <c r="A4" s="5" t="s">
        <v>4</v>
      </c>
      <c r="B4" t="s">
        <v>456</v>
      </c>
      <c r="F4" s="33"/>
    </row>
    <row r="5" spans="1:27">
      <c r="A5" s="5" t="s">
        <v>3</v>
      </c>
      <c r="B5" s="7">
        <v>45179</v>
      </c>
      <c r="F5" s="33"/>
      <c r="G5" s="1" t="s">
        <v>462</v>
      </c>
      <c r="H5" s="1" t="s">
        <v>463</v>
      </c>
      <c r="I5" s="1" t="s">
        <v>464</v>
      </c>
    </row>
    <row r="6" spans="1:27">
      <c r="A6" s="5" t="s">
        <v>5</v>
      </c>
      <c r="B6" t="s">
        <v>325</v>
      </c>
      <c r="E6" s="1" t="s">
        <v>170</v>
      </c>
      <c r="F6" s="33" t="s">
        <v>465</v>
      </c>
      <c r="G6" t="s">
        <v>466</v>
      </c>
      <c r="H6" t="s">
        <v>467</v>
      </c>
      <c r="I6" t="s">
        <v>468</v>
      </c>
      <c r="J6" t="s">
        <v>469</v>
      </c>
      <c r="K6" t="s">
        <v>470</v>
      </c>
      <c r="L6" t="s">
        <v>471</v>
      </c>
    </row>
    <row r="7" spans="1:27">
      <c r="A7" s="5" t="s">
        <v>77</v>
      </c>
      <c r="B7" t="s">
        <v>73</v>
      </c>
      <c r="F7" s="33"/>
      <c r="G7" t="s">
        <v>472</v>
      </c>
      <c r="H7" t="s">
        <v>473</v>
      </c>
      <c r="I7" t="s">
        <v>469</v>
      </c>
    </row>
    <row r="8" spans="1:27">
      <c r="A8" s="5" t="s">
        <v>78</v>
      </c>
      <c r="B8" t="s">
        <v>151</v>
      </c>
      <c r="F8" s="33"/>
      <c r="G8" t="s">
        <v>474</v>
      </c>
      <c r="H8" t="s">
        <v>475</v>
      </c>
      <c r="I8" t="s">
        <v>468</v>
      </c>
      <c r="J8" t="s">
        <v>469</v>
      </c>
      <c r="K8" t="s">
        <v>470</v>
      </c>
      <c r="L8" t="s">
        <v>471</v>
      </c>
    </row>
    <row r="9" spans="1:27" ht="15" customHeight="1">
      <c r="A9" s="5" t="s">
        <v>79</v>
      </c>
      <c r="B9" t="s">
        <v>449</v>
      </c>
      <c r="C9" s="19"/>
      <c r="F9" s="33"/>
    </row>
    <row r="10" spans="1:27" ht="15" customHeight="1">
      <c r="A10" s="5" t="s">
        <v>188</v>
      </c>
      <c r="B10" t="s">
        <v>189</v>
      </c>
      <c r="C10" s="19"/>
      <c r="F10" s="33"/>
    </row>
    <row r="11" spans="1:27">
      <c r="A11" s="35" t="s">
        <v>81</v>
      </c>
      <c r="B11" s="36" t="s">
        <v>476</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t="s">
        <v>477</v>
      </c>
      <c r="Q16" s="1"/>
      <c r="R16" s="1"/>
      <c r="S16" s="1"/>
    </row>
    <row r="17" spans="1:16">
      <c r="A17" s="5" t="s">
        <v>7</v>
      </c>
      <c r="B17" t="s">
        <v>108</v>
      </c>
      <c r="F17" s="33"/>
      <c r="J17" s="27"/>
      <c r="K17" s="1"/>
      <c r="L17" s="1"/>
      <c r="M17" s="1"/>
      <c r="N17" s="27"/>
      <c r="P17" s="31"/>
    </row>
    <row r="18" spans="1:16">
      <c r="A18" s="5" t="s">
        <v>85</v>
      </c>
      <c r="B18">
        <v>4312500</v>
      </c>
      <c r="C18" s="3" t="s">
        <v>86</v>
      </c>
      <c r="F18" s="33"/>
      <c r="H18" s="28"/>
      <c r="J18" s="26"/>
      <c r="N18" s="27"/>
      <c r="P18" s="31"/>
    </row>
    <row r="19" spans="1:16">
      <c r="A19" s="5" t="s">
        <v>87</v>
      </c>
      <c r="B19">
        <v>69</v>
      </c>
      <c r="C19" s="3" t="s">
        <v>88</v>
      </c>
      <c r="F19" s="33"/>
      <c r="H19" s="28"/>
      <c r="J19" s="26"/>
      <c r="N19" s="27"/>
      <c r="P19" s="31"/>
    </row>
    <row r="20" spans="1:16">
      <c r="A20" s="5" t="s">
        <v>89</v>
      </c>
      <c r="B20" s="24">
        <v>7.84</v>
      </c>
      <c r="C20" s="3" t="s">
        <v>90</v>
      </c>
      <c r="F20" s="33"/>
      <c r="H20" s="28"/>
      <c r="J20" s="26"/>
      <c r="N20" s="27"/>
      <c r="P20" s="31"/>
    </row>
    <row r="21" spans="1:16">
      <c r="A21" s="5" t="s">
        <v>174</v>
      </c>
      <c r="B21" s="26">
        <v>10781250</v>
      </c>
      <c r="C21" s="3" t="s">
        <v>86</v>
      </c>
      <c r="F21" s="33"/>
      <c r="H21" s="28"/>
      <c r="N21" s="27"/>
      <c r="P21" s="31"/>
    </row>
    <row r="22" spans="1:16" ht="15" customHeight="1">
      <c r="A22" s="5" t="s">
        <v>91</v>
      </c>
      <c r="B22" s="6"/>
      <c r="C22" s="3" t="s">
        <v>92</v>
      </c>
      <c r="F22" s="33"/>
      <c r="H22" s="28"/>
      <c r="P22" s="31"/>
    </row>
    <row r="23" spans="1:16" ht="29" customHeight="1">
      <c r="A23" s="21" t="s">
        <v>93</v>
      </c>
      <c r="B23">
        <v>-19.899999999999999</v>
      </c>
      <c r="C23" s="3" t="s">
        <v>88</v>
      </c>
      <c r="F23" s="33"/>
      <c r="P23" s="31"/>
    </row>
    <row r="24" spans="1:16">
      <c r="A24" s="5" t="s">
        <v>94</v>
      </c>
      <c r="B24" s="32"/>
      <c r="C24" s="3" t="s">
        <v>88</v>
      </c>
      <c r="F24" s="33"/>
      <c r="J24" s="28"/>
      <c r="K24" s="28"/>
      <c r="L24" s="28"/>
      <c r="M24" s="28"/>
      <c r="N24" s="28"/>
      <c r="P24" s="31"/>
    </row>
    <row r="25" spans="1:16">
      <c r="A25" s="22" t="s">
        <v>95</v>
      </c>
      <c r="B25">
        <f>B23-B24</f>
        <v>-19.899999999999999</v>
      </c>
      <c r="C25" s="3" t="s">
        <v>88</v>
      </c>
    </row>
    <row r="26" spans="1:16" ht="16">
      <c r="A26" s="23" t="s">
        <v>96</v>
      </c>
      <c r="B26" s="24">
        <f>B25/B19</f>
        <v>-0.28840579710144926</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2109.77</v>
      </c>
      <c r="C31" s="3" t="s">
        <v>102</v>
      </c>
    </row>
    <row r="32" spans="1:16">
      <c r="A32" s="5" t="s">
        <v>200</v>
      </c>
      <c r="B32" t="s">
        <v>449</v>
      </c>
    </row>
    <row r="33" spans="1:2">
      <c r="A33" s="5" t="s">
        <v>202</v>
      </c>
      <c r="B33" t="s">
        <v>215</v>
      </c>
    </row>
    <row r="34" spans="1:2">
      <c r="A34" s="5" t="s">
        <v>349</v>
      </c>
      <c r="B34" s="24">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4ADBC4D-38A1-4990-824C-9E0A8EDD913B}">
          <x14:formula1>
            <xm:f>Template!$L$3:$L$6</xm:f>
          </x14:formula1>
          <xm:sqref>B7</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92AA-C4CA-4935-936B-8E857B6A3F76}">
  <dimension ref="A1:AA36"/>
  <sheetViews>
    <sheetView zoomScaleNormal="100" workbookViewId="0">
      <selection activeCell="H13" sqref="H13"/>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478</v>
      </c>
      <c r="Y2" t="s">
        <v>70</v>
      </c>
      <c r="Z2" t="s">
        <v>71</v>
      </c>
      <c r="AA2" t="s">
        <v>72</v>
      </c>
    </row>
    <row r="3" spans="1:27" ht="15" customHeight="1">
      <c r="A3" s="5" t="s">
        <v>2</v>
      </c>
      <c r="B3" t="s">
        <v>439</v>
      </c>
      <c r="E3" s="34"/>
      <c r="F3" s="33"/>
    </row>
    <row r="4" spans="1:27">
      <c r="A4" s="5" t="s">
        <v>4</v>
      </c>
      <c r="B4" t="s">
        <v>440</v>
      </c>
      <c r="F4" s="33"/>
    </row>
    <row r="5" spans="1:27">
      <c r="A5" s="5" t="s">
        <v>3</v>
      </c>
      <c r="B5" s="7">
        <v>45184</v>
      </c>
      <c r="F5" s="33"/>
    </row>
    <row r="6" spans="1:27">
      <c r="A6" s="5" t="s">
        <v>5</v>
      </c>
      <c r="B6" t="s">
        <v>389</v>
      </c>
      <c r="E6" s="1" t="s">
        <v>170</v>
      </c>
      <c r="F6" s="33"/>
    </row>
    <row r="7" spans="1:27">
      <c r="A7" s="5" t="s">
        <v>77</v>
      </c>
      <c r="B7" t="s">
        <v>73</v>
      </c>
      <c r="F7" s="33"/>
    </row>
    <row r="8" spans="1:27">
      <c r="A8" s="5" t="s">
        <v>78</v>
      </c>
      <c r="B8" t="s">
        <v>151</v>
      </c>
      <c r="F8" s="33"/>
    </row>
    <row r="9" spans="1:27" ht="15" customHeight="1">
      <c r="A9" s="5" t="s">
        <v>79</v>
      </c>
      <c r="B9" t="s">
        <v>391</v>
      </c>
      <c r="C9" s="19"/>
      <c r="F9" s="33"/>
    </row>
    <row r="10" spans="1:27" ht="15" customHeight="1">
      <c r="A10" s="5" t="s">
        <v>188</v>
      </c>
      <c r="B10" t="s">
        <v>197</v>
      </c>
      <c r="C10" s="19"/>
      <c r="F10" s="33"/>
    </row>
    <row r="11" spans="1:27">
      <c r="A11" s="35" t="s">
        <v>81</v>
      </c>
      <c r="B11" s="36" t="s">
        <v>479</v>
      </c>
      <c r="C11" s="36"/>
      <c r="F11" s="33"/>
    </row>
    <row r="12" spans="1:27">
      <c r="A12" s="35"/>
      <c r="B12" s="36"/>
      <c r="C12" s="36"/>
      <c r="F12" s="33"/>
    </row>
    <row r="13" spans="1:27">
      <c r="A13" s="35"/>
      <c r="B13" s="36"/>
      <c r="C13" s="36"/>
      <c r="F13" s="33"/>
    </row>
    <row r="14" spans="1:27">
      <c r="A14" s="5" t="s">
        <v>10</v>
      </c>
      <c r="B14" t="s">
        <v>329</v>
      </c>
      <c r="F14" s="33"/>
    </row>
    <row r="15" spans="1:27">
      <c r="F15" s="33"/>
    </row>
    <row r="16" spans="1:27" ht="15.75" customHeight="1">
      <c r="A16" s="9" t="s">
        <v>84</v>
      </c>
      <c r="E16" s="1" t="s">
        <v>173</v>
      </c>
      <c r="F16" s="33"/>
      <c r="Q16" s="1"/>
      <c r="R16" s="1"/>
      <c r="S16" s="1"/>
    </row>
    <row r="17" spans="1:16">
      <c r="A17" s="5" t="s">
        <v>7</v>
      </c>
      <c r="B17" t="s">
        <v>109</v>
      </c>
      <c r="F17" s="33"/>
      <c r="J17" s="27"/>
      <c r="K17" s="1"/>
      <c r="L17" s="1"/>
      <c r="M17" s="1"/>
      <c r="N17" s="27"/>
      <c r="P17" s="31"/>
    </row>
    <row r="18" spans="1:16">
      <c r="A18" s="5" t="s">
        <v>85</v>
      </c>
      <c r="C18" s="3" t="s">
        <v>86</v>
      </c>
      <c r="F18" s="33"/>
      <c r="H18" s="28"/>
      <c r="J18" s="26"/>
      <c r="N18" s="27"/>
      <c r="P18" s="31"/>
    </row>
    <row r="19" spans="1:16">
      <c r="A19" s="5" t="s">
        <v>87</v>
      </c>
      <c r="B19">
        <v>173.04</v>
      </c>
      <c r="C19" s="3" t="s">
        <v>88</v>
      </c>
      <c r="F19" s="33"/>
      <c r="H19" s="28"/>
      <c r="J19" s="26"/>
      <c r="N19" s="27"/>
      <c r="P19" s="31"/>
    </row>
    <row r="20" spans="1:16">
      <c r="A20" s="5" t="s">
        <v>89</v>
      </c>
      <c r="B20" s="24">
        <v>56.35</v>
      </c>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-6.65</v>
      </c>
      <c r="C23" s="3" t="s">
        <v>88</v>
      </c>
      <c r="F23" s="33"/>
      <c r="P23" s="31"/>
    </row>
    <row r="24" spans="1:16">
      <c r="A24" s="5" t="s">
        <v>94</v>
      </c>
      <c r="B24" s="32"/>
      <c r="C24" s="3" t="s">
        <v>88</v>
      </c>
      <c r="F24" s="33"/>
      <c r="J24" s="28"/>
      <c r="K24" s="28"/>
      <c r="L24" s="28"/>
      <c r="M24" s="28"/>
      <c r="N24" s="28"/>
      <c r="P24" s="31"/>
    </row>
    <row r="25" spans="1:16">
      <c r="A25" s="22" t="s">
        <v>95</v>
      </c>
      <c r="B25">
        <f>B23-B24</f>
        <v>-6.65</v>
      </c>
      <c r="C25" s="3" t="s">
        <v>88</v>
      </c>
    </row>
    <row r="26" spans="1:16" ht="16">
      <c r="A26" s="23" t="s">
        <v>96</v>
      </c>
      <c r="B26" s="24">
        <f>B25/B19</f>
        <v>-3.8430420711974111E-2</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2141.35</v>
      </c>
      <c r="C31" s="3" t="s">
        <v>102</v>
      </c>
    </row>
    <row r="32" spans="1:16">
      <c r="A32" s="5" t="s">
        <v>200</v>
      </c>
      <c r="B32" t="s">
        <v>391</v>
      </c>
    </row>
    <row r="33" spans="1:2">
      <c r="A33" s="5" t="s">
        <v>202</v>
      </c>
      <c r="B33" t="s">
        <v>215</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30850F00-503D-4154-80C0-E783781AB45B}">
          <x14:formula1>
            <xm:f>Template!$L$3:$L$6</xm:f>
          </x14:formula1>
          <xm:sqref>B7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6ED6B-9028-43E9-B4FB-E0EAB1FE3E9E}">
  <dimension ref="A1:AA24"/>
  <sheetViews>
    <sheetView topLeftCell="J1" workbookViewId="0"/>
  </sheetViews>
  <sheetFormatPr baseColWidth="10" defaultColWidth="8.83203125" defaultRowHeight="15"/>
  <cols>
    <col min="1" max="1" width="25.5" bestFit="1" customWidth="1"/>
    <col min="2" max="2" width="14.33203125"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7"/>
      <c r="Y2" t="s">
        <v>70</v>
      </c>
      <c r="Z2" t="s">
        <v>71</v>
      </c>
      <c r="AA2" t="s">
        <v>72</v>
      </c>
    </row>
    <row r="3" spans="1:27">
      <c r="A3" s="5" t="s">
        <v>2</v>
      </c>
      <c r="B3" t="s">
        <v>112</v>
      </c>
      <c r="E3" s="34"/>
      <c r="F3" s="37"/>
    </row>
    <row r="4" spans="1:27">
      <c r="A4" s="5" t="s">
        <v>4</v>
      </c>
      <c r="B4" t="s">
        <v>71</v>
      </c>
      <c r="F4" s="37"/>
    </row>
    <row r="5" spans="1:27">
      <c r="A5" s="5" t="s">
        <v>3</v>
      </c>
      <c r="B5" s="7">
        <v>43868</v>
      </c>
      <c r="F5" s="37"/>
    </row>
    <row r="6" spans="1:27">
      <c r="A6" s="5" t="s">
        <v>5</v>
      </c>
      <c r="B6" t="s">
        <v>70</v>
      </c>
      <c r="E6" s="1" t="s">
        <v>76</v>
      </c>
      <c r="F6" s="37"/>
    </row>
    <row r="7" spans="1:27">
      <c r="A7" s="5" t="s">
        <v>77</v>
      </c>
      <c r="B7" t="s">
        <v>63</v>
      </c>
      <c r="F7" s="37"/>
    </row>
    <row r="8" spans="1:27">
      <c r="A8" s="5" t="s">
        <v>78</v>
      </c>
      <c r="B8">
        <v>1</v>
      </c>
      <c r="F8" s="37"/>
    </row>
    <row r="9" spans="1:27" ht="15" customHeight="1">
      <c r="A9" s="5" t="s">
        <v>79</v>
      </c>
      <c r="B9" t="s">
        <v>106</v>
      </c>
      <c r="C9" s="19"/>
      <c r="F9" s="37"/>
    </row>
    <row r="10" spans="1:27">
      <c r="A10" s="35" t="s">
        <v>81</v>
      </c>
      <c r="B10" s="36" t="s">
        <v>82</v>
      </c>
      <c r="C10" s="36"/>
      <c r="F10" s="37"/>
    </row>
    <row r="11" spans="1:27">
      <c r="A11" s="35"/>
      <c r="B11" s="36"/>
      <c r="C11" s="36"/>
      <c r="F11" s="37"/>
    </row>
    <row r="12" spans="1:27">
      <c r="A12" s="35"/>
      <c r="B12" s="36"/>
      <c r="C12" s="36"/>
      <c r="F12" s="37"/>
    </row>
    <row r="13" spans="1:27">
      <c r="A13" s="5" t="s">
        <v>10</v>
      </c>
      <c r="B13" t="s">
        <v>83</v>
      </c>
      <c r="F13" s="37"/>
    </row>
    <row r="14" spans="1:27">
      <c r="A14" s="5"/>
      <c r="F14" s="37"/>
    </row>
    <row r="15" spans="1:27" ht="16">
      <c r="A15" s="9" t="s">
        <v>84</v>
      </c>
    </row>
    <row r="16" spans="1:27">
      <c r="A16" s="5" t="s">
        <v>7</v>
      </c>
    </row>
    <row r="17" spans="1:6">
      <c r="A17" s="5" t="s">
        <v>85</v>
      </c>
      <c r="C17" s="3" t="s">
        <v>86</v>
      </c>
      <c r="F17" s="2"/>
    </row>
    <row r="18" spans="1:6">
      <c r="A18" s="5" t="s">
        <v>89</v>
      </c>
      <c r="C18" s="3" t="s">
        <v>90</v>
      </c>
    </row>
    <row r="19" spans="1:6">
      <c r="A19" s="5" t="s">
        <v>91</v>
      </c>
      <c r="B19" s="6"/>
      <c r="C19" s="3" t="s">
        <v>92</v>
      </c>
    </row>
    <row r="20" spans="1:6" ht="32.25" customHeight="1">
      <c r="A20" s="21" t="s">
        <v>93</v>
      </c>
      <c r="C20" s="3" t="s">
        <v>88</v>
      </c>
    </row>
    <row r="21" spans="1:6">
      <c r="A21" s="5" t="s">
        <v>94</v>
      </c>
      <c r="C21" s="3" t="s">
        <v>88</v>
      </c>
    </row>
    <row r="22" spans="1:6">
      <c r="A22" s="5" t="s">
        <v>97</v>
      </c>
      <c r="C22" s="3" t="s">
        <v>98</v>
      </c>
    </row>
    <row r="23" spans="1:6">
      <c r="A23" s="5" t="s">
        <v>99</v>
      </c>
      <c r="C23" t="s">
        <v>98</v>
      </c>
    </row>
    <row r="24" spans="1:6">
      <c r="A24" s="5" t="s">
        <v>100</v>
      </c>
    </row>
  </sheetData>
  <mergeCells count="5">
    <mergeCell ref="E2:E3"/>
    <mergeCell ref="F2:F5"/>
    <mergeCell ref="F6:F14"/>
    <mergeCell ref="A10:A12"/>
    <mergeCell ref="B10:C12"/>
  </mergeCells>
  <dataValidations count="1">
    <dataValidation type="list" allowBlank="1" showInputMessage="1" showErrorMessage="1" sqref="B7" xr:uid="{A59701B7-6CC4-4340-8512-E90ED3C0CF39}">
      <formula1>$Y$1:$Z$1</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8616-6150-469A-AE1E-A9EFEF495722}">
  <dimension ref="A1:AA36"/>
  <sheetViews>
    <sheetView zoomScaleNormal="100" workbookViewId="0">
      <selection activeCell="G29" sqref="G29"/>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478</v>
      </c>
      <c r="Y2" t="s">
        <v>70</v>
      </c>
      <c r="Z2" t="s">
        <v>71</v>
      </c>
      <c r="AA2" t="s">
        <v>72</v>
      </c>
    </row>
    <row r="3" spans="1:27" ht="15" customHeight="1">
      <c r="A3" s="5" t="s">
        <v>2</v>
      </c>
      <c r="B3" t="s">
        <v>439</v>
      </c>
      <c r="E3" s="34"/>
      <c r="F3" s="33"/>
    </row>
    <row r="4" spans="1:27">
      <c r="A4" s="5" t="s">
        <v>4</v>
      </c>
      <c r="B4" t="s">
        <v>456</v>
      </c>
      <c r="F4" s="33"/>
    </row>
    <row r="5" spans="1:27">
      <c r="A5" s="5" t="s">
        <v>3</v>
      </c>
      <c r="B5" s="7">
        <v>45198</v>
      </c>
      <c r="F5" s="33"/>
    </row>
    <row r="6" spans="1:27" ht="14.5" customHeight="1">
      <c r="A6" s="5" t="s">
        <v>5</v>
      </c>
      <c r="B6" t="s">
        <v>389</v>
      </c>
      <c r="E6" s="1" t="s">
        <v>170</v>
      </c>
      <c r="F6" s="33" t="s">
        <v>480</v>
      </c>
    </row>
    <row r="7" spans="1:27" ht="14.5" customHeight="1">
      <c r="A7" s="5" t="s">
        <v>77</v>
      </c>
      <c r="B7" t="s">
        <v>73</v>
      </c>
      <c r="F7" s="33"/>
    </row>
    <row r="8" spans="1:27" ht="14.5" customHeight="1">
      <c r="A8" s="5" t="s">
        <v>78</v>
      </c>
      <c r="B8" t="s">
        <v>151</v>
      </c>
      <c r="F8" s="33"/>
    </row>
    <row r="9" spans="1:27" ht="15" customHeight="1">
      <c r="A9" s="5" t="s">
        <v>79</v>
      </c>
      <c r="B9" t="s">
        <v>391</v>
      </c>
      <c r="C9" s="19"/>
      <c r="F9" s="33"/>
    </row>
    <row r="10" spans="1:27" ht="15" customHeight="1">
      <c r="A10" s="5" t="s">
        <v>188</v>
      </c>
      <c r="B10" t="s">
        <v>197</v>
      </c>
      <c r="C10" s="19"/>
      <c r="F10" s="33"/>
    </row>
    <row r="11" spans="1:27" ht="14.5" customHeight="1">
      <c r="A11" s="35" t="s">
        <v>81</v>
      </c>
      <c r="B11" s="36" t="s">
        <v>479</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481</v>
      </c>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173.04</v>
      </c>
      <c r="C19" s="3" t="s">
        <v>88</v>
      </c>
      <c r="F19" s="33"/>
      <c r="H19" s="28"/>
      <c r="J19" s="26"/>
      <c r="N19" s="27"/>
      <c r="P19" s="31"/>
    </row>
    <row r="20" spans="1:16" ht="14.5" customHeight="1">
      <c r="A20" s="5" t="s">
        <v>89</v>
      </c>
      <c r="B20" s="24">
        <v>56.35</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-3.25</v>
      </c>
      <c r="C23" s="3" t="s">
        <v>88</v>
      </c>
      <c r="F23" s="33"/>
      <c r="P23" s="31"/>
    </row>
    <row r="24" spans="1:16" ht="14.5" customHeight="1">
      <c r="A24" s="5" t="s">
        <v>94</v>
      </c>
      <c r="B24" s="32"/>
      <c r="C24" s="3" t="s">
        <v>88</v>
      </c>
      <c r="F24" s="33"/>
      <c r="J24" s="28"/>
      <c r="K24" s="28"/>
      <c r="L24" s="28"/>
      <c r="M24" s="28"/>
      <c r="N24" s="28"/>
      <c r="P24" s="31"/>
    </row>
    <row r="25" spans="1:16">
      <c r="A25" s="22" t="s">
        <v>95</v>
      </c>
      <c r="B25">
        <f>B23-B24</f>
        <v>-3.25</v>
      </c>
      <c r="C25" s="3" t="s">
        <v>88</v>
      </c>
    </row>
    <row r="26" spans="1:16" ht="16">
      <c r="A26" s="23" t="s">
        <v>96</v>
      </c>
      <c r="B26" s="24">
        <f>B25/B19</f>
        <v>-1.8781784558483589E-2</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2141.48</v>
      </c>
      <c r="C31" s="3" t="s">
        <v>102</v>
      </c>
    </row>
    <row r="32" spans="1:16">
      <c r="A32" s="5" t="s">
        <v>200</v>
      </c>
      <c r="B32" t="s">
        <v>391</v>
      </c>
    </row>
    <row r="33" spans="1:2">
      <c r="A33" s="5" t="s">
        <v>202</v>
      </c>
      <c r="B33" t="s">
        <v>215</v>
      </c>
    </row>
    <row r="34" spans="1:2">
      <c r="A34" s="5" t="s">
        <v>349</v>
      </c>
      <c r="B34" s="26">
        <v>1.5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151CFC9C-0866-446B-BDBB-F0BB022C971E}">
          <x14:formula1>
            <xm:f>Template!$L$3:$L$6</xm:f>
          </x14:formula1>
          <xm:sqref>B7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020E-FC0C-44B7-ACBE-325FE0B9E0CD}">
  <dimension ref="A1:AA36"/>
  <sheetViews>
    <sheetView zoomScaleNormal="100" workbookViewId="0">
      <selection activeCell="F16" sqref="F16:F24"/>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c r="A2" s="8" t="s">
        <v>67</v>
      </c>
      <c r="E2" s="34" t="s">
        <v>68</v>
      </c>
      <c r="F2" s="33" t="s">
        <v>455</v>
      </c>
      <c r="Y2" t="s">
        <v>70</v>
      </c>
      <c r="Z2" t="s">
        <v>71</v>
      </c>
      <c r="AA2" t="s">
        <v>72</v>
      </c>
    </row>
    <row r="3" spans="1:27" ht="15" customHeight="1">
      <c r="A3" s="5" t="s">
        <v>2</v>
      </c>
      <c r="B3" t="s">
        <v>439</v>
      </c>
      <c r="E3" s="34"/>
      <c r="F3" s="33"/>
    </row>
    <row r="4" spans="1:27" ht="14.5" customHeight="1">
      <c r="A4" s="5" t="s">
        <v>4</v>
      </c>
      <c r="B4" t="s">
        <v>456</v>
      </c>
      <c r="F4" s="33"/>
    </row>
    <row r="5" spans="1:27" ht="14.5" customHeight="1">
      <c r="A5" s="5" t="s">
        <v>3</v>
      </c>
      <c r="B5" s="7">
        <v>45205</v>
      </c>
      <c r="F5" s="33"/>
    </row>
    <row r="6" spans="1:27">
      <c r="A6" s="5" t="s">
        <v>5</v>
      </c>
      <c r="B6" t="s">
        <v>482</v>
      </c>
      <c r="E6" s="1" t="s">
        <v>170</v>
      </c>
      <c r="F6" s="33" t="s">
        <v>457</v>
      </c>
    </row>
    <row r="7" spans="1:27" ht="14.5" customHeight="1">
      <c r="A7" s="5" t="s">
        <v>77</v>
      </c>
      <c r="B7" t="s">
        <v>73</v>
      </c>
      <c r="F7" s="33"/>
    </row>
    <row r="8" spans="1:27" ht="14.5" customHeight="1">
      <c r="A8" s="5" t="s">
        <v>78</v>
      </c>
      <c r="B8" t="s">
        <v>151</v>
      </c>
      <c r="F8" s="33"/>
    </row>
    <row r="9" spans="1:27" ht="15" customHeight="1">
      <c r="A9" s="5" t="s">
        <v>79</v>
      </c>
      <c r="B9" t="s">
        <v>449</v>
      </c>
      <c r="C9" s="19"/>
      <c r="F9" s="33"/>
    </row>
    <row r="10" spans="1:27" ht="15" customHeight="1">
      <c r="A10" s="5" t="s">
        <v>188</v>
      </c>
      <c r="B10" t="s">
        <v>189</v>
      </c>
      <c r="C10" s="19"/>
      <c r="F10" s="33"/>
    </row>
    <row r="11" spans="1:27">
      <c r="A11" s="35" t="s">
        <v>81</v>
      </c>
      <c r="B11" s="36" t="s">
        <v>483</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484</v>
      </c>
      <c r="Q16" s="1"/>
      <c r="R16" s="1"/>
      <c r="S16" s="1"/>
    </row>
    <row r="17" spans="1:16">
      <c r="A17" s="5" t="s">
        <v>7</v>
      </c>
      <c r="F17" s="33"/>
      <c r="J17" s="27"/>
      <c r="K17" s="1"/>
      <c r="L17" s="1"/>
      <c r="M17" s="1"/>
      <c r="N17" s="27"/>
      <c r="P17" s="31"/>
    </row>
    <row r="18" spans="1:16">
      <c r="A18" s="5" t="s">
        <v>85</v>
      </c>
      <c r="B18">
        <v>1219276.8</v>
      </c>
      <c r="C18" s="3" t="s">
        <v>86</v>
      </c>
      <c r="F18" s="33"/>
      <c r="H18" s="28"/>
      <c r="J18" s="26"/>
      <c r="N18" s="27"/>
      <c r="P18" s="31"/>
    </row>
    <row r="19" spans="1:16">
      <c r="A19" s="5" t="s">
        <v>87</v>
      </c>
      <c r="B19">
        <v>19</v>
      </c>
      <c r="C19" s="3" t="s">
        <v>88</v>
      </c>
      <c r="F19" s="33"/>
      <c r="H19" s="28"/>
      <c r="J19" s="26"/>
      <c r="N19" s="27"/>
      <c r="P19" s="31"/>
    </row>
    <row r="20" spans="1:16">
      <c r="A20" s="5" t="s">
        <v>89</v>
      </c>
      <c r="B20" s="24">
        <v>10</v>
      </c>
      <c r="C20" s="3" t="s">
        <v>90</v>
      </c>
      <c r="F20" s="33"/>
      <c r="H20" s="28"/>
      <c r="J20" s="26"/>
      <c r="N20" s="27"/>
      <c r="P20" s="31"/>
    </row>
    <row r="21" spans="1:16">
      <c r="A21" s="5" t="s">
        <v>174</v>
      </c>
      <c r="B21" s="26"/>
      <c r="C21" s="3"/>
      <c r="F21" s="33"/>
      <c r="H21" s="28"/>
      <c r="N21" s="27"/>
      <c r="P21" s="31"/>
    </row>
    <row r="22" spans="1:16" ht="15" customHeight="1">
      <c r="A22" s="5" t="s">
        <v>91</v>
      </c>
      <c r="B22" s="6"/>
      <c r="C22" s="3" t="s">
        <v>92</v>
      </c>
      <c r="F22" s="33"/>
      <c r="H22" s="28"/>
      <c r="P22" s="31"/>
    </row>
    <row r="23" spans="1:16" ht="29" customHeight="1">
      <c r="A23" s="21" t="s">
        <v>93</v>
      </c>
      <c r="B23">
        <v>-289.58999999999997</v>
      </c>
      <c r="C23" s="3" t="s">
        <v>88</v>
      </c>
      <c r="F23" s="33"/>
      <c r="P23" s="31"/>
    </row>
    <row r="24" spans="1:16">
      <c r="A24" s="5" t="s">
        <v>94</v>
      </c>
      <c r="B24" s="32"/>
      <c r="C24" s="3" t="s">
        <v>88</v>
      </c>
      <c r="F24" s="33"/>
      <c r="J24" s="28"/>
      <c r="K24" s="28"/>
      <c r="L24" s="28"/>
      <c r="M24" s="28"/>
      <c r="N24" s="28"/>
      <c r="P24" s="31"/>
    </row>
    <row r="25" spans="1:16">
      <c r="A25" s="22" t="s">
        <v>95</v>
      </c>
      <c r="B25">
        <f>B23-B24</f>
        <v>-289.58999999999997</v>
      </c>
      <c r="C25" s="3" t="s">
        <v>88</v>
      </c>
    </row>
    <row r="26" spans="1:16" ht="16">
      <c r="A26" s="23" t="s">
        <v>96</v>
      </c>
      <c r="B26" s="24">
        <f>B25/B19</f>
        <v>-15.241578947368419</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2186.5</v>
      </c>
      <c r="C31" s="3" t="s">
        <v>102</v>
      </c>
    </row>
    <row r="32" spans="1:16">
      <c r="A32" s="5" t="s">
        <v>200</v>
      </c>
      <c r="B32" t="s">
        <v>449</v>
      </c>
    </row>
    <row r="33" spans="1:2">
      <c r="A33" s="5" t="s">
        <v>202</v>
      </c>
      <c r="B33" t="s">
        <v>215</v>
      </c>
    </row>
    <row r="34" spans="1:2">
      <c r="A34" s="5" t="s">
        <v>349</v>
      </c>
      <c r="B34" s="26">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B4B94F8F-6005-497E-952F-AE462C9AEA25}">
          <x14:formula1>
            <xm:f>Template!$L$3:$L$6</xm:f>
          </x14:formula1>
          <xm:sqref>B7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3887-7257-44B6-9B8E-ECCB95EF3F47}">
  <dimension ref="A1:AA36"/>
  <sheetViews>
    <sheetView zoomScaleNormal="100" workbookViewId="0">
      <selection activeCell="B5" sqref="B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455</v>
      </c>
      <c r="Y2" t="s">
        <v>70</v>
      </c>
      <c r="Z2" t="s">
        <v>71</v>
      </c>
      <c r="AA2" t="s">
        <v>72</v>
      </c>
    </row>
    <row r="3" spans="1:27" ht="15" customHeight="1">
      <c r="A3" s="5" t="s">
        <v>2</v>
      </c>
      <c r="B3" t="s">
        <v>439</v>
      </c>
      <c r="E3" s="34"/>
      <c r="F3" s="33"/>
    </row>
    <row r="4" spans="1:27" ht="14.5" customHeight="1">
      <c r="A4" s="5" t="s">
        <v>4</v>
      </c>
      <c r="B4" t="s">
        <v>456</v>
      </c>
      <c r="F4" s="33"/>
    </row>
    <row r="5" spans="1:27" ht="14.5" customHeight="1">
      <c r="A5" s="5" t="s">
        <v>3</v>
      </c>
      <c r="B5" s="7">
        <v>45211</v>
      </c>
      <c r="F5" s="33"/>
    </row>
    <row r="6" spans="1:27" ht="14.5" customHeight="1">
      <c r="A6" s="5" t="s">
        <v>5</v>
      </c>
      <c r="B6" t="s">
        <v>482</v>
      </c>
      <c r="E6" s="1" t="s">
        <v>170</v>
      </c>
      <c r="F6" s="33" t="s">
        <v>457</v>
      </c>
    </row>
    <row r="7" spans="1:27" ht="14.5" customHeight="1">
      <c r="A7" s="5" t="s">
        <v>77</v>
      </c>
      <c r="B7" t="s">
        <v>73</v>
      </c>
      <c r="F7" s="33"/>
    </row>
    <row r="8" spans="1:27" ht="14.5" customHeight="1">
      <c r="A8" s="5" t="s">
        <v>78</v>
      </c>
      <c r="B8" t="s">
        <v>151</v>
      </c>
      <c r="F8" s="33"/>
    </row>
    <row r="9" spans="1:27" ht="15" customHeight="1">
      <c r="A9" s="5" t="s">
        <v>79</v>
      </c>
      <c r="B9" t="s">
        <v>485</v>
      </c>
      <c r="C9" s="19"/>
      <c r="F9" s="33"/>
    </row>
    <row r="10" spans="1:27" ht="15" customHeight="1">
      <c r="A10" s="5" t="s">
        <v>188</v>
      </c>
      <c r="B10" t="s">
        <v>189</v>
      </c>
      <c r="C10" s="19"/>
      <c r="F10" s="33"/>
    </row>
    <row r="11" spans="1:27" ht="14.5" customHeight="1">
      <c r="A11" s="35" t="s">
        <v>81</v>
      </c>
      <c r="B11" s="36" t="s">
        <v>486</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487</v>
      </c>
      <c r="Q16" s="1"/>
      <c r="R16" s="1"/>
      <c r="S16" s="1"/>
    </row>
    <row r="17" spans="1:16" ht="14.5" customHeight="1">
      <c r="A17" s="5" t="s">
        <v>7</v>
      </c>
      <c r="F17" s="33"/>
      <c r="J17" s="27"/>
      <c r="K17" s="1"/>
      <c r="L17" s="1"/>
      <c r="M17" s="1"/>
      <c r="N17" s="27"/>
      <c r="P17" s="31"/>
    </row>
    <row r="18" spans="1:16" ht="14.5" customHeight="1">
      <c r="A18" s="5" t="s">
        <v>85</v>
      </c>
      <c r="B18">
        <v>1219276.8</v>
      </c>
      <c r="C18" s="3" t="s">
        <v>86</v>
      </c>
      <c r="F18" s="33"/>
      <c r="H18" s="28"/>
      <c r="J18" s="26"/>
      <c r="N18" s="27"/>
      <c r="P18" s="31"/>
    </row>
    <row r="19" spans="1:16" ht="14.5" customHeight="1">
      <c r="A19" s="5" t="s">
        <v>87</v>
      </c>
      <c r="B19">
        <v>19</v>
      </c>
      <c r="C19" s="3" t="s">
        <v>88</v>
      </c>
      <c r="F19" s="33"/>
      <c r="H19" s="28"/>
      <c r="J19" s="26"/>
      <c r="N19" s="27"/>
      <c r="P19" s="31"/>
    </row>
    <row r="20" spans="1:16" ht="14.5" customHeight="1">
      <c r="A20" s="5" t="s">
        <v>89</v>
      </c>
      <c r="B20" s="24">
        <v>10</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-0.38</v>
      </c>
      <c r="C23" s="3" t="s">
        <v>88</v>
      </c>
      <c r="F23" s="33"/>
      <c r="P23" s="31"/>
    </row>
    <row r="24" spans="1:16" ht="14.5" customHeight="1">
      <c r="A24" s="5" t="s">
        <v>94</v>
      </c>
      <c r="B24" s="32"/>
      <c r="C24" s="3" t="s">
        <v>88</v>
      </c>
      <c r="F24" s="33"/>
      <c r="J24" s="28"/>
      <c r="K24" s="28"/>
      <c r="L24" s="28"/>
      <c r="M24" s="28"/>
      <c r="N24" s="28"/>
      <c r="P24" s="31"/>
    </row>
    <row r="25" spans="1:16">
      <c r="A25" s="22" t="s">
        <v>95</v>
      </c>
      <c r="B25">
        <f>B23-B24</f>
        <v>-0.38</v>
      </c>
      <c r="C25" s="3" t="s">
        <v>88</v>
      </c>
    </row>
    <row r="26" spans="1:16" ht="16">
      <c r="A26" s="23" t="s">
        <v>96</v>
      </c>
      <c r="B26" s="24">
        <f>B25/B19</f>
        <v>-0.02</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2195.15</v>
      </c>
      <c r="C31" s="3" t="s">
        <v>102</v>
      </c>
    </row>
    <row r="32" spans="1:16">
      <c r="A32" s="5" t="s">
        <v>200</v>
      </c>
      <c r="B32" t="s">
        <v>485</v>
      </c>
    </row>
    <row r="33" spans="1:2">
      <c r="A33" s="5" t="s">
        <v>202</v>
      </c>
      <c r="B33" t="s">
        <v>215</v>
      </c>
    </row>
    <row r="34" spans="1:2">
      <c r="A34" s="5" t="s">
        <v>349</v>
      </c>
      <c r="B34" s="26">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E74182D-F2B2-4229-837E-5AE0BF9E32CA}">
          <x14:formula1>
            <xm:f>Template!$L$3:$L$6</xm:f>
          </x14:formula1>
          <xm:sqref>B7</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201F-8F8D-4B91-8BAE-6D00E1C9C30B}">
  <dimension ref="A1:AA36"/>
  <sheetViews>
    <sheetView topLeftCell="A10" zoomScaleNormal="100" workbookViewId="0">
      <selection activeCell="E18" sqref="E18"/>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455</v>
      </c>
      <c r="Y2" t="s">
        <v>70</v>
      </c>
      <c r="Z2" t="s">
        <v>71</v>
      </c>
      <c r="AA2" t="s">
        <v>72</v>
      </c>
    </row>
    <row r="3" spans="1:27" ht="15" customHeight="1">
      <c r="A3" s="5" t="s">
        <v>2</v>
      </c>
      <c r="B3" t="s">
        <v>439</v>
      </c>
      <c r="E3" s="34"/>
      <c r="F3" s="33"/>
    </row>
    <row r="4" spans="1:27" ht="14.5" customHeight="1">
      <c r="A4" s="5" t="s">
        <v>4</v>
      </c>
      <c r="B4" t="s">
        <v>456</v>
      </c>
      <c r="F4" s="33"/>
    </row>
    <row r="5" spans="1:27" ht="14.5" customHeight="1">
      <c r="A5" s="5" t="s">
        <v>3</v>
      </c>
      <c r="B5" s="7">
        <v>45215</v>
      </c>
      <c r="F5" s="33"/>
    </row>
    <row r="6" spans="1:27" ht="14.5" customHeight="1">
      <c r="A6" s="5" t="s">
        <v>5</v>
      </c>
      <c r="B6" t="s">
        <v>482</v>
      </c>
      <c r="E6" s="1" t="s">
        <v>170</v>
      </c>
      <c r="F6" s="33" t="s">
        <v>457</v>
      </c>
    </row>
    <row r="7" spans="1:27" ht="14.5" customHeight="1">
      <c r="A7" s="5" t="s">
        <v>77</v>
      </c>
      <c r="B7" t="s">
        <v>73</v>
      </c>
      <c r="F7" s="33"/>
    </row>
    <row r="8" spans="1:27" ht="14.5" customHeight="1">
      <c r="A8" s="5" t="s">
        <v>78</v>
      </c>
      <c r="B8" t="s">
        <v>151</v>
      </c>
      <c r="F8" s="33"/>
    </row>
    <row r="9" spans="1:27" ht="15" customHeight="1">
      <c r="A9" s="5" t="s">
        <v>79</v>
      </c>
      <c r="B9" t="s">
        <v>488</v>
      </c>
      <c r="C9" s="19"/>
      <c r="F9" s="33"/>
    </row>
    <row r="10" spans="1:27" ht="15" customHeight="1">
      <c r="A10" s="5" t="s">
        <v>188</v>
      </c>
      <c r="B10" t="s">
        <v>189</v>
      </c>
      <c r="C10" s="19"/>
      <c r="F10" s="33"/>
    </row>
    <row r="11" spans="1:27" ht="14.5" customHeight="1">
      <c r="A11" s="35" t="s">
        <v>81</v>
      </c>
      <c r="B11" s="36" t="s">
        <v>489</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487</v>
      </c>
      <c r="Q16" s="1"/>
      <c r="R16" s="1"/>
      <c r="S16" s="1"/>
    </row>
    <row r="17" spans="1:16" ht="14.5" customHeight="1">
      <c r="A17" s="5" t="s">
        <v>7</v>
      </c>
      <c r="F17" s="33"/>
      <c r="J17" s="27"/>
      <c r="K17" s="1"/>
      <c r="L17" s="1"/>
      <c r="M17" s="1"/>
      <c r="N17" s="27"/>
      <c r="P17" s="31"/>
    </row>
    <row r="18" spans="1:16" ht="14.5" customHeight="1">
      <c r="A18" s="5" t="s">
        <v>85</v>
      </c>
      <c r="B18">
        <v>1219276.8</v>
      </c>
      <c r="C18" s="3" t="s">
        <v>86</v>
      </c>
      <c r="F18" s="33"/>
      <c r="H18" s="28"/>
      <c r="J18" s="26"/>
      <c r="N18" s="27"/>
      <c r="P18" s="31"/>
    </row>
    <row r="19" spans="1:16" ht="14.5" customHeight="1">
      <c r="A19" s="5" t="s">
        <v>87</v>
      </c>
      <c r="B19">
        <v>19</v>
      </c>
      <c r="C19" s="3" t="s">
        <v>88</v>
      </c>
      <c r="F19" s="33"/>
      <c r="H19" s="28"/>
      <c r="J19" s="26"/>
      <c r="N19" s="27"/>
      <c r="P19" s="31"/>
    </row>
    <row r="20" spans="1:16" ht="14.5" customHeight="1">
      <c r="A20" s="5" t="s">
        <v>89</v>
      </c>
      <c r="B20" s="24">
        <v>10</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57.47</v>
      </c>
      <c r="C23" s="3" t="s">
        <v>88</v>
      </c>
      <c r="F23" s="33"/>
      <c r="P23" s="31"/>
    </row>
    <row r="24" spans="1:16" ht="14.5" customHeight="1">
      <c r="A24" s="5" t="s">
        <v>94</v>
      </c>
      <c r="B24" s="32"/>
      <c r="C24" s="3" t="s">
        <v>88</v>
      </c>
      <c r="F24" s="33"/>
      <c r="J24" s="28"/>
      <c r="K24" s="28"/>
      <c r="L24" s="28"/>
      <c r="M24" s="28"/>
      <c r="N24" s="28"/>
      <c r="P24" s="31"/>
    </row>
    <row r="25" spans="1:16">
      <c r="A25" s="22" t="s">
        <v>95</v>
      </c>
      <c r="B25">
        <f>B23-B24</f>
        <v>57.47</v>
      </c>
      <c r="C25" s="3" t="s">
        <v>88</v>
      </c>
    </row>
    <row r="26" spans="1:16" ht="16">
      <c r="A26" s="23" t="s">
        <v>96</v>
      </c>
      <c r="B26" s="24">
        <f>B25/B19</f>
        <v>3.0247368421052632</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2203.8200000000002</v>
      </c>
      <c r="C31" s="3" t="s">
        <v>102</v>
      </c>
    </row>
    <row r="32" spans="1:16">
      <c r="A32" s="5" t="s">
        <v>200</v>
      </c>
      <c r="B32" t="s">
        <v>488</v>
      </c>
    </row>
    <row r="33" spans="1:2">
      <c r="A33" s="5" t="s">
        <v>202</v>
      </c>
      <c r="B33" t="s">
        <v>215</v>
      </c>
    </row>
    <row r="34" spans="1:2">
      <c r="A34" s="5" t="s">
        <v>349</v>
      </c>
      <c r="B34" s="26">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340D6E17-CCBA-4FFC-A6AF-BC8142A99BBE}">
          <x14:formula1>
            <xm:f>Template!$L$3:$L$6</xm:f>
          </x14:formula1>
          <xm:sqref>B7</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C5C33-6498-450D-8973-6BC4DD7F10F2}">
  <dimension ref="A1:AA36"/>
  <sheetViews>
    <sheetView zoomScaleNormal="100" workbookViewId="0">
      <selection activeCell="F1" sqref="F1"/>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455</v>
      </c>
      <c r="Y2" t="s">
        <v>70</v>
      </c>
      <c r="Z2" t="s">
        <v>71</v>
      </c>
      <c r="AA2" t="s">
        <v>72</v>
      </c>
    </row>
    <row r="3" spans="1:27" ht="15" customHeight="1">
      <c r="A3" s="5" t="s">
        <v>2</v>
      </c>
      <c r="B3" t="s">
        <v>439</v>
      </c>
      <c r="E3" s="34"/>
      <c r="F3" s="33"/>
    </row>
    <row r="4" spans="1:27" ht="14.5" customHeight="1">
      <c r="A4" s="5" t="s">
        <v>4</v>
      </c>
      <c r="B4" t="s">
        <v>456</v>
      </c>
      <c r="F4" s="33"/>
    </row>
    <row r="5" spans="1:27" ht="14.5" customHeight="1">
      <c r="A5" s="5" t="s">
        <v>3</v>
      </c>
      <c r="B5" s="7">
        <v>45217</v>
      </c>
      <c r="F5" s="33"/>
    </row>
    <row r="6" spans="1:27" ht="14.5" customHeight="1">
      <c r="A6" s="5" t="s">
        <v>5</v>
      </c>
      <c r="B6" t="s">
        <v>482</v>
      </c>
      <c r="E6" s="1" t="s">
        <v>170</v>
      </c>
      <c r="F6" s="33" t="s">
        <v>457</v>
      </c>
    </row>
    <row r="7" spans="1:27" ht="14.5" customHeight="1">
      <c r="A7" s="5" t="s">
        <v>77</v>
      </c>
      <c r="B7" t="s">
        <v>73</v>
      </c>
      <c r="F7" s="33"/>
    </row>
    <row r="8" spans="1:27" ht="14.5" customHeight="1">
      <c r="A8" s="5" t="s">
        <v>78</v>
      </c>
      <c r="B8" t="s">
        <v>151</v>
      </c>
      <c r="F8" s="33"/>
    </row>
    <row r="9" spans="1:27" ht="15" customHeight="1">
      <c r="A9" s="5" t="s">
        <v>79</v>
      </c>
      <c r="B9" t="s">
        <v>490</v>
      </c>
      <c r="C9" s="19"/>
      <c r="F9" s="33"/>
    </row>
    <row r="10" spans="1:27" ht="15" customHeight="1">
      <c r="A10" s="5" t="s">
        <v>188</v>
      </c>
      <c r="B10" t="s">
        <v>189</v>
      </c>
      <c r="C10" s="19"/>
      <c r="F10" s="33"/>
    </row>
    <row r="11" spans="1:27" ht="14.5" customHeight="1">
      <c r="A11" s="35" t="s">
        <v>81</v>
      </c>
      <c r="B11" s="36" t="s">
        <v>491</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c r="Q16" s="1"/>
      <c r="R16" s="1"/>
      <c r="S16" s="1"/>
    </row>
    <row r="17" spans="1:16" ht="14.5" customHeight="1">
      <c r="A17" s="5" t="s">
        <v>7</v>
      </c>
      <c r="F17" s="33"/>
      <c r="J17" s="27"/>
      <c r="K17" s="1"/>
      <c r="L17" s="1"/>
      <c r="M17" s="1"/>
      <c r="N17" s="27"/>
      <c r="P17" s="31"/>
    </row>
    <row r="18" spans="1:16" ht="14.5" customHeight="1">
      <c r="A18" s="5" t="s">
        <v>85</v>
      </c>
      <c r="B18">
        <v>1219276.8</v>
      </c>
      <c r="C18" s="3" t="s">
        <v>86</v>
      </c>
      <c r="F18" s="33"/>
      <c r="H18" s="28"/>
      <c r="J18" s="26"/>
      <c r="N18" s="27"/>
      <c r="P18" s="31"/>
    </row>
    <row r="19" spans="1:16" ht="14.5" customHeight="1">
      <c r="A19" s="5" t="s">
        <v>87</v>
      </c>
      <c r="B19">
        <v>19</v>
      </c>
      <c r="C19" s="3" t="s">
        <v>88</v>
      </c>
      <c r="F19" s="33"/>
      <c r="H19" s="28"/>
      <c r="J19" s="26"/>
      <c r="N19" s="27"/>
      <c r="P19" s="31"/>
    </row>
    <row r="20" spans="1:16" ht="14.5" customHeight="1">
      <c r="A20" s="5" t="s">
        <v>89</v>
      </c>
      <c r="B20" s="24">
        <v>10</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-60.25</v>
      </c>
      <c r="C23" s="3" t="s">
        <v>88</v>
      </c>
      <c r="F23" s="33"/>
      <c r="P23" s="31"/>
    </row>
    <row r="24" spans="1:16" ht="14.5" customHeight="1">
      <c r="A24" s="5" t="s">
        <v>94</v>
      </c>
      <c r="B24" s="32"/>
      <c r="C24" s="3" t="s">
        <v>88</v>
      </c>
      <c r="F24" s="33"/>
      <c r="J24" s="28"/>
      <c r="K24" s="28"/>
      <c r="L24" s="28"/>
      <c r="M24" s="28"/>
      <c r="N24" s="28"/>
      <c r="P24" s="31"/>
    </row>
    <row r="25" spans="1:16">
      <c r="A25" s="22" t="s">
        <v>95</v>
      </c>
      <c r="B25">
        <f>B23-B24</f>
        <v>-60.25</v>
      </c>
      <c r="C25" s="3" t="s">
        <v>88</v>
      </c>
    </row>
    <row r="26" spans="1:16" ht="16">
      <c r="A26" s="23" t="s">
        <v>96</v>
      </c>
      <c r="B26" s="24">
        <f>B25/B19</f>
        <v>-3.1710526315789473</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2212.5</v>
      </c>
      <c r="C31" s="3" t="s">
        <v>102</v>
      </c>
    </row>
    <row r="32" spans="1:16">
      <c r="A32" s="5" t="s">
        <v>200</v>
      </c>
      <c r="B32" t="s">
        <v>490</v>
      </c>
    </row>
    <row r="33" spans="1:2">
      <c r="A33" s="5" t="s">
        <v>202</v>
      </c>
      <c r="B33" t="s">
        <v>215</v>
      </c>
    </row>
    <row r="34" spans="1:2">
      <c r="A34" s="5" t="s">
        <v>349</v>
      </c>
      <c r="B34" s="26">
        <v>1.75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E8D7407-BDD6-4897-A135-6813B596DBC7}">
          <x14:formula1>
            <xm:f>Template!$L$3:$L$6</xm:f>
          </x14:formula1>
          <xm:sqref>B7</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19BF-7224-43D6-B7A3-ED880E8F70C3}">
  <dimension ref="A1:AA36"/>
  <sheetViews>
    <sheetView zoomScaleNormal="100" workbookViewId="0">
      <selection activeCell="F25" sqref="F2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492</v>
      </c>
      <c r="Y2" t="s">
        <v>70</v>
      </c>
      <c r="Z2" t="s">
        <v>71</v>
      </c>
      <c r="AA2" t="s">
        <v>72</v>
      </c>
    </row>
    <row r="3" spans="1:27" ht="15" customHeight="1">
      <c r="A3" s="5" t="s">
        <v>2</v>
      </c>
      <c r="B3" t="s">
        <v>493</v>
      </c>
      <c r="E3" s="34"/>
      <c r="F3" s="33"/>
    </row>
    <row r="4" spans="1:27" ht="14.5" customHeight="1">
      <c r="A4" s="5" t="s">
        <v>4</v>
      </c>
      <c r="B4" t="s">
        <v>494</v>
      </c>
      <c r="F4" s="33"/>
    </row>
    <row r="5" spans="1:27" ht="14.5" customHeight="1">
      <c r="A5" s="5" t="s">
        <v>3</v>
      </c>
      <c r="B5" s="7">
        <v>45243</v>
      </c>
      <c r="F5" s="33"/>
    </row>
    <row r="6" spans="1:27" ht="14.5" customHeight="1">
      <c r="A6" s="5" t="s">
        <v>5</v>
      </c>
      <c r="B6" t="s">
        <v>495</v>
      </c>
      <c r="E6" s="1" t="s">
        <v>170</v>
      </c>
      <c r="F6" s="33"/>
    </row>
    <row r="7" spans="1:27" ht="14.5" customHeight="1">
      <c r="A7" s="5" t="s">
        <v>77</v>
      </c>
      <c r="B7" t="s">
        <v>73</v>
      </c>
      <c r="F7" s="33"/>
    </row>
    <row r="8" spans="1:27" ht="14.5" customHeight="1">
      <c r="A8" s="5" t="s">
        <v>78</v>
      </c>
      <c r="B8" t="s">
        <v>151</v>
      </c>
      <c r="F8" s="33"/>
    </row>
    <row r="9" spans="1:27" ht="15" customHeight="1">
      <c r="A9" s="5" t="s">
        <v>79</v>
      </c>
      <c r="B9" t="s">
        <v>80</v>
      </c>
      <c r="C9" s="19"/>
      <c r="F9" s="33"/>
    </row>
    <row r="10" spans="1:27" ht="15" customHeight="1">
      <c r="A10" s="5" t="s">
        <v>188</v>
      </c>
      <c r="B10" t="s">
        <v>197</v>
      </c>
      <c r="C10" s="19"/>
      <c r="F10" s="33"/>
    </row>
    <row r="11" spans="1:27" ht="14.5" customHeight="1">
      <c r="A11" s="35" t="s">
        <v>81</v>
      </c>
      <c r="B11" s="36" t="s">
        <v>496</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497</v>
      </c>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60</v>
      </c>
      <c r="C19" s="3" t="s">
        <v>88</v>
      </c>
      <c r="F19" s="33"/>
      <c r="H19" s="28"/>
      <c r="J19" s="26"/>
      <c r="N19" s="27"/>
      <c r="P19" s="31"/>
    </row>
    <row r="20" spans="1:16" ht="14.5" customHeight="1">
      <c r="A20" s="5" t="s">
        <v>89</v>
      </c>
      <c r="B20" s="24">
        <v>40</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-60.25</v>
      </c>
      <c r="C23" s="3" t="s">
        <v>88</v>
      </c>
      <c r="F23" s="33"/>
      <c r="P23" s="31"/>
    </row>
    <row r="24" spans="1:16" ht="14.5" customHeight="1">
      <c r="A24" s="5" t="s">
        <v>94</v>
      </c>
      <c r="B24" s="32"/>
      <c r="C24" s="3" t="s">
        <v>88</v>
      </c>
      <c r="F24" s="33"/>
      <c r="J24" s="28"/>
      <c r="K24" s="28"/>
      <c r="L24" s="28"/>
      <c r="M24" s="28"/>
      <c r="N24" s="28"/>
      <c r="P24" s="31"/>
    </row>
    <row r="25" spans="1:16">
      <c r="A25" s="22" t="s">
        <v>95</v>
      </c>
      <c r="B25">
        <f>B23-B24</f>
        <v>-60.25</v>
      </c>
      <c r="C25" s="3" t="s">
        <v>88</v>
      </c>
      <c r="F25" t="s">
        <v>372</v>
      </c>
    </row>
    <row r="26" spans="1:16" ht="16">
      <c r="A26" s="23" t="s">
        <v>96</v>
      </c>
      <c r="B26" s="24">
        <f>B25/B19</f>
        <v>-1.0041666666666667</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2221.4</v>
      </c>
      <c r="C31" s="3" t="s">
        <v>102</v>
      </c>
    </row>
    <row r="32" spans="1:16">
      <c r="A32" s="5" t="s">
        <v>200</v>
      </c>
      <c r="B32" t="s">
        <v>80</v>
      </c>
    </row>
    <row r="33" spans="1:2">
      <c r="A33" s="5" t="s">
        <v>202</v>
      </c>
      <c r="B33" t="s">
        <v>498</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6CAEF113-3E98-4D11-9844-4E58B310EA93}">
          <x14:formula1>
            <xm:f>Template!$L$3:$L$6</xm:f>
          </x14:formula1>
          <xm:sqref>B7</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D4E0-EFBE-4D2B-BC75-42EBB855C61E}">
  <dimension ref="A1:AA36"/>
  <sheetViews>
    <sheetView topLeftCell="A23" zoomScaleNormal="100" workbookViewId="0">
      <selection activeCell="F2" sqref="F2:F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499</v>
      </c>
      <c r="Y2" t="s">
        <v>70</v>
      </c>
      <c r="Z2" t="s">
        <v>71</v>
      </c>
      <c r="AA2" t="s">
        <v>72</v>
      </c>
    </row>
    <row r="3" spans="1:27" ht="15" customHeight="1">
      <c r="A3" s="5" t="s">
        <v>2</v>
      </c>
      <c r="B3" t="s">
        <v>493</v>
      </c>
      <c r="E3" s="34"/>
      <c r="F3" s="33"/>
    </row>
    <row r="4" spans="1:27" ht="14.5" customHeight="1">
      <c r="A4" s="5" t="s">
        <v>4</v>
      </c>
      <c r="B4" t="s">
        <v>440</v>
      </c>
      <c r="F4" s="33"/>
    </row>
    <row r="5" spans="1:27" ht="14.5" customHeight="1">
      <c r="A5" s="5" t="s">
        <v>3</v>
      </c>
      <c r="B5" s="7">
        <v>45251</v>
      </c>
      <c r="F5" s="33"/>
    </row>
    <row r="6" spans="1:27" ht="14.5" customHeight="1">
      <c r="A6" s="5" t="s">
        <v>5</v>
      </c>
      <c r="B6" t="s">
        <v>495</v>
      </c>
      <c r="E6" s="1" t="s">
        <v>170</v>
      </c>
      <c r="F6" s="33" t="s">
        <v>500</v>
      </c>
    </row>
    <row r="7" spans="1:27" ht="14.5" customHeight="1">
      <c r="A7" s="5" t="s">
        <v>77</v>
      </c>
      <c r="B7" t="s">
        <v>73</v>
      </c>
      <c r="F7" s="33"/>
    </row>
    <row r="8" spans="1:27" ht="14.5" customHeight="1">
      <c r="A8" s="5" t="s">
        <v>78</v>
      </c>
      <c r="B8" t="s">
        <v>151</v>
      </c>
      <c r="F8" s="33"/>
    </row>
    <row r="9" spans="1:27" ht="15" customHeight="1">
      <c r="A9" s="5" t="s">
        <v>79</v>
      </c>
      <c r="B9" t="s">
        <v>80</v>
      </c>
      <c r="C9" s="19"/>
      <c r="F9" s="33"/>
    </row>
    <row r="10" spans="1:27" ht="15" customHeight="1">
      <c r="A10" s="5" t="s">
        <v>188</v>
      </c>
      <c r="B10" t="s">
        <v>197</v>
      </c>
      <c r="C10" s="19"/>
      <c r="F10" s="33"/>
    </row>
    <row r="11" spans="1:27" ht="14.5" customHeight="1">
      <c r="A11" s="35" t="s">
        <v>81</v>
      </c>
      <c r="B11" s="36" t="s">
        <v>501</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60</v>
      </c>
      <c r="C19" s="3" t="s">
        <v>88</v>
      </c>
      <c r="F19" s="33"/>
      <c r="H19" s="28"/>
      <c r="J19" s="26"/>
      <c r="N19" s="27"/>
      <c r="P19" s="31"/>
    </row>
    <row r="20" spans="1:16" ht="14.5" customHeight="1">
      <c r="A20" s="5" t="s">
        <v>89</v>
      </c>
      <c r="B20" s="24">
        <v>40</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-60.25</v>
      </c>
      <c r="C23" s="3" t="s">
        <v>88</v>
      </c>
      <c r="F23" s="33"/>
      <c r="P23" s="31"/>
    </row>
    <row r="24" spans="1:16" ht="14.5" customHeight="1">
      <c r="A24" s="5" t="s">
        <v>94</v>
      </c>
      <c r="B24" s="32"/>
      <c r="C24" s="3" t="s">
        <v>88</v>
      </c>
      <c r="F24" s="33"/>
      <c r="J24" s="28"/>
      <c r="K24" s="28"/>
      <c r="L24" s="28"/>
      <c r="M24" s="28"/>
      <c r="N24" s="28"/>
      <c r="P24" s="31"/>
    </row>
    <row r="25" spans="1:16">
      <c r="A25" s="22" t="s">
        <v>95</v>
      </c>
      <c r="B25">
        <f>B23-B24</f>
        <v>-60.25</v>
      </c>
      <c r="C25" s="3" t="s">
        <v>88</v>
      </c>
    </row>
    <row r="26" spans="1:16" ht="16">
      <c r="A26" s="23" t="s">
        <v>96</v>
      </c>
      <c r="B26" s="24">
        <f>B25/B19</f>
        <v>-1.0041666666666667</v>
      </c>
      <c r="C26" s="3"/>
    </row>
    <row r="27" spans="1:16">
      <c r="A27" s="5" t="s">
        <v>97</v>
      </c>
      <c r="B27">
        <v>130</v>
      </c>
      <c r="C27" s="3" t="s">
        <v>98</v>
      </c>
    </row>
    <row r="28" spans="1:16">
      <c r="A28" s="5" t="s">
        <v>99</v>
      </c>
      <c r="B28">
        <v>180</v>
      </c>
      <c r="C28" t="s">
        <v>98</v>
      </c>
    </row>
    <row r="29" spans="1:16">
      <c r="A29" s="5" t="s">
        <v>322</v>
      </c>
      <c r="B29" s="29">
        <v>2.5</v>
      </c>
    </row>
    <row r="30" spans="1:16">
      <c r="A30" s="5" t="s">
        <v>100</v>
      </c>
      <c r="B30" t="s">
        <v>138</v>
      </c>
    </row>
    <row r="31" spans="1:16">
      <c r="A31" s="5" t="s">
        <v>101</v>
      </c>
      <c r="B31">
        <v>2229.6999999999998</v>
      </c>
      <c r="C31" s="3" t="s">
        <v>102</v>
      </c>
    </row>
    <row r="32" spans="1:16">
      <c r="A32" s="5" t="s">
        <v>200</v>
      </c>
      <c r="B32" t="s">
        <v>80</v>
      </c>
    </row>
    <row r="33" spans="1:2">
      <c r="A33" s="5" t="s">
        <v>202</v>
      </c>
      <c r="B33" t="s">
        <v>498</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029B575-557C-4F07-B35E-0749087E67F5}">
          <x14:formula1>
            <xm:f>Template!$L$3:$L$6</xm:f>
          </x14:formula1>
          <xm:sqref>B7</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A45B-0A19-481B-98C1-51FC02C376F1}">
  <dimension ref="A1:AA36"/>
  <sheetViews>
    <sheetView zoomScaleNormal="100" workbookViewId="0">
      <selection activeCell="F6" sqref="F6:F1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502</v>
      </c>
      <c r="Y2" t="s">
        <v>70</v>
      </c>
      <c r="Z2" t="s">
        <v>71</v>
      </c>
      <c r="AA2" t="s">
        <v>72</v>
      </c>
    </row>
    <row r="3" spans="1:27" ht="15" customHeight="1">
      <c r="A3" s="5" t="s">
        <v>2</v>
      </c>
      <c r="B3" t="s">
        <v>503</v>
      </c>
      <c r="E3" s="34"/>
      <c r="F3" s="33"/>
    </row>
    <row r="4" spans="1:27" ht="14.5" customHeight="1">
      <c r="A4" s="5" t="s">
        <v>4</v>
      </c>
      <c r="B4" t="s">
        <v>504</v>
      </c>
      <c r="F4" s="33"/>
    </row>
    <row r="5" spans="1:27" ht="14.5" customHeight="1">
      <c r="A5" s="5" t="s">
        <v>3</v>
      </c>
      <c r="B5" s="7">
        <v>45259</v>
      </c>
      <c r="F5" s="33"/>
    </row>
    <row r="6" spans="1:27" ht="14.5" customHeight="1">
      <c r="A6" s="5" t="s">
        <v>5</v>
      </c>
      <c r="B6" t="s">
        <v>505</v>
      </c>
      <c r="E6" s="1" t="s">
        <v>170</v>
      </c>
      <c r="F6" s="33"/>
    </row>
    <row r="7" spans="1:27" ht="14.5" customHeight="1">
      <c r="A7" s="5" t="s">
        <v>77</v>
      </c>
      <c r="B7" t="s">
        <v>74</v>
      </c>
      <c r="F7" s="33"/>
    </row>
    <row r="8" spans="1:27" ht="14.5" customHeight="1">
      <c r="A8" s="5" t="s">
        <v>78</v>
      </c>
      <c r="B8" t="s">
        <v>151</v>
      </c>
      <c r="F8" s="33"/>
    </row>
    <row r="9" spans="1:27" ht="15" customHeight="1">
      <c r="A9" s="5" t="s">
        <v>79</v>
      </c>
      <c r="B9" t="s">
        <v>80</v>
      </c>
      <c r="C9" s="19"/>
      <c r="F9" s="33"/>
    </row>
    <row r="10" spans="1:27" ht="15" customHeight="1">
      <c r="A10" s="5" t="s">
        <v>188</v>
      </c>
      <c r="B10" t="s">
        <v>506</v>
      </c>
      <c r="C10" s="19"/>
      <c r="F10" s="33"/>
    </row>
    <row r="11" spans="1:27" ht="14.5" customHeight="1">
      <c r="A11" s="35" t="s">
        <v>81</v>
      </c>
      <c r="B11" s="36" t="s">
        <v>507</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508</v>
      </c>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8</v>
      </c>
      <c r="C19" s="3" t="s">
        <v>88</v>
      </c>
      <c r="F19" s="33"/>
      <c r="H19" s="28"/>
      <c r="J19" s="26"/>
      <c r="N19" s="27"/>
      <c r="P19" s="31"/>
    </row>
    <row r="20" spans="1:16" ht="14.5" customHeight="1">
      <c r="A20" s="5" t="s">
        <v>89</v>
      </c>
      <c r="B20" s="24">
        <v>2</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0</v>
      </c>
      <c r="C23" s="3" t="s">
        <v>88</v>
      </c>
      <c r="F23" s="33"/>
      <c r="P23" s="31"/>
    </row>
    <row r="24" spans="1:16" ht="14.5" customHeight="1">
      <c r="A24" s="5" t="s">
        <v>94</v>
      </c>
      <c r="B24" s="32"/>
      <c r="C24" s="3" t="s">
        <v>88</v>
      </c>
      <c r="F24" s="33"/>
      <c r="J24" s="28"/>
      <c r="K24" s="28"/>
      <c r="L24" s="28"/>
      <c r="M24" s="28"/>
      <c r="N24" s="28"/>
      <c r="P24" s="31"/>
    </row>
    <row r="25" spans="1:16">
      <c r="A25" s="22" t="s">
        <v>95</v>
      </c>
      <c r="B25">
        <v>25</v>
      </c>
      <c r="C25" s="3" t="s">
        <v>88</v>
      </c>
    </row>
    <row r="26" spans="1:16" ht="16">
      <c r="A26" s="23" t="s">
        <v>96</v>
      </c>
      <c r="B26" s="24">
        <f>B25/B19</f>
        <v>3.125</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2229.6999999999998</v>
      </c>
      <c r="C31" s="3" t="s">
        <v>102</v>
      </c>
    </row>
    <row r="32" spans="1:16">
      <c r="A32" s="5" t="s">
        <v>200</v>
      </c>
      <c r="B32" t="s">
        <v>80</v>
      </c>
    </row>
    <row r="33" spans="1:2">
      <c r="A33" s="5" t="s">
        <v>202</v>
      </c>
      <c r="B33" t="s">
        <v>509</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C224BB2-D4E5-4B09-AD5D-F7AEAB68A70A}">
          <x14:formula1>
            <xm:f>Template!$L$3:$L$6</xm:f>
          </x14:formula1>
          <xm:sqref>B7</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13F0-F86E-40E3-BC77-41A03F66C7DA}">
  <dimension ref="A1:AA36"/>
  <sheetViews>
    <sheetView topLeftCell="A15" zoomScaleNormal="100" workbookViewId="0">
      <selection activeCell="F6" sqref="F6:F15"/>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510</v>
      </c>
      <c r="Y2" t="s">
        <v>70</v>
      </c>
      <c r="Z2" t="s">
        <v>71</v>
      </c>
      <c r="AA2" t="s">
        <v>72</v>
      </c>
    </row>
    <row r="3" spans="1:27" ht="15" customHeight="1">
      <c r="A3" s="5" t="s">
        <v>2</v>
      </c>
      <c r="B3" t="s">
        <v>503</v>
      </c>
      <c r="E3" s="34"/>
      <c r="F3" s="33"/>
    </row>
    <row r="4" spans="1:27" ht="14.5" customHeight="1">
      <c r="A4" s="5" t="s">
        <v>4</v>
      </c>
      <c r="B4" t="s">
        <v>504</v>
      </c>
      <c r="F4" s="33"/>
    </row>
    <row r="5" spans="1:27" ht="14.5" customHeight="1">
      <c r="A5" s="5" t="s">
        <v>3</v>
      </c>
      <c r="B5" s="7">
        <v>45251</v>
      </c>
      <c r="F5" s="33"/>
    </row>
    <row r="6" spans="1:27" ht="14.5" customHeight="1">
      <c r="A6" s="5" t="s">
        <v>5</v>
      </c>
      <c r="B6" t="s">
        <v>505</v>
      </c>
      <c r="E6" s="1" t="s">
        <v>170</v>
      </c>
      <c r="F6" s="33"/>
    </row>
    <row r="7" spans="1:27" ht="14.5" customHeight="1">
      <c r="A7" s="5" t="s">
        <v>77</v>
      </c>
      <c r="B7" t="s">
        <v>73</v>
      </c>
      <c r="F7" s="33"/>
    </row>
    <row r="8" spans="1:27" ht="14.5" customHeight="1">
      <c r="A8" s="5" t="s">
        <v>78</v>
      </c>
      <c r="B8" t="s">
        <v>151</v>
      </c>
      <c r="F8" s="33"/>
    </row>
    <row r="9" spans="1:27" ht="15" customHeight="1">
      <c r="A9" s="5" t="s">
        <v>79</v>
      </c>
      <c r="B9" t="s">
        <v>80</v>
      </c>
      <c r="C9" s="19"/>
      <c r="F9" s="33"/>
    </row>
    <row r="10" spans="1:27" ht="15" customHeight="1">
      <c r="A10" s="5" t="s">
        <v>188</v>
      </c>
      <c r="B10" t="s">
        <v>506</v>
      </c>
      <c r="C10" s="19"/>
      <c r="F10" s="33"/>
    </row>
    <row r="11" spans="1:27" ht="14.5" customHeight="1">
      <c r="A11" s="35" t="s">
        <v>81</v>
      </c>
      <c r="B11" s="36" t="s">
        <v>511</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512</v>
      </c>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15</v>
      </c>
      <c r="C19" s="3" t="s">
        <v>88</v>
      </c>
      <c r="F19" s="33"/>
      <c r="H19" s="28"/>
      <c r="J19" s="26"/>
      <c r="N19" s="27"/>
      <c r="P19" s="31"/>
    </row>
    <row r="20" spans="1:16" ht="14.5" customHeight="1">
      <c r="A20" s="5" t="s">
        <v>89</v>
      </c>
      <c r="B20" s="24">
        <v>2</v>
      </c>
      <c r="C20" s="3" t="s">
        <v>90</v>
      </c>
      <c r="F20" s="33"/>
      <c r="H20" s="28"/>
      <c r="J20" s="26"/>
      <c r="N20" s="27"/>
      <c r="P20" s="31"/>
    </row>
    <row r="21" spans="1:16" ht="14.5" customHeight="1">
      <c r="A21" s="5" t="s">
        <v>174</v>
      </c>
      <c r="B21" s="26"/>
      <c r="C21" s="3"/>
      <c r="F21" s="33"/>
      <c r="H21" s="28"/>
      <c r="N21" s="27"/>
      <c r="P21" s="31"/>
    </row>
    <row r="22" spans="1:16" ht="15" customHeight="1">
      <c r="A22" s="5" t="s">
        <v>91</v>
      </c>
      <c r="B22" s="6"/>
      <c r="C22" s="3" t="s">
        <v>92</v>
      </c>
      <c r="F22" s="33"/>
      <c r="H22" s="28"/>
      <c r="P22" s="31"/>
    </row>
    <row r="23" spans="1:16" ht="29" customHeight="1">
      <c r="A23" s="21" t="s">
        <v>93</v>
      </c>
      <c r="B23">
        <v>-60.25</v>
      </c>
      <c r="C23" s="3" t="s">
        <v>88</v>
      </c>
      <c r="F23" s="33"/>
      <c r="P23" s="31"/>
    </row>
    <row r="24" spans="1:16" ht="14.5" customHeight="1">
      <c r="A24" s="5" t="s">
        <v>94</v>
      </c>
      <c r="B24" s="32"/>
      <c r="C24" s="3" t="s">
        <v>88</v>
      </c>
      <c r="F24" s="33"/>
      <c r="J24" s="28"/>
      <c r="K24" s="28"/>
      <c r="L24" s="28"/>
      <c r="M24" s="28"/>
      <c r="N24" s="28"/>
      <c r="P24" s="31"/>
    </row>
    <row r="25" spans="1:16">
      <c r="A25" s="22" t="s">
        <v>95</v>
      </c>
      <c r="B25">
        <f>B23-B24</f>
        <v>-60.25</v>
      </c>
      <c r="C25" s="3" t="s">
        <v>88</v>
      </c>
    </row>
    <row r="26" spans="1:16" ht="16">
      <c r="A26" s="23" t="s">
        <v>96</v>
      </c>
      <c r="B26" s="24">
        <f>B25/B19</f>
        <v>-4.0166666666666666</v>
      </c>
      <c r="C26" s="3"/>
    </row>
    <row r="27" spans="1:16">
      <c r="A27" s="5" t="s">
        <v>97</v>
      </c>
      <c r="B27">
        <v>120</v>
      </c>
      <c r="C27" s="3" t="s">
        <v>98</v>
      </c>
    </row>
    <row r="28" spans="1:16">
      <c r="A28" s="5" t="s">
        <v>99</v>
      </c>
      <c r="B28">
        <v>180</v>
      </c>
      <c r="C28" t="s">
        <v>98</v>
      </c>
    </row>
    <row r="29" spans="1:16">
      <c r="A29" s="5" t="s">
        <v>322</v>
      </c>
      <c r="B29" s="29">
        <v>3</v>
      </c>
    </row>
    <row r="30" spans="1:16">
      <c r="A30" s="5" t="s">
        <v>100</v>
      </c>
      <c r="B30" t="s">
        <v>138</v>
      </c>
    </row>
    <row r="31" spans="1:16">
      <c r="A31" s="5" t="s">
        <v>101</v>
      </c>
      <c r="B31">
        <v>2229.6999999999998</v>
      </c>
      <c r="C31" s="3" t="s">
        <v>102</v>
      </c>
    </row>
    <row r="32" spans="1:16">
      <c r="A32" s="5" t="s">
        <v>200</v>
      </c>
      <c r="B32" t="s">
        <v>80</v>
      </c>
    </row>
    <row r="33" spans="1:2">
      <c r="A33" s="5" t="s">
        <v>202</v>
      </c>
      <c r="B33" t="s">
        <v>215</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F8BD13F2-426E-41E6-866A-66EC3C03989F}">
          <x14:formula1>
            <xm:f>Template!$L$3:$L$6</xm:f>
          </x14:formula1>
          <xm:sqref>B7</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E457-4326-49EE-ABDC-7813482C5E4B}">
  <dimension ref="A1:AA36"/>
  <sheetViews>
    <sheetView topLeftCell="A16" zoomScaleNormal="100" workbookViewId="0">
      <selection activeCell="E31" sqref="E31"/>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510</v>
      </c>
      <c r="Y2" t="s">
        <v>70</v>
      </c>
      <c r="Z2" t="s">
        <v>71</v>
      </c>
      <c r="AA2" t="s">
        <v>72</v>
      </c>
    </row>
    <row r="3" spans="1:27" ht="15" customHeight="1">
      <c r="A3" s="5" t="s">
        <v>2</v>
      </c>
      <c r="B3" t="s">
        <v>503</v>
      </c>
      <c r="E3" s="34"/>
      <c r="F3" s="33"/>
    </row>
    <row r="4" spans="1:27" ht="14.5" customHeight="1">
      <c r="A4" s="5" t="s">
        <v>4</v>
      </c>
      <c r="B4" t="s">
        <v>504</v>
      </c>
      <c r="F4" s="33"/>
    </row>
    <row r="5" spans="1:27" ht="14.5" customHeight="1">
      <c r="A5" s="5" t="s">
        <v>3</v>
      </c>
      <c r="B5" s="7">
        <v>45251</v>
      </c>
      <c r="F5" s="33"/>
    </row>
    <row r="6" spans="1:27" ht="14.5" customHeight="1">
      <c r="A6" s="5" t="s">
        <v>5</v>
      </c>
      <c r="B6" t="s">
        <v>505</v>
      </c>
      <c r="E6" s="1" t="s">
        <v>170</v>
      </c>
      <c r="F6" s="33"/>
    </row>
    <row r="7" spans="1:27" ht="14.5" customHeight="1">
      <c r="A7" s="5" t="s">
        <v>77</v>
      </c>
      <c r="B7" t="s">
        <v>73</v>
      </c>
      <c r="F7" s="33"/>
    </row>
    <row r="8" spans="1:27" ht="14.5" customHeight="1">
      <c r="A8" s="5" t="s">
        <v>78</v>
      </c>
      <c r="B8" t="s">
        <v>151</v>
      </c>
      <c r="F8" s="33"/>
    </row>
    <row r="9" spans="1:27" ht="15" customHeight="1">
      <c r="A9" s="5" t="s">
        <v>79</v>
      </c>
      <c r="B9" t="s">
        <v>80</v>
      </c>
      <c r="C9" s="19"/>
      <c r="F9" s="33"/>
    </row>
    <row r="10" spans="1:27" ht="15" customHeight="1">
      <c r="A10" s="5" t="s">
        <v>188</v>
      </c>
      <c r="B10" t="s">
        <v>506</v>
      </c>
      <c r="C10" s="19"/>
      <c r="F10" s="33"/>
    </row>
    <row r="11" spans="1:27" ht="14.5" customHeight="1">
      <c r="A11" s="35" t="s">
        <v>81</v>
      </c>
      <c r="B11" s="36" t="s">
        <v>511</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513</v>
      </c>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15</v>
      </c>
      <c r="C19" s="3" t="s">
        <v>88</v>
      </c>
      <c r="F19" s="33"/>
      <c r="H19" s="28"/>
      <c r="J19" s="26"/>
      <c r="N19" s="27"/>
      <c r="P19" s="31"/>
    </row>
    <row r="20" spans="1:16" ht="14.5" customHeight="1">
      <c r="A20" s="5" t="s">
        <v>89</v>
      </c>
      <c r="B20" s="24">
        <v>4.5</v>
      </c>
      <c r="C20" s="3" t="s">
        <v>90</v>
      </c>
      <c r="F20" s="33"/>
      <c r="H20" s="28"/>
      <c r="J20" s="26"/>
      <c r="N20" s="27"/>
      <c r="P20" s="31"/>
    </row>
    <row r="21" spans="1:16" ht="14.5" customHeight="1">
      <c r="A21" s="5" t="s">
        <v>174</v>
      </c>
      <c r="B21" s="26">
        <f>15*5</f>
        <v>75</v>
      </c>
      <c r="C21" s="3"/>
      <c r="F21" s="33"/>
      <c r="H21" s="28"/>
      <c r="N21" s="27"/>
      <c r="P21" s="31"/>
    </row>
    <row r="22" spans="1:16" ht="15" customHeight="1">
      <c r="A22" s="5" t="s">
        <v>91</v>
      </c>
      <c r="B22" s="6"/>
      <c r="C22" s="3" t="s">
        <v>92</v>
      </c>
      <c r="F22" s="33"/>
      <c r="H22" s="28"/>
      <c r="P22" s="31"/>
    </row>
    <row r="23" spans="1:16" ht="29" customHeight="1">
      <c r="A23" s="21" t="s">
        <v>93</v>
      </c>
      <c r="B23">
        <v>-60.25</v>
      </c>
      <c r="C23" s="3" t="s">
        <v>88</v>
      </c>
      <c r="F23" s="33"/>
      <c r="P23" s="31"/>
    </row>
    <row r="24" spans="1:16" ht="14.5" customHeight="1">
      <c r="A24" s="5" t="s">
        <v>94</v>
      </c>
      <c r="B24" s="32"/>
      <c r="C24" s="3" t="s">
        <v>88</v>
      </c>
      <c r="F24" s="33"/>
      <c r="J24" s="28"/>
      <c r="K24" s="28"/>
      <c r="L24" s="28"/>
      <c r="M24" s="28"/>
      <c r="N24" s="28"/>
      <c r="P24" s="31"/>
    </row>
    <row r="25" spans="1:16">
      <c r="A25" s="22" t="s">
        <v>95</v>
      </c>
      <c r="B25">
        <f>B23-B24</f>
        <v>-60.25</v>
      </c>
      <c r="C25" s="3" t="s">
        <v>88</v>
      </c>
    </row>
    <row r="26" spans="1:16" ht="16">
      <c r="A26" s="23" t="s">
        <v>96</v>
      </c>
      <c r="B26" s="24">
        <f>B25/B19</f>
        <v>-4.0166666666666666</v>
      </c>
      <c r="C26" s="3"/>
    </row>
    <row r="27" spans="1:16">
      <c r="A27" s="5" t="s">
        <v>97</v>
      </c>
      <c r="B27">
        <v>180</v>
      </c>
      <c r="C27" s="3" t="s">
        <v>98</v>
      </c>
    </row>
    <row r="28" spans="1:16">
      <c r="A28" s="5" t="s">
        <v>99</v>
      </c>
      <c r="B28">
        <v>200</v>
      </c>
      <c r="C28" t="s">
        <v>98</v>
      </c>
    </row>
    <row r="29" spans="1:16">
      <c r="A29" s="5" t="s">
        <v>322</v>
      </c>
      <c r="B29" s="29">
        <v>3</v>
      </c>
    </row>
    <row r="30" spans="1:16">
      <c r="A30" s="5" t="s">
        <v>100</v>
      </c>
      <c r="B30" t="s">
        <v>138</v>
      </c>
    </row>
    <row r="31" spans="1:16">
      <c r="A31" s="5" t="s">
        <v>101</v>
      </c>
      <c r="B31">
        <v>2226.6999999999998</v>
      </c>
      <c r="C31" s="3" t="s">
        <v>102</v>
      </c>
    </row>
    <row r="32" spans="1:16">
      <c r="A32" s="5" t="s">
        <v>200</v>
      </c>
      <c r="B32" t="s">
        <v>80</v>
      </c>
    </row>
    <row r="33" spans="1:2">
      <c r="A33" s="5" t="s">
        <v>202</v>
      </c>
      <c r="B33" t="s">
        <v>215</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631F4A0-D84F-4E80-B3FD-E910803A8B81}">
          <x14:formula1>
            <xm:f>Template!$L$3:$L$6</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AEE8B-AB33-4031-B98F-CC16F99C6E6E}">
  <dimension ref="A1:AA27"/>
  <sheetViews>
    <sheetView topLeftCell="O1" workbookViewId="0">
      <selection activeCell="Z2" sqref="Z2"/>
    </sheetView>
  </sheetViews>
  <sheetFormatPr baseColWidth="10" defaultColWidth="8.83203125" defaultRowHeight="15"/>
  <cols>
    <col min="1" max="1" width="25.5" bestFit="1" customWidth="1"/>
    <col min="2" max="2" width="23.83203125" bestFit="1" customWidth="1"/>
    <col min="3" max="3" width="12.5" bestFit="1" customWidth="1"/>
    <col min="5" max="5" width="19" bestFit="1" customWidth="1"/>
    <col min="6" max="6" width="79.83203125" customWidth="1"/>
  </cols>
  <sheetData>
    <row r="1" spans="1:27" ht="16">
      <c r="A1" s="10" t="s">
        <v>62</v>
      </c>
      <c r="Y1" t="s">
        <v>63</v>
      </c>
      <c r="Z1" t="s">
        <v>64</v>
      </c>
    </row>
    <row r="2" spans="1:27">
      <c r="A2" s="8" t="s">
        <v>67</v>
      </c>
      <c r="E2" s="34" t="s">
        <v>68</v>
      </c>
      <c r="F2" s="33" t="s">
        <v>113</v>
      </c>
      <c r="Y2" t="s">
        <v>70</v>
      </c>
      <c r="Z2" t="s">
        <v>71</v>
      </c>
      <c r="AA2" t="s">
        <v>72</v>
      </c>
    </row>
    <row r="3" spans="1:27">
      <c r="A3" s="5" t="s">
        <v>2</v>
      </c>
      <c r="B3" t="s">
        <v>114</v>
      </c>
      <c r="E3" s="34"/>
      <c r="F3" s="33"/>
    </row>
    <row r="4" spans="1:27">
      <c r="A4" s="5" t="s">
        <v>4</v>
      </c>
      <c r="B4" t="s">
        <v>71</v>
      </c>
      <c r="F4" s="33"/>
    </row>
    <row r="5" spans="1:27">
      <c r="A5" s="5" t="s">
        <v>3</v>
      </c>
      <c r="B5" s="7">
        <v>43868</v>
      </c>
      <c r="F5" s="33"/>
    </row>
    <row r="6" spans="1:27">
      <c r="A6" s="5" t="s">
        <v>5</v>
      </c>
      <c r="B6" t="s">
        <v>115</v>
      </c>
      <c r="E6" s="1" t="s">
        <v>76</v>
      </c>
      <c r="F6" s="33" t="s">
        <v>116</v>
      </c>
    </row>
    <row r="7" spans="1:27">
      <c r="A7" s="5" t="s">
        <v>77</v>
      </c>
      <c r="B7" t="s">
        <v>64</v>
      </c>
      <c r="F7" s="33"/>
    </row>
    <row r="8" spans="1:27">
      <c r="A8" s="5" t="s">
        <v>78</v>
      </c>
      <c r="B8">
        <v>2</v>
      </c>
      <c r="F8" s="33"/>
    </row>
    <row r="9" spans="1:27" ht="15" customHeight="1">
      <c r="A9" s="5" t="s">
        <v>79</v>
      </c>
      <c r="B9" t="s">
        <v>106</v>
      </c>
      <c r="C9" s="19"/>
      <c r="F9" s="33"/>
    </row>
    <row r="10" spans="1:27">
      <c r="A10" s="35" t="s">
        <v>81</v>
      </c>
      <c r="B10" s="36" t="s">
        <v>117</v>
      </c>
      <c r="C10" s="36"/>
      <c r="F10" s="33"/>
    </row>
    <row r="11" spans="1:27">
      <c r="A11" s="35"/>
      <c r="B11" s="36"/>
      <c r="C11" s="36"/>
      <c r="F11" s="33"/>
    </row>
    <row r="12" spans="1:27">
      <c r="A12" s="35"/>
      <c r="B12" s="36"/>
      <c r="C12" s="36"/>
      <c r="F12" s="33"/>
    </row>
    <row r="13" spans="1:27">
      <c r="A13" s="5" t="s">
        <v>10</v>
      </c>
      <c r="B13" t="s">
        <v>118</v>
      </c>
      <c r="F13" s="33"/>
    </row>
    <row r="14" spans="1:27">
      <c r="A14" s="5"/>
      <c r="F14" s="33"/>
    </row>
    <row r="15" spans="1:27" ht="16">
      <c r="A15" s="9" t="s">
        <v>84</v>
      </c>
    </row>
    <row r="16" spans="1:27">
      <c r="A16" s="5" t="s">
        <v>7</v>
      </c>
    </row>
    <row r="17" spans="1:6">
      <c r="A17" s="5" t="s">
        <v>85</v>
      </c>
      <c r="B17">
        <f>21174.5</f>
        <v>21174.5</v>
      </c>
      <c r="C17" s="3" t="s">
        <v>86</v>
      </c>
      <c r="F17" s="2"/>
    </row>
    <row r="18" spans="1:6">
      <c r="A18" s="5" t="s">
        <v>87</v>
      </c>
      <c r="B18">
        <v>10</v>
      </c>
      <c r="C18" s="3" t="s">
        <v>88</v>
      </c>
      <c r="F18" s="2"/>
    </row>
    <row r="19" spans="1:6">
      <c r="A19" s="5" t="s">
        <v>89</v>
      </c>
      <c r="B19">
        <v>13.75</v>
      </c>
      <c r="C19" s="3" t="s">
        <v>90</v>
      </c>
    </row>
    <row r="20" spans="1:6">
      <c r="A20" s="5" t="s">
        <v>91</v>
      </c>
      <c r="B20" s="6"/>
      <c r="C20" s="3" t="s">
        <v>92</v>
      </c>
    </row>
    <row r="21" spans="1:6" ht="32.25" customHeight="1">
      <c r="A21" s="21" t="s">
        <v>93</v>
      </c>
      <c r="B21">
        <v>-17.5</v>
      </c>
      <c r="C21" s="3" t="s">
        <v>88</v>
      </c>
    </row>
    <row r="22" spans="1:6">
      <c r="A22" s="5" t="s">
        <v>94</v>
      </c>
      <c r="B22">
        <v>-40.909999999999997</v>
      </c>
      <c r="C22" s="3" t="s">
        <v>88</v>
      </c>
    </row>
    <row r="23" spans="1:6">
      <c r="A23" s="22" t="s">
        <v>95</v>
      </c>
      <c r="B23">
        <f>ABS(B22-B21)</f>
        <v>23.409999999999997</v>
      </c>
      <c r="C23" s="3"/>
    </row>
    <row r="24" spans="1:6" ht="30" customHeight="1">
      <c r="A24" s="23" t="s">
        <v>96</v>
      </c>
      <c r="B24" s="24">
        <f>B23/B18</f>
        <v>2.3409999999999997</v>
      </c>
      <c r="C24" s="3"/>
    </row>
    <row r="25" spans="1:6">
      <c r="A25" s="5" t="s">
        <v>97</v>
      </c>
      <c r="B25">
        <v>120</v>
      </c>
      <c r="C25" s="3" t="s">
        <v>98</v>
      </c>
    </row>
    <row r="26" spans="1:6">
      <c r="A26" s="5" t="s">
        <v>99</v>
      </c>
      <c r="B26">
        <v>180</v>
      </c>
      <c r="C26" t="s">
        <v>98</v>
      </c>
    </row>
    <row r="27" spans="1:6">
      <c r="A27" s="5" t="s">
        <v>100</v>
      </c>
    </row>
  </sheetData>
  <mergeCells count="5">
    <mergeCell ref="E2:E3"/>
    <mergeCell ref="F2:F5"/>
    <mergeCell ref="F6:F14"/>
    <mergeCell ref="A10:A12"/>
    <mergeCell ref="B10:C12"/>
  </mergeCells>
  <dataValidations count="1">
    <dataValidation type="list" allowBlank="1" showInputMessage="1" showErrorMessage="1" sqref="B7" xr:uid="{EF0521F8-C303-49DB-AC0B-19FC38B6810B}">
      <formula1>$Y$1:$Z$1</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EC8E-C892-4DBA-B305-F5C2871E3F5A}">
  <dimension ref="A1:AA36"/>
  <sheetViews>
    <sheetView zoomScaleNormal="100" workbookViewId="0">
      <selection activeCell="F32" sqref="F32"/>
    </sheetView>
  </sheetViews>
  <sheetFormatPr baseColWidth="10" defaultColWidth="8.83203125" defaultRowHeight="15"/>
  <cols>
    <col min="1" max="1" width="27" customWidth="1"/>
    <col min="2" max="2" width="16.5" bestFit="1" customWidth="1"/>
    <col min="3" max="3" width="12.5" bestFit="1" customWidth="1"/>
    <col min="4" max="4" width="9.1640625" bestFit="1" customWidth="1"/>
    <col min="5" max="5" width="19" bestFit="1" customWidth="1"/>
    <col min="6" max="6" width="79.83203125" customWidth="1"/>
    <col min="7" max="7" width="9.1640625" bestFit="1" customWidth="1"/>
    <col min="8" max="8" width="10.6640625" bestFit="1" customWidth="1"/>
    <col min="9" max="9" width="9.5" bestFit="1" customWidth="1"/>
    <col min="10" max="10" width="7.1640625" bestFit="1" customWidth="1"/>
    <col min="11" max="11" width="6.6640625" bestFit="1" customWidth="1"/>
    <col min="12" max="12" width="13" bestFit="1" customWidth="1"/>
    <col min="13" max="13" width="6.6640625" bestFit="1" customWidth="1"/>
    <col min="14" max="14" width="6.5" bestFit="1" customWidth="1"/>
    <col min="15" max="15" width="9.1640625" bestFit="1" customWidth="1"/>
    <col min="16" max="20" width="2.83203125" bestFit="1" customWidth="1"/>
  </cols>
  <sheetData>
    <row r="1" spans="1:27" ht="16">
      <c r="A1" s="10" t="s">
        <v>62</v>
      </c>
      <c r="Y1" t="s">
        <v>63</v>
      </c>
      <c r="Z1" t="s">
        <v>64</v>
      </c>
    </row>
    <row r="2" spans="1:27" ht="14.5" customHeight="1">
      <c r="A2" s="8" t="s">
        <v>67</v>
      </c>
      <c r="E2" s="34" t="s">
        <v>68</v>
      </c>
      <c r="F2" s="33" t="s">
        <v>510</v>
      </c>
      <c r="Y2" t="s">
        <v>70</v>
      </c>
      <c r="Z2" t="s">
        <v>71</v>
      </c>
      <c r="AA2" t="s">
        <v>72</v>
      </c>
    </row>
    <row r="3" spans="1:27" ht="15" customHeight="1">
      <c r="A3" s="5" t="s">
        <v>2</v>
      </c>
      <c r="B3" t="s">
        <v>503</v>
      </c>
      <c r="E3" s="34"/>
      <c r="F3" s="33"/>
    </row>
    <row r="4" spans="1:27" ht="14.5" customHeight="1">
      <c r="A4" s="5" t="s">
        <v>4</v>
      </c>
      <c r="B4" t="s">
        <v>504</v>
      </c>
      <c r="F4" s="33"/>
    </row>
    <row r="5" spans="1:27" ht="14.5" customHeight="1">
      <c r="A5" s="5" t="s">
        <v>3</v>
      </c>
      <c r="B5" s="7">
        <v>45274</v>
      </c>
      <c r="F5" s="33"/>
    </row>
    <row r="6" spans="1:27" ht="14.5" customHeight="1">
      <c r="A6" s="5" t="s">
        <v>5</v>
      </c>
      <c r="B6" t="s">
        <v>505</v>
      </c>
      <c r="E6" s="1" t="s">
        <v>170</v>
      </c>
      <c r="F6" s="33"/>
    </row>
    <row r="7" spans="1:27" ht="14.5" customHeight="1">
      <c r="A7" s="5" t="s">
        <v>77</v>
      </c>
      <c r="B7" t="s">
        <v>73</v>
      </c>
      <c r="F7" s="33"/>
    </row>
    <row r="8" spans="1:27" ht="14.5" customHeight="1">
      <c r="A8" s="5" t="s">
        <v>78</v>
      </c>
      <c r="B8" t="s">
        <v>151</v>
      </c>
      <c r="F8" s="33"/>
    </row>
    <row r="9" spans="1:27" ht="15" customHeight="1">
      <c r="A9" s="5" t="s">
        <v>79</v>
      </c>
      <c r="B9" t="s">
        <v>80</v>
      </c>
      <c r="C9" s="19"/>
      <c r="F9" s="33"/>
    </row>
    <row r="10" spans="1:27" ht="15" customHeight="1">
      <c r="A10" s="5" t="s">
        <v>188</v>
      </c>
      <c r="B10" t="s">
        <v>506</v>
      </c>
      <c r="C10" s="19"/>
      <c r="F10" s="33"/>
    </row>
    <row r="11" spans="1:27" ht="14.5" customHeight="1">
      <c r="A11" s="35" t="s">
        <v>81</v>
      </c>
      <c r="B11" s="36" t="s">
        <v>511</v>
      </c>
      <c r="C11" s="36"/>
      <c r="F11" s="33"/>
    </row>
    <row r="12" spans="1:27" ht="14.5" customHeight="1">
      <c r="A12" s="35"/>
      <c r="B12" s="36"/>
      <c r="C12" s="36"/>
      <c r="F12" s="33"/>
    </row>
    <row r="13" spans="1:27" ht="14.5" customHeight="1">
      <c r="A13" s="35"/>
      <c r="B13" s="36"/>
      <c r="C13" s="36"/>
      <c r="F13" s="33"/>
    </row>
    <row r="14" spans="1:27" ht="14.5" customHeight="1">
      <c r="A14" s="5" t="s">
        <v>10</v>
      </c>
      <c r="B14" t="s">
        <v>329</v>
      </c>
      <c r="F14" s="33"/>
    </row>
    <row r="15" spans="1:27" ht="14.5" customHeight="1">
      <c r="F15" s="33"/>
    </row>
    <row r="16" spans="1:27" ht="15.75" customHeight="1">
      <c r="A16" s="9" t="s">
        <v>84</v>
      </c>
      <c r="E16" s="1" t="s">
        <v>173</v>
      </c>
      <c r="F16" s="33" t="s">
        <v>513</v>
      </c>
      <c r="Q16" s="1"/>
      <c r="R16" s="1"/>
      <c r="S16" s="1"/>
    </row>
    <row r="17" spans="1:16" ht="14.5" customHeight="1">
      <c r="A17" s="5" t="s">
        <v>7</v>
      </c>
      <c r="F17" s="33"/>
      <c r="J17" s="27"/>
      <c r="K17" s="1"/>
      <c r="L17" s="1"/>
      <c r="M17" s="1"/>
      <c r="N17" s="27"/>
      <c r="P17" s="31"/>
    </row>
    <row r="18" spans="1:16" ht="14.5" customHeight="1">
      <c r="A18" s="5" t="s">
        <v>85</v>
      </c>
      <c r="C18" s="3" t="s">
        <v>86</v>
      </c>
      <c r="F18" s="33"/>
      <c r="H18" s="28"/>
      <c r="J18" s="26"/>
      <c r="N18" s="27"/>
      <c r="P18" s="31"/>
    </row>
    <row r="19" spans="1:16" ht="14.5" customHeight="1">
      <c r="A19" s="5" t="s">
        <v>87</v>
      </c>
      <c r="B19">
        <v>15</v>
      </c>
      <c r="C19" s="3" t="s">
        <v>88</v>
      </c>
      <c r="F19" s="33"/>
      <c r="H19" s="28"/>
      <c r="J19" s="26"/>
      <c r="N19" s="27"/>
      <c r="P19" s="31"/>
    </row>
    <row r="20" spans="1:16" ht="14.5" customHeight="1">
      <c r="A20" s="5" t="s">
        <v>89</v>
      </c>
      <c r="B20" s="24">
        <v>4.5</v>
      </c>
      <c r="C20" s="3" t="s">
        <v>90</v>
      </c>
      <c r="F20" s="33"/>
      <c r="H20" s="28"/>
      <c r="J20" s="26"/>
      <c r="N20" s="27"/>
      <c r="P20" s="31"/>
    </row>
    <row r="21" spans="1:16" ht="14.5" customHeight="1">
      <c r="A21" s="5" t="s">
        <v>174</v>
      </c>
      <c r="B21" s="26">
        <f>15*5</f>
        <v>75</v>
      </c>
      <c r="C21" s="3"/>
      <c r="F21" s="33"/>
      <c r="H21" s="28"/>
      <c r="N21" s="27"/>
      <c r="P21" s="31"/>
    </row>
    <row r="22" spans="1:16" ht="15" customHeight="1">
      <c r="A22" s="5" t="s">
        <v>91</v>
      </c>
      <c r="B22" s="6"/>
      <c r="C22" s="3" t="s">
        <v>92</v>
      </c>
      <c r="F22" s="33"/>
      <c r="H22" s="28"/>
      <c r="P22" s="31"/>
    </row>
    <row r="23" spans="1:16" ht="29" customHeight="1">
      <c r="A23" s="21" t="s">
        <v>93</v>
      </c>
      <c r="B23">
        <v>-60.25</v>
      </c>
      <c r="C23" s="3" t="s">
        <v>88</v>
      </c>
      <c r="F23" s="33"/>
      <c r="P23" s="31"/>
    </row>
    <row r="24" spans="1:16" ht="14.5" customHeight="1">
      <c r="A24" s="5" t="s">
        <v>94</v>
      </c>
      <c r="B24" s="32"/>
      <c r="C24" s="3" t="s">
        <v>88</v>
      </c>
      <c r="F24" s="33"/>
      <c r="J24" s="28"/>
      <c r="K24" s="28"/>
      <c r="L24" s="28"/>
      <c r="M24" s="28"/>
      <c r="N24" s="28"/>
      <c r="P24" s="31"/>
    </row>
    <row r="25" spans="1:16">
      <c r="A25" s="22" t="s">
        <v>95</v>
      </c>
      <c r="B25">
        <f>B23-B24</f>
        <v>-60.25</v>
      </c>
      <c r="C25" s="3" t="s">
        <v>88</v>
      </c>
    </row>
    <row r="26" spans="1:16" ht="16">
      <c r="A26" s="23" t="s">
        <v>96</v>
      </c>
      <c r="B26" s="24">
        <f>B25/B19</f>
        <v>-4.0166666666666666</v>
      </c>
      <c r="C26" s="3"/>
    </row>
    <row r="27" spans="1:16">
      <c r="A27" s="5" t="s">
        <v>97</v>
      </c>
      <c r="B27">
        <v>180</v>
      </c>
      <c r="C27" s="3" t="s">
        <v>98</v>
      </c>
    </row>
    <row r="28" spans="1:16">
      <c r="A28" s="5" t="s">
        <v>99</v>
      </c>
      <c r="B28">
        <v>200</v>
      </c>
      <c r="C28" t="s">
        <v>98</v>
      </c>
    </row>
    <row r="29" spans="1:16">
      <c r="A29" s="5" t="s">
        <v>322</v>
      </c>
      <c r="B29" s="29">
        <v>3</v>
      </c>
    </row>
    <row r="30" spans="1:16">
      <c r="A30" s="5" t="s">
        <v>100</v>
      </c>
      <c r="B30" t="s">
        <v>138</v>
      </c>
    </row>
    <row r="31" spans="1:16">
      <c r="A31" s="5" t="s">
        <v>101</v>
      </c>
      <c r="B31">
        <v>2270</v>
      </c>
      <c r="C31" s="3" t="s">
        <v>102</v>
      </c>
    </row>
    <row r="32" spans="1:16">
      <c r="A32" s="5" t="s">
        <v>200</v>
      </c>
      <c r="B32" t="s">
        <v>80</v>
      </c>
    </row>
    <row r="33" spans="1:2">
      <c r="A33" s="5" t="s">
        <v>202</v>
      </c>
      <c r="B33" t="s">
        <v>514</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conditionalFormatting sqref="J17:J21">
    <cfRule type="colorScale" priority="2">
      <colorScale>
        <cfvo type="min"/>
        <cfvo type="percentile" val="50"/>
        <cfvo type="max"/>
        <color rgb="FF63BE7B"/>
        <color rgb="FFFCFCFF"/>
        <color rgb="FFF8696B"/>
      </colorScale>
    </cfRule>
  </conditionalFormatting>
  <conditionalFormatting sqref="J18:N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500152F9-B4FD-4A04-A22F-7EF031ADC6A1}">
          <x14:formula1>
            <xm:f>Template!$L$3:$L$6</xm:f>
          </x14:formula1>
          <xm:sqref>B7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6A531-093F-434E-A1B5-4DC7B71B3978}">
  <dimension ref="A1:M33"/>
  <sheetViews>
    <sheetView topLeftCell="A18" workbookViewId="0">
      <selection activeCell="G31" sqref="G31"/>
    </sheetView>
  </sheetViews>
  <sheetFormatPr baseColWidth="10" defaultColWidth="8.83203125" defaultRowHeight="15"/>
  <cols>
    <col min="1" max="1" width="20.6640625" customWidth="1"/>
    <col min="2" max="2" width="10.5" bestFit="1" customWidth="1"/>
    <col min="6" max="6" width="45.5" customWidth="1"/>
  </cols>
  <sheetData>
    <row r="1" spans="1:13" ht="16">
      <c r="A1" s="10" t="s">
        <v>62</v>
      </c>
    </row>
    <row r="2" spans="1:13" ht="15" customHeight="1">
      <c r="A2" s="8" t="s">
        <v>67</v>
      </c>
      <c r="B2" t="s">
        <v>515</v>
      </c>
      <c r="E2" s="34" t="s">
        <v>68</v>
      </c>
      <c r="F2" s="33" t="s">
        <v>510</v>
      </c>
      <c r="L2" t="s">
        <v>69</v>
      </c>
      <c r="M2" t="s">
        <v>4</v>
      </c>
    </row>
    <row r="3" spans="1:13">
      <c r="A3" s="5" t="s">
        <v>2</v>
      </c>
      <c r="B3" t="s">
        <v>11</v>
      </c>
      <c r="E3" s="34"/>
      <c r="F3" s="33"/>
      <c r="L3" t="s">
        <v>73</v>
      </c>
    </row>
    <row r="4" spans="1:13">
      <c r="A4" s="5" t="s">
        <v>4</v>
      </c>
      <c r="B4" t="s">
        <v>428</v>
      </c>
      <c r="F4" s="33"/>
      <c r="L4" t="s">
        <v>74</v>
      </c>
    </row>
    <row r="5" spans="1:13">
      <c r="A5" s="5" t="s">
        <v>3</v>
      </c>
      <c r="B5" s="7">
        <v>45301</v>
      </c>
      <c r="F5" s="33"/>
      <c r="L5" t="s">
        <v>75</v>
      </c>
    </row>
    <row r="6" spans="1:13">
      <c r="A6" s="5" t="s">
        <v>5</v>
      </c>
      <c r="B6" t="s">
        <v>428</v>
      </c>
      <c r="E6" s="1" t="s">
        <v>170</v>
      </c>
      <c r="F6" s="33"/>
      <c r="L6" t="s">
        <v>63</v>
      </c>
    </row>
    <row r="7" spans="1:13">
      <c r="A7" s="5" t="s">
        <v>77</v>
      </c>
      <c r="B7" t="s">
        <v>64</v>
      </c>
      <c r="F7" s="33"/>
    </row>
    <row r="8" spans="1:13">
      <c r="A8" s="5" t="s">
        <v>78</v>
      </c>
      <c r="B8">
        <v>1</v>
      </c>
      <c r="F8" s="33"/>
    </row>
    <row r="9" spans="1:13">
      <c r="A9" s="5" t="s">
        <v>79</v>
      </c>
      <c r="B9" t="s">
        <v>80</v>
      </c>
      <c r="C9" s="19"/>
      <c r="F9" s="33"/>
    </row>
    <row r="10" spans="1:13">
      <c r="A10" s="35" t="s">
        <v>81</v>
      </c>
      <c r="B10" s="36" t="s">
        <v>516</v>
      </c>
      <c r="C10" s="36"/>
      <c r="F10" s="33"/>
    </row>
    <row r="11" spans="1:13">
      <c r="A11" s="35"/>
      <c r="B11" s="36"/>
      <c r="C11" s="36"/>
      <c r="F11" s="33"/>
    </row>
    <row r="12" spans="1:13">
      <c r="A12" s="35"/>
      <c r="B12" s="36"/>
      <c r="C12" s="36"/>
      <c r="F12" s="33"/>
    </row>
    <row r="13" spans="1:13">
      <c r="A13" s="5" t="s">
        <v>10</v>
      </c>
      <c r="B13" t="s">
        <v>83</v>
      </c>
      <c r="F13" s="33"/>
    </row>
    <row r="14" spans="1:13">
      <c r="F14" s="33"/>
    </row>
    <row r="15" spans="1:13" ht="16">
      <c r="A15" s="9" t="s">
        <v>84</v>
      </c>
      <c r="F15" s="33"/>
    </row>
    <row r="16" spans="1:13">
      <c r="A16" s="5" t="s">
        <v>7</v>
      </c>
      <c r="E16" s="1" t="s">
        <v>173</v>
      </c>
      <c r="F16" s="33" t="s">
        <v>513</v>
      </c>
    </row>
    <row r="17" spans="1:6">
      <c r="A17" s="5" t="s">
        <v>85</v>
      </c>
      <c r="C17" s="3" t="s">
        <v>86</v>
      </c>
      <c r="F17" s="33"/>
    </row>
    <row r="18" spans="1:6">
      <c r="A18" s="5" t="s">
        <v>87</v>
      </c>
      <c r="B18">
        <v>15</v>
      </c>
      <c r="C18" s="3" t="s">
        <v>88</v>
      </c>
      <c r="F18" s="33"/>
    </row>
    <row r="19" spans="1:6">
      <c r="A19" s="5" t="s">
        <v>89</v>
      </c>
      <c r="B19">
        <v>4</v>
      </c>
      <c r="C19" s="3" t="s">
        <v>90</v>
      </c>
      <c r="F19" s="33"/>
    </row>
    <row r="20" spans="1:6">
      <c r="A20" s="5" t="s">
        <v>91</v>
      </c>
      <c r="B20" s="6"/>
      <c r="C20" s="3" t="s">
        <v>92</v>
      </c>
      <c r="F20" s="33"/>
    </row>
    <row r="21" spans="1:6" ht="91.5" customHeight="1">
      <c r="A21" s="21" t="s">
        <v>93</v>
      </c>
      <c r="B21">
        <v>1.2E-2</v>
      </c>
      <c r="C21" s="3" t="s">
        <v>88</v>
      </c>
      <c r="F21" s="33"/>
    </row>
    <row r="22" spans="1:6">
      <c r="A22" s="5" t="s">
        <v>94</v>
      </c>
      <c r="C22" s="3" t="s">
        <v>88</v>
      </c>
      <c r="F22" s="33"/>
    </row>
    <row r="23" spans="1:6">
      <c r="A23" s="22" t="s">
        <v>95</v>
      </c>
      <c r="B23">
        <f>ABS(B22-B21)</f>
        <v>1.2E-2</v>
      </c>
      <c r="C23" s="3"/>
      <c r="F23" s="33"/>
    </row>
    <row r="24" spans="1:6" ht="76.5" customHeight="1">
      <c r="A24" s="23" t="s">
        <v>96</v>
      </c>
      <c r="B24" s="24">
        <f>B23/B18</f>
        <v>8.0000000000000004E-4</v>
      </c>
      <c r="C24" s="3"/>
      <c r="F24" s="33"/>
    </row>
    <row r="25" spans="1:6">
      <c r="A25" s="5" t="s">
        <v>97</v>
      </c>
      <c r="B25">
        <v>180</v>
      </c>
      <c r="C25" s="3" t="s">
        <v>98</v>
      </c>
    </row>
    <row r="26" spans="1:6">
      <c r="A26" s="5" t="s">
        <v>99</v>
      </c>
      <c r="B26">
        <v>200</v>
      </c>
      <c r="C26" t="s">
        <v>98</v>
      </c>
    </row>
    <row r="27" spans="1:6">
      <c r="A27" s="5" t="s">
        <v>101</v>
      </c>
      <c r="B27">
        <v>2271.6999999999998</v>
      </c>
      <c r="C27" s="3" t="s">
        <v>102</v>
      </c>
    </row>
    <row r="28" spans="1:6">
      <c r="A28" s="5" t="s">
        <v>100</v>
      </c>
      <c r="B28" t="s">
        <v>138</v>
      </c>
    </row>
    <row r="29" spans="1:6">
      <c r="A29" s="5" t="s">
        <v>200</v>
      </c>
      <c r="B29" t="s">
        <v>80</v>
      </c>
    </row>
    <row r="30" spans="1:6">
      <c r="A30" s="5" t="s">
        <v>202</v>
      </c>
      <c r="B30" t="s">
        <v>514</v>
      </c>
    </row>
    <row r="31" spans="1:6">
      <c r="A31" s="5" t="s">
        <v>349</v>
      </c>
      <c r="B31" s="26">
        <v>2.5</v>
      </c>
    </row>
    <row r="32" spans="1:6">
      <c r="A32" s="5" t="s">
        <v>384</v>
      </c>
      <c r="B32">
        <v>0</v>
      </c>
    </row>
    <row r="33" spans="1:2">
      <c r="A33" s="5" t="s">
        <v>385</v>
      </c>
      <c r="B33">
        <v>0</v>
      </c>
    </row>
  </sheetData>
  <mergeCells count="6">
    <mergeCell ref="F16:F24"/>
    <mergeCell ref="E2:E3"/>
    <mergeCell ref="F2:F5"/>
    <mergeCell ref="A10:A12"/>
    <mergeCell ref="B10:C12"/>
    <mergeCell ref="F6:F15"/>
  </mergeCells>
  <dataValidations count="1">
    <dataValidation type="list" allowBlank="1" showInputMessage="1" showErrorMessage="1" sqref="B7" xr:uid="{676FEC62-98B6-4DEE-835C-9FED62BD2EF7}">
      <formula1>$Y$1:$Z$1</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9DCA-7BE3-4277-ACE8-B31BA740E34D}">
  <dimension ref="A1:F36"/>
  <sheetViews>
    <sheetView topLeftCell="A20" workbookViewId="0">
      <selection activeCell="H35" sqref="H35"/>
    </sheetView>
  </sheetViews>
  <sheetFormatPr baseColWidth="10" defaultColWidth="8.83203125" defaultRowHeight="15"/>
  <cols>
    <col min="1" max="1" width="28.5" bestFit="1" customWidth="1"/>
    <col min="2" max="2" width="15.5" bestFit="1" customWidth="1"/>
    <col min="6" max="6" width="36.5" customWidth="1"/>
  </cols>
  <sheetData>
    <row r="1" spans="1:6" ht="16">
      <c r="A1" s="10" t="s">
        <v>62</v>
      </c>
    </row>
    <row r="2" spans="1:6">
      <c r="A2" s="8" t="s">
        <v>67</v>
      </c>
      <c r="E2" s="34" t="s">
        <v>68</v>
      </c>
      <c r="F2" s="33" t="s">
        <v>517</v>
      </c>
    </row>
    <row r="3" spans="1:6">
      <c r="A3" s="5" t="s">
        <v>2</v>
      </c>
      <c r="B3" t="s">
        <v>518</v>
      </c>
      <c r="E3" s="34"/>
      <c r="F3" s="33"/>
    </row>
    <row r="4" spans="1:6">
      <c r="A4" s="5" t="s">
        <v>4</v>
      </c>
      <c r="B4" t="s">
        <v>504</v>
      </c>
      <c r="F4" s="33"/>
    </row>
    <row r="5" spans="1:6">
      <c r="A5" s="5" t="s">
        <v>3</v>
      </c>
      <c r="B5" s="7">
        <v>45308</v>
      </c>
      <c r="F5" s="33"/>
    </row>
    <row r="6" spans="1:6">
      <c r="A6" s="5" t="s">
        <v>5</v>
      </c>
      <c r="B6" t="s">
        <v>505</v>
      </c>
      <c r="E6" s="1" t="s">
        <v>170</v>
      </c>
      <c r="F6" s="33"/>
    </row>
    <row r="7" spans="1:6">
      <c r="A7" s="5" t="s">
        <v>77</v>
      </c>
      <c r="B7" t="s">
        <v>73</v>
      </c>
      <c r="F7" s="33"/>
    </row>
    <row r="8" spans="1:6">
      <c r="A8" s="5" t="s">
        <v>78</v>
      </c>
      <c r="B8" t="s">
        <v>151</v>
      </c>
      <c r="F8" s="33"/>
    </row>
    <row r="9" spans="1:6">
      <c r="A9" s="5" t="s">
        <v>79</v>
      </c>
      <c r="B9" t="s">
        <v>80</v>
      </c>
      <c r="C9" s="19"/>
      <c r="F9" s="33"/>
    </row>
    <row r="10" spans="1:6">
      <c r="A10" s="5" t="s">
        <v>188</v>
      </c>
      <c r="B10" t="s">
        <v>506</v>
      </c>
      <c r="C10" s="19"/>
      <c r="F10" s="33"/>
    </row>
    <row r="11" spans="1:6">
      <c r="A11" s="35" t="s">
        <v>81</v>
      </c>
      <c r="B11" s="36" t="s">
        <v>519</v>
      </c>
      <c r="C11" s="36"/>
      <c r="F11" s="33"/>
    </row>
    <row r="12" spans="1:6">
      <c r="A12" s="35"/>
      <c r="B12" s="36"/>
      <c r="C12" s="36"/>
      <c r="F12" s="33"/>
    </row>
    <row r="13" spans="1:6">
      <c r="A13" s="35"/>
      <c r="B13" s="36"/>
      <c r="C13" s="36"/>
      <c r="F13" s="33"/>
    </row>
    <row r="14" spans="1:6">
      <c r="A14" s="5" t="s">
        <v>10</v>
      </c>
      <c r="B14" t="s">
        <v>208</v>
      </c>
      <c r="F14" s="33"/>
    </row>
    <row r="15" spans="1:6">
      <c r="F15" s="33"/>
    </row>
    <row r="16" spans="1:6" ht="16">
      <c r="A16" s="9" t="s">
        <v>84</v>
      </c>
      <c r="E16" s="1" t="s">
        <v>173</v>
      </c>
      <c r="F16" s="33" t="s">
        <v>520</v>
      </c>
    </row>
    <row r="17" spans="1:6">
      <c r="A17" s="5" t="s">
        <v>7</v>
      </c>
      <c r="F17" s="33"/>
    </row>
    <row r="18" spans="1:6">
      <c r="A18" s="5" t="s">
        <v>85</v>
      </c>
      <c r="C18" s="3" t="s">
        <v>86</v>
      </c>
      <c r="F18" s="33"/>
    </row>
    <row r="19" spans="1:6">
      <c r="A19" s="5" t="s">
        <v>87</v>
      </c>
      <c r="B19">
        <v>15</v>
      </c>
      <c r="C19" s="3" t="s">
        <v>88</v>
      </c>
      <c r="F19" s="33"/>
    </row>
    <row r="20" spans="1:6">
      <c r="A20" s="5" t="s">
        <v>89</v>
      </c>
      <c r="B20" s="24">
        <v>4.5</v>
      </c>
      <c r="C20" s="3" t="s">
        <v>90</v>
      </c>
      <c r="F20" s="33"/>
    </row>
    <row r="21" spans="1:6">
      <c r="A21" s="5" t="s">
        <v>174</v>
      </c>
      <c r="B21" s="26">
        <f>15*3.5</f>
        <v>52.5</v>
      </c>
      <c r="C21" s="3"/>
      <c r="F21" s="33"/>
    </row>
    <row r="22" spans="1:6">
      <c r="A22" s="5" t="s">
        <v>91</v>
      </c>
      <c r="B22" s="6"/>
      <c r="C22" s="3" t="s">
        <v>92</v>
      </c>
      <c r="F22" s="33"/>
    </row>
    <row r="23" spans="1:6" ht="32">
      <c r="A23" s="21" t="s">
        <v>93</v>
      </c>
      <c r="B23">
        <v>0</v>
      </c>
      <c r="C23" s="3" t="s">
        <v>88</v>
      </c>
      <c r="F23" s="33"/>
    </row>
    <row r="24" spans="1:6">
      <c r="A24" s="5" t="s">
        <v>94</v>
      </c>
      <c r="B24" s="32"/>
      <c r="C24" s="3" t="s">
        <v>88</v>
      </c>
      <c r="F24" s="33"/>
    </row>
    <row r="25" spans="1:6">
      <c r="A25" s="22" t="s">
        <v>95</v>
      </c>
      <c r="B25">
        <f>B23-B24</f>
        <v>0</v>
      </c>
      <c r="C25" s="3" t="s">
        <v>88</v>
      </c>
    </row>
    <row r="26" spans="1:6" ht="16">
      <c r="A26" s="23" t="s">
        <v>96</v>
      </c>
      <c r="B26" s="24">
        <f>B25/B19</f>
        <v>0</v>
      </c>
      <c r="C26" s="3"/>
    </row>
    <row r="27" spans="1:6">
      <c r="A27" s="5" t="s">
        <v>97</v>
      </c>
      <c r="B27">
        <v>180</v>
      </c>
      <c r="C27" s="3" t="s">
        <v>98</v>
      </c>
    </row>
    <row r="28" spans="1:6">
      <c r="A28" s="5" t="s">
        <v>99</v>
      </c>
      <c r="B28">
        <v>200</v>
      </c>
      <c r="C28" t="s">
        <v>98</v>
      </c>
    </row>
    <row r="29" spans="1:6">
      <c r="A29" s="5" t="s">
        <v>322</v>
      </c>
      <c r="B29" s="29">
        <v>3</v>
      </c>
    </row>
    <row r="30" spans="1:6">
      <c r="A30" s="5" t="s">
        <v>100</v>
      </c>
      <c r="B30" t="s">
        <v>138</v>
      </c>
    </row>
    <row r="31" spans="1:6">
      <c r="A31" s="5" t="s">
        <v>101</v>
      </c>
      <c r="B31">
        <v>2274.04</v>
      </c>
      <c r="C31" s="3" t="s">
        <v>102</v>
      </c>
    </row>
    <row r="32" spans="1:6">
      <c r="A32" s="5" t="s">
        <v>200</v>
      </c>
      <c r="B32" t="s">
        <v>80</v>
      </c>
    </row>
    <row r="33" spans="1:2">
      <c r="A33" s="5" t="s">
        <v>202</v>
      </c>
      <c r="B33" t="s">
        <v>514</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250FE73-9014-4B0C-99DE-8DF4E85BE907}">
          <x14:formula1>
            <xm:f>Template!$L$3:$L$6</xm:f>
          </x14:formula1>
          <xm:sqref>B7</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87C4-CF65-498C-B4AA-3D3FE018978B}">
  <dimension ref="A1:F36"/>
  <sheetViews>
    <sheetView topLeftCell="A15" workbookViewId="0">
      <selection activeCell="B28" sqref="B28"/>
    </sheetView>
  </sheetViews>
  <sheetFormatPr baseColWidth="10" defaultColWidth="8.83203125" defaultRowHeight="15"/>
  <cols>
    <col min="1" max="1" width="28.5" bestFit="1" customWidth="1"/>
    <col min="2" max="2" width="15.5" bestFit="1" customWidth="1"/>
    <col min="5" max="5" width="30.6640625" customWidth="1"/>
    <col min="6" max="6" width="45" customWidth="1"/>
  </cols>
  <sheetData>
    <row r="1" spans="1:6" ht="16">
      <c r="A1" s="10" t="s">
        <v>62</v>
      </c>
    </row>
    <row r="2" spans="1:6">
      <c r="A2" s="8" t="s">
        <v>67</v>
      </c>
      <c r="B2" t="s">
        <v>521</v>
      </c>
      <c r="E2" s="34" t="s">
        <v>68</v>
      </c>
      <c r="F2" s="33" t="s">
        <v>522</v>
      </c>
    </row>
    <row r="3" spans="1:6">
      <c r="A3" s="5" t="s">
        <v>2</v>
      </c>
      <c r="B3" t="s">
        <v>523</v>
      </c>
      <c r="E3" s="34"/>
      <c r="F3" s="33"/>
    </row>
    <row r="4" spans="1:6">
      <c r="A4" s="5" t="s">
        <v>4</v>
      </c>
      <c r="B4" t="s">
        <v>524</v>
      </c>
      <c r="F4" s="33"/>
    </row>
    <row r="5" spans="1:6">
      <c r="A5" s="5" t="s">
        <v>3</v>
      </c>
      <c r="B5" s="7">
        <v>45324</v>
      </c>
      <c r="F5" s="33"/>
    </row>
    <row r="6" spans="1:6">
      <c r="A6" s="5" t="s">
        <v>5</v>
      </c>
      <c r="B6" t="s">
        <v>525</v>
      </c>
      <c r="E6" s="1" t="s">
        <v>170</v>
      </c>
      <c r="F6" s="33" t="s">
        <v>526</v>
      </c>
    </row>
    <row r="7" spans="1:6">
      <c r="A7" s="5" t="s">
        <v>77</v>
      </c>
      <c r="B7" t="s">
        <v>73</v>
      </c>
      <c r="F7" s="33"/>
    </row>
    <row r="8" spans="1:6">
      <c r="A8" s="5" t="s">
        <v>78</v>
      </c>
      <c r="B8" t="s">
        <v>151</v>
      </c>
      <c r="F8" s="33"/>
    </row>
    <row r="9" spans="1:6">
      <c r="A9" s="5" t="s">
        <v>79</v>
      </c>
      <c r="B9" t="s">
        <v>80</v>
      </c>
      <c r="C9" s="19"/>
      <c r="F9" s="33"/>
    </row>
    <row r="10" spans="1:6">
      <c r="A10" s="5" t="s">
        <v>188</v>
      </c>
      <c r="B10" t="s">
        <v>506</v>
      </c>
      <c r="C10" s="19"/>
      <c r="F10" s="33"/>
    </row>
    <row r="11" spans="1:6">
      <c r="A11" s="35" t="s">
        <v>81</v>
      </c>
      <c r="B11" s="36" t="s">
        <v>527</v>
      </c>
      <c r="C11" s="36"/>
      <c r="F11" s="33"/>
    </row>
    <row r="12" spans="1:6">
      <c r="A12" s="35"/>
      <c r="B12" s="36"/>
      <c r="C12" s="36"/>
      <c r="F12" s="33"/>
    </row>
    <row r="13" spans="1:6">
      <c r="A13" s="35"/>
      <c r="B13" s="36"/>
      <c r="C13" s="36"/>
      <c r="F13" s="33"/>
    </row>
    <row r="14" spans="1:6">
      <c r="A14" s="5" t="s">
        <v>10</v>
      </c>
      <c r="B14" t="s">
        <v>208</v>
      </c>
      <c r="F14" s="33"/>
    </row>
    <row r="15" spans="1:6">
      <c r="F15" s="33"/>
    </row>
    <row r="16" spans="1:6" ht="16">
      <c r="A16" s="9" t="s">
        <v>84</v>
      </c>
      <c r="E16" s="1" t="s">
        <v>173</v>
      </c>
      <c r="F16" s="33" t="s">
        <v>528</v>
      </c>
    </row>
    <row r="17" spans="1:6">
      <c r="A17" s="5" t="s">
        <v>7</v>
      </c>
      <c r="F17" s="33"/>
    </row>
    <row r="18" spans="1:6">
      <c r="A18" s="5" t="s">
        <v>85</v>
      </c>
      <c r="C18" s="3" t="s">
        <v>86</v>
      </c>
      <c r="F18" s="33"/>
    </row>
    <row r="19" spans="1:6">
      <c r="A19" s="5" t="s">
        <v>87</v>
      </c>
      <c r="B19">
        <v>11</v>
      </c>
      <c r="C19" s="3" t="s">
        <v>88</v>
      </c>
      <c r="F19" s="33"/>
    </row>
    <row r="20" spans="1:6">
      <c r="A20" s="5" t="s">
        <v>89</v>
      </c>
      <c r="B20" s="24"/>
      <c r="C20" s="3" t="s">
        <v>90</v>
      </c>
      <c r="F20" s="33"/>
    </row>
    <row r="21" spans="1:6">
      <c r="A21" s="5" t="s">
        <v>174</v>
      </c>
      <c r="B21" s="26">
        <v>20</v>
      </c>
      <c r="C21" s="3" t="s">
        <v>529</v>
      </c>
      <c r="F21" s="33"/>
    </row>
    <row r="22" spans="1:6">
      <c r="A22" s="5" t="s">
        <v>91</v>
      </c>
      <c r="B22" s="6"/>
      <c r="C22" s="3" t="s">
        <v>92</v>
      </c>
      <c r="F22" s="33"/>
    </row>
    <row r="23" spans="1:6" ht="32">
      <c r="A23" s="21" t="s">
        <v>93</v>
      </c>
      <c r="B23">
        <v>-72.760000000000005</v>
      </c>
      <c r="C23" s="3" t="s">
        <v>88</v>
      </c>
      <c r="F23" s="33"/>
    </row>
    <row r="24" spans="1:6">
      <c r="A24" s="5" t="s">
        <v>94</v>
      </c>
      <c r="B24" s="32">
        <v>-85.3</v>
      </c>
      <c r="C24" s="3" t="s">
        <v>88</v>
      </c>
      <c r="F24" s="33"/>
    </row>
    <row r="25" spans="1:6">
      <c r="A25" s="22" t="s">
        <v>95</v>
      </c>
      <c r="B25">
        <f>B23-B24</f>
        <v>12.539999999999992</v>
      </c>
      <c r="C25" s="3" t="s">
        <v>88</v>
      </c>
    </row>
    <row r="26" spans="1:6" ht="16">
      <c r="A26" s="23" t="s">
        <v>96</v>
      </c>
      <c r="B26" s="24">
        <f>B25/B19</f>
        <v>1.1399999999999992</v>
      </c>
      <c r="C26" s="3"/>
    </row>
    <row r="27" spans="1:6">
      <c r="A27" s="5" t="s">
        <v>97</v>
      </c>
      <c r="B27">
        <v>180</v>
      </c>
      <c r="C27" s="3" t="s">
        <v>98</v>
      </c>
    </row>
    <row r="28" spans="1:6">
      <c r="A28" s="5" t="s">
        <v>99</v>
      </c>
      <c r="B28">
        <v>200</v>
      </c>
      <c r="C28" t="s">
        <v>98</v>
      </c>
    </row>
    <row r="29" spans="1:6">
      <c r="A29" s="5" t="s">
        <v>322</v>
      </c>
      <c r="B29" s="29">
        <v>3</v>
      </c>
    </row>
    <row r="30" spans="1:6">
      <c r="A30" s="5" t="s">
        <v>100</v>
      </c>
      <c r="B30" t="s">
        <v>138</v>
      </c>
    </row>
    <row r="31" spans="1:6">
      <c r="A31" s="5" t="s">
        <v>101</v>
      </c>
      <c r="C31" s="3" t="s">
        <v>102</v>
      </c>
    </row>
    <row r="32" spans="1:6">
      <c r="A32" s="5" t="s">
        <v>200</v>
      </c>
      <c r="B32" t="s">
        <v>80</v>
      </c>
    </row>
    <row r="33" spans="1:2">
      <c r="A33" s="5" t="s">
        <v>202</v>
      </c>
      <c r="B33" t="s">
        <v>514</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F86FAACE-D8A3-4896-8DAD-8A3DB7D49340}">
          <x14:formula1>
            <xm:f>Template!$L$3:$L$6</xm:f>
          </x14:formula1>
          <xm:sqref>B7</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B2820-ACEC-4B31-A180-CC8FB2BF730E}">
  <dimension ref="A1:F36"/>
  <sheetViews>
    <sheetView workbookViewId="0">
      <selection activeCell="B31" sqref="B31"/>
    </sheetView>
  </sheetViews>
  <sheetFormatPr baseColWidth="10" defaultColWidth="8.83203125" defaultRowHeight="15"/>
  <cols>
    <col min="1" max="1" width="28.5" bestFit="1" customWidth="1"/>
    <col min="2" max="2" width="15.5" bestFit="1" customWidth="1"/>
    <col min="5" max="5" width="30.6640625" customWidth="1"/>
    <col min="6" max="6" width="45" customWidth="1"/>
  </cols>
  <sheetData>
    <row r="1" spans="1:6" ht="16">
      <c r="A1" s="10" t="s">
        <v>62</v>
      </c>
    </row>
    <row r="2" spans="1:6">
      <c r="A2" s="8" t="s">
        <v>67</v>
      </c>
      <c r="B2" t="s">
        <v>530</v>
      </c>
      <c r="E2" s="34" t="s">
        <v>68</v>
      </c>
      <c r="F2" s="40" t="s">
        <v>531</v>
      </c>
    </row>
    <row r="3" spans="1:6">
      <c r="A3" s="5" t="s">
        <v>2</v>
      </c>
      <c r="B3" t="s">
        <v>523</v>
      </c>
      <c r="E3" s="34"/>
      <c r="F3" s="33"/>
    </row>
    <row r="4" spans="1:6">
      <c r="A4" s="5" t="s">
        <v>4</v>
      </c>
      <c r="B4" t="s">
        <v>524</v>
      </c>
      <c r="F4" s="33"/>
    </row>
    <row r="5" spans="1:6">
      <c r="A5" s="5" t="s">
        <v>3</v>
      </c>
      <c r="B5" s="7">
        <v>45328</v>
      </c>
      <c r="F5" s="33"/>
    </row>
    <row r="6" spans="1:6">
      <c r="A6" s="5" t="s">
        <v>5</v>
      </c>
      <c r="B6" t="s">
        <v>525</v>
      </c>
      <c r="E6" s="1" t="s">
        <v>170</v>
      </c>
      <c r="F6" s="33"/>
    </row>
    <row r="7" spans="1:6">
      <c r="A7" s="5" t="s">
        <v>77</v>
      </c>
      <c r="B7" t="s">
        <v>73</v>
      </c>
      <c r="F7" s="33"/>
    </row>
    <row r="8" spans="1:6">
      <c r="A8" s="5" t="s">
        <v>78</v>
      </c>
      <c r="B8" t="s">
        <v>151</v>
      </c>
      <c r="F8" s="33"/>
    </row>
    <row r="9" spans="1:6">
      <c r="A9" s="5" t="s">
        <v>79</v>
      </c>
      <c r="B9" t="s">
        <v>80</v>
      </c>
      <c r="C9" s="19"/>
      <c r="F9" s="33"/>
    </row>
    <row r="10" spans="1:6">
      <c r="A10" s="5" t="s">
        <v>188</v>
      </c>
      <c r="B10" t="s">
        <v>506</v>
      </c>
      <c r="C10" s="19"/>
      <c r="F10" s="33"/>
    </row>
    <row r="11" spans="1:6">
      <c r="A11" s="35" t="s">
        <v>81</v>
      </c>
      <c r="B11" s="36" t="s">
        <v>532</v>
      </c>
      <c r="C11" s="36"/>
      <c r="F11" s="33"/>
    </row>
    <row r="12" spans="1:6">
      <c r="A12" s="35"/>
      <c r="B12" s="36"/>
      <c r="C12" s="36"/>
      <c r="F12" s="33"/>
    </row>
    <row r="13" spans="1:6">
      <c r="A13" s="35"/>
      <c r="B13" s="36"/>
      <c r="C13" s="36"/>
      <c r="F13" s="33"/>
    </row>
    <row r="14" spans="1:6">
      <c r="A14" s="5" t="s">
        <v>10</v>
      </c>
      <c r="B14" t="s">
        <v>208</v>
      </c>
      <c r="F14" s="33"/>
    </row>
    <row r="15" spans="1:6">
      <c r="F15" s="33"/>
    </row>
    <row r="16" spans="1:6" ht="16">
      <c r="A16" s="9" t="s">
        <v>84</v>
      </c>
      <c r="E16" s="1" t="s">
        <v>173</v>
      </c>
      <c r="F16" s="33"/>
    </row>
    <row r="17" spans="1:6">
      <c r="A17" s="5" t="s">
        <v>7</v>
      </c>
      <c r="F17" s="33"/>
    </row>
    <row r="18" spans="1:6">
      <c r="A18" s="5" t="s">
        <v>85</v>
      </c>
      <c r="C18" s="3" t="s">
        <v>86</v>
      </c>
      <c r="F18" s="33"/>
    </row>
    <row r="19" spans="1:6">
      <c r="A19" s="5" t="s">
        <v>87</v>
      </c>
      <c r="B19">
        <v>11</v>
      </c>
      <c r="C19" s="3" t="s">
        <v>88</v>
      </c>
      <c r="F19" s="33"/>
    </row>
    <row r="20" spans="1:6">
      <c r="A20" s="5" t="s">
        <v>89</v>
      </c>
      <c r="B20" s="24"/>
      <c r="C20" s="3" t="s">
        <v>90</v>
      </c>
      <c r="F20" s="33"/>
    </row>
    <row r="21" spans="1:6">
      <c r="A21" s="5" t="s">
        <v>174</v>
      </c>
      <c r="B21" s="26">
        <v>20</v>
      </c>
      <c r="C21" s="3" t="s">
        <v>529</v>
      </c>
      <c r="F21" s="33"/>
    </row>
    <row r="22" spans="1:6">
      <c r="A22" s="5" t="s">
        <v>91</v>
      </c>
      <c r="B22" s="6"/>
      <c r="C22" s="3" t="s">
        <v>92</v>
      </c>
      <c r="F22" s="33"/>
    </row>
    <row r="23" spans="1:6" ht="32">
      <c r="A23" s="21" t="s">
        <v>93</v>
      </c>
      <c r="C23" s="3" t="s">
        <v>88</v>
      </c>
      <c r="F23" s="33"/>
    </row>
    <row r="24" spans="1:6">
      <c r="A24" s="5" t="s">
        <v>94</v>
      </c>
      <c r="B24" s="32"/>
      <c r="C24" s="3" t="s">
        <v>88</v>
      </c>
      <c r="F24" s="33"/>
    </row>
    <row r="25" spans="1:6">
      <c r="A25" s="22" t="s">
        <v>95</v>
      </c>
      <c r="B25">
        <f>B23-B24</f>
        <v>0</v>
      </c>
      <c r="C25" s="3" t="s">
        <v>88</v>
      </c>
    </row>
    <row r="26" spans="1:6" ht="16">
      <c r="A26" s="23" t="s">
        <v>96</v>
      </c>
      <c r="B26" s="24">
        <f>B25/B19</f>
        <v>0</v>
      </c>
      <c r="C26" s="3"/>
    </row>
    <row r="27" spans="1:6">
      <c r="A27" s="5" t="s">
        <v>97</v>
      </c>
      <c r="B27">
        <v>180</v>
      </c>
      <c r="C27" s="3" t="s">
        <v>98</v>
      </c>
    </row>
    <row r="28" spans="1:6">
      <c r="A28" s="5" t="s">
        <v>99</v>
      </c>
      <c r="B28">
        <v>200</v>
      </c>
      <c r="C28" t="s">
        <v>98</v>
      </c>
    </row>
    <row r="29" spans="1:6">
      <c r="A29" s="5" t="s">
        <v>322</v>
      </c>
      <c r="B29" s="29">
        <v>3</v>
      </c>
    </row>
    <row r="30" spans="1:6">
      <c r="A30" s="5" t="s">
        <v>100</v>
      </c>
      <c r="B30" t="s">
        <v>138</v>
      </c>
    </row>
    <row r="31" spans="1:6">
      <c r="A31" s="5" t="s">
        <v>101</v>
      </c>
      <c r="B31">
        <v>2280.04</v>
      </c>
      <c r="C31" s="3" t="s">
        <v>102</v>
      </c>
    </row>
    <row r="32" spans="1:6">
      <c r="A32" s="5" t="s">
        <v>200</v>
      </c>
      <c r="B32" t="s">
        <v>80</v>
      </c>
    </row>
    <row r="33" spans="1:2">
      <c r="A33" s="5" t="s">
        <v>202</v>
      </c>
      <c r="B33" t="s">
        <v>514</v>
      </c>
    </row>
    <row r="34" spans="1:2">
      <c r="A34" s="5" t="s">
        <v>349</v>
      </c>
      <c r="B34" s="26">
        <v>2.5</v>
      </c>
    </row>
    <row r="35" spans="1:2">
      <c r="A35" s="5" t="s">
        <v>384</v>
      </c>
      <c r="B35">
        <v>0</v>
      </c>
    </row>
    <row r="36" spans="1:2">
      <c r="A36" s="5" t="s">
        <v>385</v>
      </c>
      <c r="B36">
        <v>0</v>
      </c>
    </row>
  </sheetData>
  <mergeCells count="6">
    <mergeCell ref="F16:F24"/>
    <mergeCell ref="E2:E3"/>
    <mergeCell ref="F2:F5"/>
    <mergeCell ref="F6:F15"/>
    <mergeCell ref="A11:A13"/>
    <mergeCell ref="B11:C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606399F-E650-4ED0-BBCD-982F50F1C628}">
          <x14:formula1>
            <xm:f>Template!$L$3:$L$6</xm:f>
          </x14:formula1>
          <xm:sqref>B7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D11C-3C8F-47E4-8893-7F5C7963F19B}">
  <dimension ref="A1:AA27"/>
  <sheetViews>
    <sheetView topLeftCell="I1" zoomScaleNormal="100" workbookViewId="0"/>
  </sheetViews>
  <sheetFormatPr baseColWidth="10" defaultColWidth="8.83203125" defaultRowHeight="15"/>
  <cols>
    <col min="1" max="1" width="25.5" bestFit="1" customWidth="1"/>
    <col min="2" max="3" width="12.5" bestFit="1" customWidth="1"/>
    <col min="5" max="5" width="19" bestFit="1" customWidth="1"/>
    <col min="6" max="6" width="79.83203125" customWidth="1"/>
    <col min="9" max="9" width="6.83203125" bestFit="1" customWidth="1"/>
    <col min="10" max="10" width="10.33203125" bestFit="1" customWidth="1"/>
    <col min="11" max="11" width="11.1640625" bestFit="1" customWidth="1"/>
    <col min="12" max="12" width="14.5" bestFit="1" customWidth="1"/>
    <col min="13" max="13" width="6.83203125" bestFit="1" customWidth="1"/>
    <col min="14" max="14" width="10.6640625" bestFit="1" customWidth="1"/>
    <col min="15" max="15" width="11.5" bestFit="1" customWidth="1"/>
    <col min="16" max="17" width="12.5" bestFit="1" customWidth="1"/>
  </cols>
  <sheetData>
    <row r="1" spans="1:27" ht="16">
      <c r="A1" s="10" t="s">
        <v>62</v>
      </c>
      <c r="I1" s="1" t="s">
        <v>119</v>
      </c>
      <c r="J1" s="1" t="s">
        <v>120</v>
      </c>
      <c r="K1" s="1" t="s">
        <v>121</v>
      </c>
      <c r="L1" s="1" t="s">
        <v>122</v>
      </c>
      <c r="M1" s="1" t="s">
        <v>123</v>
      </c>
      <c r="N1" s="1" t="s">
        <v>124</v>
      </c>
      <c r="O1" s="1" t="s">
        <v>125</v>
      </c>
      <c r="P1" s="1" t="s">
        <v>126</v>
      </c>
      <c r="Q1" s="1" t="s">
        <v>127</v>
      </c>
      <c r="Y1" t="s">
        <v>63</v>
      </c>
      <c r="Z1" t="s">
        <v>64</v>
      </c>
    </row>
    <row r="2" spans="1:27">
      <c r="A2" s="8" t="s">
        <v>67</v>
      </c>
      <c r="E2" s="34" t="s">
        <v>68</v>
      </c>
      <c r="F2" s="33" t="s">
        <v>128</v>
      </c>
      <c r="I2" t="s">
        <v>129</v>
      </c>
      <c r="K2">
        <v>0.5</v>
      </c>
      <c r="L2" t="s">
        <v>108</v>
      </c>
      <c r="M2">
        <v>0.8</v>
      </c>
      <c r="N2">
        <v>0.1</v>
      </c>
      <c r="O2">
        <v>0.5</v>
      </c>
      <c r="P2">
        <v>0</v>
      </c>
      <c r="Y2" t="s">
        <v>70</v>
      </c>
      <c r="Z2" t="s">
        <v>71</v>
      </c>
      <c r="AA2" t="s">
        <v>72</v>
      </c>
    </row>
    <row r="3" spans="1:27">
      <c r="A3" s="5" t="s">
        <v>2</v>
      </c>
      <c r="B3" t="s">
        <v>130</v>
      </c>
      <c r="E3" s="34"/>
      <c r="F3" s="33"/>
      <c r="I3" t="s">
        <v>131</v>
      </c>
      <c r="K3">
        <v>0.5</v>
      </c>
      <c r="L3" t="s">
        <v>108</v>
      </c>
      <c r="M3">
        <v>0.8</v>
      </c>
      <c r="N3">
        <v>0.2</v>
      </c>
      <c r="O3">
        <v>0.5</v>
      </c>
      <c r="P3">
        <v>0</v>
      </c>
      <c r="Q3" t="s">
        <v>132</v>
      </c>
    </row>
    <row r="4" spans="1:27">
      <c r="A4" s="5" t="s">
        <v>4</v>
      </c>
      <c r="B4" t="s">
        <v>133</v>
      </c>
      <c r="F4" s="33"/>
      <c r="I4" t="s">
        <v>134</v>
      </c>
      <c r="K4">
        <v>0.5</v>
      </c>
      <c r="L4" t="s">
        <v>108</v>
      </c>
      <c r="M4">
        <v>0.8</v>
      </c>
      <c r="N4">
        <v>0.3</v>
      </c>
      <c r="O4">
        <v>0.5</v>
      </c>
      <c r="P4">
        <v>0</v>
      </c>
      <c r="Q4" t="s">
        <v>132</v>
      </c>
    </row>
    <row r="5" spans="1:27">
      <c r="A5" s="5" t="s">
        <v>3</v>
      </c>
      <c r="B5" s="7">
        <v>43903</v>
      </c>
      <c r="F5" s="33"/>
      <c r="I5" t="s">
        <v>135</v>
      </c>
      <c r="J5" t="s">
        <v>136</v>
      </c>
      <c r="K5">
        <v>0.5</v>
      </c>
      <c r="L5" t="s">
        <v>137</v>
      </c>
      <c r="M5" t="s">
        <v>137</v>
      </c>
      <c r="N5" t="s">
        <v>137</v>
      </c>
      <c r="O5" t="s">
        <v>137</v>
      </c>
      <c r="P5" t="s">
        <v>137</v>
      </c>
      <c r="Q5" t="s">
        <v>137</v>
      </c>
    </row>
    <row r="6" spans="1:27">
      <c r="A6" s="5" t="s">
        <v>5</v>
      </c>
      <c r="B6" t="s">
        <v>138</v>
      </c>
      <c r="E6" s="1" t="s">
        <v>76</v>
      </c>
      <c r="F6" s="33" t="s">
        <v>139</v>
      </c>
      <c r="I6" t="s">
        <v>140</v>
      </c>
      <c r="K6">
        <v>0.75</v>
      </c>
      <c r="L6" t="s">
        <v>108</v>
      </c>
      <c r="M6">
        <v>0.8</v>
      </c>
      <c r="N6">
        <v>0.1</v>
      </c>
      <c r="O6">
        <v>0.5</v>
      </c>
      <c r="P6">
        <v>0</v>
      </c>
      <c r="Q6" t="s">
        <v>132</v>
      </c>
    </row>
    <row r="7" spans="1:27">
      <c r="A7" s="5" t="s">
        <v>77</v>
      </c>
      <c r="B7" t="s">
        <v>64</v>
      </c>
      <c r="F7" s="33"/>
      <c r="I7" t="s">
        <v>141</v>
      </c>
      <c r="K7">
        <v>0.75</v>
      </c>
      <c r="L7" t="s">
        <v>108</v>
      </c>
      <c r="M7">
        <v>0.8</v>
      </c>
      <c r="N7">
        <v>0.2</v>
      </c>
      <c r="O7">
        <v>0.5</v>
      </c>
      <c r="P7">
        <v>0</v>
      </c>
      <c r="Q7" t="s">
        <v>132</v>
      </c>
    </row>
    <row r="8" spans="1:27">
      <c r="A8" s="5" t="s">
        <v>78</v>
      </c>
      <c r="B8" t="s">
        <v>142</v>
      </c>
      <c r="F8" s="33"/>
      <c r="I8" t="s">
        <v>143</v>
      </c>
      <c r="K8">
        <v>0.75</v>
      </c>
      <c r="L8" t="s">
        <v>108</v>
      </c>
      <c r="M8">
        <v>0.8</v>
      </c>
      <c r="N8">
        <v>0.3</v>
      </c>
      <c r="O8">
        <v>0.5</v>
      </c>
      <c r="P8">
        <v>0</v>
      </c>
      <c r="Q8" t="s">
        <v>132</v>
      </c>
    </row>
    <row r="9" spans="1:27" ht="15" customHeight="1">
      <c r="A9" s="5" t="s">
        <v>79</v>
      </c>
      <c r="B9" t="s">
        <v>106</v>
      </c>
      <c r="C9" s="19"/>
      <c r="F9" s="33"/>
      <c r="I9" t="s">
        <v>144</v>
      </c>
      <c r="J9" t="s">
        <v>136</v>
      </c>
      <c r="K9">
        <v>0.75</v>
      </c>
      <c r="L9" t="s">
        <v>137</v>
      </c>
      <c r="M9" t="s">
        <v>137</v>
      </c>
      <c r="N9" t="s">
        <v>137</v>
      </c>
      <c r="O9" t="s">
        <v>137</v>
      </c>
      <c r="P9" t="s">
        <v>137</v>
      </c>
      <c r="Q9" t="s">
        <v>137</v>
      </c>
    </row>
    <row r="10" spans="1:27">
      <c r="A10" s="35" t="s">
        <v>81</v>
      </c>
      <c r="B10" s="36" t="s">
        <v>145</v>
      </c>
      <c r="C10" s="36"/>
      <c r="F10" s="33"/>
    </row>
    <row r="11" spans="1:27">
      <c r="A11" s="35"/>
      <c r="B11" s="36"/>
      <c r="C11" s="36"/>
      <c r="F11" s="33"/>
    </row>
    <row r="12" spans="1:27">
      <c r="A12" s="35"/>
      <c r="B12" s="36"/>
      <c r="C12" s="36"/>
      <c r="F12" s="33"/>
    </row>
    <row r="13" spans="1:27">
      <c r="A13" s="5" t="s">
        <v>10</v>
      </c>
      <c r="B13" t="s">
        <v>146</v>
      </c>
      <c r="F13" s="33"/>
    </row>
    <row r="14" spans="1:27">
      <c r="A14" s="5"/>
      <c r="F14" s="33"/>
    </row>
    <row r="15" spans="1:27" ht="16">
      <c r="A15" s="9" t="s">
        <v>84</v>
      </c>
    </row>
    <row r="16" spans="1:27">
      <c r="A16" s="5" t="s">
        <v>7</v>
      </c>
    </row>
    <row r="17" spans="1:6">
      <c r="A17" s="5" t="s">
        <v>85</v>
      </c>
      <c r="B17">
        <v>134006</v>
      </c>
      <c r="C17" s="3" t="s">
        <v>86</v>
      </c>
      <c r="F17" s="2"/>
    </row>
    <row r="18" spans="1:6">
      <c r="A18" s="5" t="s">
        <v>87</v>
      </c>
      <c r="B18">
        <v>19.8</v>
      </c>
      <c r="C18" s="3" t="s">
        <v>88</v>
      </c>
    </row>
    <row r="19" spans="1:6">
      <c r="A19" s="5" t="s">
        <v>89</v>
      </c>
      <c r="B19">
        <v>34</v>
      </c>
      <c r="C19" s="3" t="s">
        <v>90</v>
      </c>
    </row>
    <row r="20" spans="1:6" ht="32.25" customHeight="1">
      <c r="A20" s="5" t="s">
        <v>91</v>
      </c>
      <c r="B20" s="6"/>
      <c r="C20" s="3" t="s">
        <v>92</v>
      </c>
    </row>
    <row r="21" spans="1:6" ht="32">
      <c r="A21" s="21" t="s">
        <v>93</v>
      </c>
      <c r="B21">
        <v>17.940000000000001</v>
      </c>
      <c r="C21" s="3" t="s">
        <v>88</v>
      </c>
    </row>
    <row r="22" spans="1:6">
      <c r="A22" s="5" t="s">
        <v>94</v>
      </c>
      <c r="C22" s="3" t="s">
        <v>88</v>
      </c>
    </row>
    <row r="23" spans="1:6">
      <c r="A23" s="22" t="s">
        <v>95</v>
      </c>
      <c r="B23">
        <f>ABS(B22-B21)</f>
        <v>17.940000000000001</v>
      </c>
      <c r="C23" s="3"/>
    </row>
    <row r="24" spans="1:6" ht="32">
      <c r="A24" s="23" t="s">
        <v>96</v>
      </c>
      <c r="B24" s="24">
        <f>B23/B18</f>
        <v>0.90606060606060612</v>
      </c>
      <c r="C24" s="3"/>
    </row>
    <row r="25" spans="1:6">
      <c r="A25" s="5" t="s">
        <v>97</v>
      </c>
      <c r="B25">
        <v>120</v>
      </c>
      <c r="C25" s="3" t="s">
        <v>98</v>
      </c>
    </row>
    <row r="26" spans="1:6">
      <c r="A26" s="5" t="s">
        <v>99</v>
      </c>
      <c r="B26">
        <v>160</v>
      </c>
      <c r="C26" t="s">
        <v>98</v>
      </c>
    </row>
    <row r="27" spans="1:6">
      <c r="A27" s="5" t="s">
        <v>100</v>
      </c>
    </row>
  </sheetData>
  <mergeCells count="5">
    <mergeCell ref="E2:E3"/>
    <mergeCell ref="F2:F5"/>
    <mergeCell ref="F6:F14"/>
    <mergeCell ref="A10:A12"/>
    <mergeCell ref="B10:C12"/>
  </mergeCells>
  <dataValidations count="1">
    <dataValidation type="list" allowBlank="1" showInputMessage="1" showErrorMessage="1" sqref="B7" xr:uid="{0B7930DF-B472-43B3-A928-BBAE62C1DA82}">
      <formula1>$Y$1:$Z$1</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58E2-9786-4550-9D6B-D80E3BF3674F}">
  <dimension ref="A1:AA27"/>
  <sheetViews>
    <sheetView topLeftCell="X1" zoomScaleNormal="100" workbookViewId="0"/>
  </sheetViews>
  <sheetFormatPr baseColWidth="10" defaultColWidth="8.83203125" defaultRowHeight="15"/>
  <cols>
    <col min="1" max="1" width="27" customWidth="1"/>
    <col min="2" max="3" width="12.5" bestFit="1" customWidth="1"/>
    <col min="5" max="5" width="19" bestFit="1" customWidth="1"/>
    <col min="6" max="6" width="79.83203125" customWidth="1"/>
    <col min="9" max="9" width="6.83203125" bestFit="1" customWidth="1"/>
    <col min="10" max="10" width="10.33203125" bestFit="1" customWidth="1"/>
    <col min="11" max="11" width="11.1640625" bestFit="1" customWidth="1"/>
    <col min="12" max="12" width="14.5" bestFit="1" customWidth="1"/>
    <col min="13" max="13" width="6.83203125" bestFit="1" customWidth="1"/>
    <col min="14" max="14" width="10.6640625" bestFit="1" customWidth="1"/>
    <col min="15" max="15" width="11.5" bestFit="1" customWidth="1"/>
    <col min="16" max="17" width="12.5" bestFit="1" customWidth="1"/>
  </cols>
  <sheetData>
    <row r="1" spans="1:27" ht="16">
      <c r="A1" s="10" t="s">
        <v>62</v>
      </c>
      <c r="I1" s="1" t="s">
        <v>119</v>
      </c>
      <c r="J1" s="1" t="s">
        <v>120</v>
      </c>
      <c r="K1" s="1" t="s">
        <v>121</v>
      </c>
      <c r="L1" s="1" t="s">
        <v>122</v>
      </c>
      <c r="M1" s="1" t="s">
        <v>123</v>
      </c>
      <c r="N1" s="1" t="s">
        <v>124</v>
      </c>
      <c r="O1" s="1" t="s">
        <v>125</v>
      </c>
      <c r="P1" s="1" t="s">
        <v>126</v>
      </c>
      <c r="Q1" s="1" t="s">
        <v>127</v>
      </c>
      <c r="Y1" t="s">
        <v>63</v>
      </c>
      <c r="Z1" t="s">
        <v>64</v>
      </c>
    </row>
    <row r="2" spans="1:27">
      <c r="A2" s="8" t="s">
        <v>67</v>
      </c>
      <c r="E2" s="34" t="s">
        <v>68</v>
      </c>
      <c r="F2" s="33" t="s">
        <v>147</v>
      </c>
      <c r="I2" t="s">
        <v>129</v>
      </c>
      <c r="K2">
        <v>0.5</v>
      </c>
      <c r="L2" t="s">
        <v>108</v>
      </c>
      <c r="M2">
        <v>0.8</v>
      </c>
      <c r="N2">
        <v>0.1</v>
      </c>
      <c r="O2">
        <v>0.5</v>
      </c>
      <c r="P2">
        <v>0</v>
      </c>
      <c r="Y2" t="s">
        <v>70</v>
      </c>
      <c r="Z2" t="s">
        <v>71</v>
      </c>
      <c r="AA2" t="s">
        <v>72</v>
      </c>
    </row>
    <row r="3" spans="1:27">
      <c r="A3" s="5" t="s">
        <v>2</v>
      </c>
      <c r="B3" t="s">
        <v>148</v>
      </c>
      <c r="E3" s="34"/>
      <c r="F3" s="33"/>
      <c r="I3" t="s">
        <v>131</v>
      </c>
      <c r="K3">
        <v>0.5</v>
      </c>
      <c r="L3" t="s">
        <v>108</v>
      </c>
      <c r="M3">
        <v>0.8</v>
      </c>
      <c r="N3">
        <v>0.2</v>
      </c>
      <c r="O3">
        <v>0.5</v>
      </c>
      <c r="P3">
        <v>0</v>
      </c>
      <c r="Q3" t="s">
        <v>132</v>
      </c>
    </row>
    <row r="4" spans="1:27">
      <c r="A4" s="5" t="s">
        <v>4</v>
      </c>
      <c r="B4" t="s">
        <v>149</v>
      </c>
      <c r="F4" s="33"/>
      <c r="I4" t="s">
        <v>134</v>
      </c>
      <c r="K4">
        <v>0.5</v>
      </c>
      <c r="L4" t="s">
        <v>108</v>
      </c>
      <c r="M4">
        <v>0.8</v>
      </c>
      <c r="N4">
        <v>0.3</v>
      </c>
      <c r="O4">
        <v>0.5</v>
      </c>
      <c r="P4">
        <v>0</v>
      </c>
      <c r="Q4" t="s">
        <v>132</v>
      </c>
    </row>
    <row r="5" spans="1:27">
      <c r="A5" s="5" t="s">
        <v>3</v>
      </c>
      <c r="B5" s="7">
        <v>44012</v>
      </c>
      <c r="F5" s="33"/>
      <c r="I5" t="s">
        <v>135</v>
      </c>
      <c r="J5" t="s">
        <v>136</v>
      </c>
      <c r="K5">
        <v>0.5</v>
      </c>
      <c r="L5" t="s">
        <v>137</v>
      </c>
      <c r="M5" t="s">
        <v>137</v>
      </c>
      <c r="N5" t="s">
        <v>137</v>
      </c>
      <c r="O5" t="s">
        <v>137</v>
      </c>
      <c r="P5" t="s">
        <v>137</v>
      </c>
      <c r="Q5" t="s">
        <v>137</v>
      </c>
    </row>
    <row r="6" spans="1:27">
      <c r="A6" s="5" t="s">
        <v>5</v>
      </c>
      <c r="B6" t="s">
        <v>138</v>
      </c>
      <c r="E6" s="1" t="s">
        <v>76</v>
      </c>
      <c r="F6" s="33" t="s">
        <v>150</v>
      </c>
      <c r="I6" t="s">
        <v>140</v>
      </c>
      <c r="K6">
        <v>0.75</v>
      </c>
      <c r="L6" t="s">
        <v>108</v>
      </c>
      <c r="M6">
        <v>0.8</v>
      </c>
      <c r="N6">
        <v>0.1</v>
      </c>
      <c r="O6">
        <v>0.5</v>
      </c>
      <c r="P6">
        <v>0</v>
      </c>
      <c r="Q6" t="s">
        <v>132</v>
      </c>
    </row>
    <row r="7" spans="1:27">
      <c r="A7" s="5" t="s">
        <v>77</v>
      </c>
      <c r="B7" t="s">
        <v>64</v>
      </c>
      <c r="F7" s="33"/>
      <c r="I7" t="s">
        <v>141</v>
      </c>
      <c r="K7">
        <v>0.75</v>
      </c>
      <c r="L7" t="s">
        <v>108</v>
      </c>
      <c r="M7">
        <v>0.8</v>
      </c>
      <c r="N7">
        <v>0.2</v>
      </c>
      <c r="O7">
        <v>0.5</v>
      </c>
      <c r="P7">
        <v>0</v>
      </c>
      <c r="Q7" t="s">
        <v>132</v>
      </c>
    </row>
    <row r="8" spans="1:27">
      <c r="A8" s="5" t="s">
        <v>78</v>
      </c>
      <c r="F8" s="33"/>
      <c r="I8" t="s">
        <v>143</v>
      </c>
      <c r="K8">
        <v>0.75</v>
      </c>
      <c r="L8" t="s">
        <v>108</v>
      </c>
      <c r="M8">
        <v>0.8</v>
      </c>
      <c r="N8">
        <v>0.3</v>
      </c>
      <c r="O8">
        <v>0.5</v>
      </c>
      <c r="P8">
        <v>0</v>
      </c>
      <c r="Q8" t="s">
        <v>132</v>
      </c>
    </row>
    <row r="9" spans="1:27" ht="15" customHeight="1">
      <c r="A9" s="5" t="s">
        <v>79</v>
      </c>
      <c r="B9" t="s">
        <v>106</v>
      </c>
      <c r="C9" s="19"/>
      <c r="F9" s="33"/>
      <c r="I9" t="s">
        <v>144</v>
      </c>
      <c r="J9" t="s">
        <v>136</v>
      </c>
      <c r="K9">
        <v>0.75</v>
      </c>
      <c r="L9" t="s">
        <v>137</v>
      </c>
      <c r="M9" t="s">
        <v>137</v>
      </c>
      <c r="N9" t="s">
        <v>137</v>
      </c>
      <c r="O9" t="s">
        <v>137</v>
      </c>
      <c r="P9" t="s">
        <v>137</v>
      </c>
      <c r="Q9" t="s">
        <v>137</v>
      </c>
    </row>
    <row r="10" spans="1:27">
      <c r="A10" s="35" t="s">
        <v>81</v>
      </c>
      <c r="B10" s="36"/>
      <c r="C10" s="36"/>
      <c r="F10" s="33"/>
    </row>
    <row r="11" spans="1:27">
      <c r="A11" s="35"/>
      <c r="B11" s="36"/>
      <c r="C11" s="36"/>
      <c r="F11" s="33"/>
    </row>
    <row r="12" spans="1:27">
      <c r="A12" s="35"/>
      <c r="B12" s="36"/>
      <c r="C12" s="36"/>
      <c r="F12" s="33"/>
    </row>
    <row r="13" spans="1:27">
      <c r="A13" s="5" t="s">
        <v>10</v>
      </c>
      <c r="B13" t="s">
        <v>146</v>
      </c>
      <c r="F13" s="33"/>
    </row>
    <row r="14" spans="1:27">
      <c r="A14" s="5"/>
      <c r="F14" s="33"/>
    </row>
    <row r="15" spans="1:27" ht="16">
      <c r="A15" s="9" t="s">
        <v>84</v>
      </c>
    </row>
    <row r="16" spans="1:27">
      <c r="A16" s="5" t="s">
        <v>7</v>
      </c>
    </row>
    <row r="17" spans="1:6">
      <c r="A17" s="5" t="s">
        <v>85</v>
      </c>
      <c r="B17" s="25" t="s">
        <v>151</v>
      </c>
      <c r="C17" s="3" t="s">
        <v>86</v>
      </c>
      <c r="F17" s="2"/>
    </row>
    <row r="18" spans="1:6">
      <c r="A18" s="5" t="s">
        <v>87</v>
      </c>
      <c r="B18" s="25" t="s">
        <v>151</v>
      </c>
      <c r="C18" s="3" t="s">
        <v>88</v>
      </c>
    </row>
    <row r="19" spans="1:6">
      <c r="A19" s="5" t="s">
        <v>89</v>
      </c>
      <c r="C19" s="3" t="s">
        <v>90</v>
      </c>
    </row>
    <row r="20" spans="1:6" ht="32.25" customHeight="1">
      <c r="A20" s="5" t="s">
        <v>91</v>
      </c>
      <c r="B20" s="6"/>
      <c r="C20" s="3" t="s">
        <v>92</v>
      </c>
    </row>
    <row r="21" spans="1:6" ht="32">
      <c r="A21" s="21" t="s">
        <v>93</v>
      </c>
      <c r="B21">
        <v>17.940000000000001</v>
      </c>
      <c r="C21" s="3" t="s">
        <v>88</v>
      </c>
    </row>
    <row r="22" spans="1:6">
      <c r="A22" s="5" t="s">
        <v>94</v>
      </c>
      <c r="C22" s="3" t="s">
        <v>88</v>
      </c>
    </row>
    <row r="23" spans="1:6">
      <c r="A23" s="22" t="s">
        <v>95</v>
      </c>
      <c r="B23">
        <f>ABS(B22-B21)</f>
        <v>17.940000000000001</v>
      </c>
      <c r="C23" s="3"/>
    </row>
    <row r="24" spans="1:6" ht="16">
      <c r="A24" s="23" t="s">
        <v>96</v>
      </c>
      <c r="B24" s="24" t="e">
        <f>B23/B18</f>
        <v>#VALUE!</v>
      </c>
      <c r="C24" s="3"/>
    </row>
    <row r="25" spans="1:6">
      <c r="A25" s="5" t="s">
        <v>97</v>
      </c>
      <c r="B25">
        <v>120</v>
      </c>
      <c r="C25" s="3" t="s">
        <v>98</v>
      </c>
    </row>
    <row r="26" spans="1:6">
      <c r="A26" s="5" t="s">
        <v>99</v>
      </c>
      <c r="B26">
        <v>160</v>
      </c>
      <c r="C26" t="s">
        <v>98</v>
      </c>
    </row>
    <row r="27" spans="1:6">
      <c r="A27" s="5" t="s">
        <v>100</v>
      </c>
    </row>
  </sheetData>
  <mergeCells count="5">
    <mergeCell ref="E2:E3"/>
    <mergeCell ref="F2:F5"/>
    <mergeCell ref="F6:F14"/>
    <mergeCell ref="A10:A12"/>
    <mergeCell ref="B10:C12"/>
  </mergeCells>
  <dataValidations count="1">
    <dataValidation type="list" allowBlank="1" showInputMessage="1" showErrorMessage="1" sqref="B7" xr:uid="{E33D6602-DD63-4B49-80F1-6978F6B05B7D}">
      <formula1>$Y$1:$Z$1</formula1>
    </dataValidation>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D06F29C93308488E250A46C250966A" ma:contentTypeVersion="18" ma:contentTypeDescription="Create a new document." ma:contentTypeScope="" ma:versionID="7199a7a53aaba307f8d9edf6ed0df00f">
  <xsd:schema xmlns:xsd="http://www.w3.org/2001/XMLSchema" xmlns:xs="http://www.w3.org/2001/XMLSchema" xmlns:p="http://schemas.microsoft.com/office/2006/metadata/properties" xmlns:ns2="e86573d4-2015-4d6f-bdaf-fa1b2acf7990" xmlns:ns3="90995403-fcae-418d-834d-cb801e50b520" targetNamespace="http://schemas.microsoft.com/office/2006/metadata/properties" ma:root="true" ma:fieldsID="ff7759e49ea3baca50b9cee7f3a7f30e" ns2:_="" ns3:_="">
    <xsd:import namespace="e86573d4-2015-4d6f-bdaf-fa1b2acf7990"/>
    <xsd:import namespace="90995403-fcae-418d-834d-cb801e50b52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6573d4-2015-4d6f-bdaf-fa1b2acf79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c2506c3-735d-4e70-aa79-204d06275b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995403-fcae-418d-834d-cb801e50b52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030908ac-7639-4dbe-b3ad-d7e79223d109}" ma:internalName="TaxCatchAll" ma:showField="CatchAllData" ma:web="90995403-fcae-418d-834d-cb801e50b520">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0995403-fcae-418d-834d-cb801e50b520" xsi:nil="true"/>
    <lcf76f155ced4ddcb4097134ff3c332f xmlns="e86573d4-2015-4d6f-bdaf-fa1b2acf799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9A743F-5EE1-4885-89DF-4DF852CBA0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6573d4-2015-4d6f-bdaf-fa1b2acf7990"/>
    <ds:schemaRef ds:uri="90995403-fcae-418d-834d-cb801e50b5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B01453-C2C4-46A7-8467-B8E676765E36}">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2006/metadata/properties"/>
    <ds:schemaRef ds:uri="e86573d4-2015-4d6f-bdaf-fa1b2acf7990"/>
    <ds:schemaRef ds:uri="http://www.w3.org/XML/1998/namespace"/>
    <ds:schemaRef ds:uri="90995403-fcae-418d-834d-cb801e50b520"/>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C393263E-A81C-4FB3-B650-7CE764573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74</vt:i4>
      </vt:variant>
    </vt:vector>
  </HeadingPairs>
  <TitlesOfParts>
    <vt:vector size="74" baseType="lpstr">
      <vt:lpstr>Master</vt:lpstr>
      <vt:lpstr>Template</vt:lpstr>
      <vt:lpstr>B001</vt:lpstr>
      <vt:lpstr>B002</vt:lpstr>
      <vt:lpstr>B003</vt:lpstr>
      <vt:lpstr>B004</vt:lpstr>
      <vt:lpstr>B005</vt:lpstr>
      <vt:lpstr>B006</vt:lpstr>
      <vt:lpstr>B007</vt:lpstr>
      <vt:lpstr>B008</vt:lpstr>
      <vt:lpstr>B009</vt:lpstr>
      <vt:lpstr>B010</vt:lpstr>
      <vt:lpstr>B011</vt:lpstr>
      <vt:lpstr>B012</vt:lpstr>
      <vt:lpstr>B013</vt:lpstr>
      <vt:lpstr>B014</vt:lpstr>
      <vt:lpstr>B015</vt:lpstr>
      <vt:lpstr>B016</vt:lpstr>
      <vt:lpstr>B017</vt:lpstr>
      <vt:lpstr>B018</vt:lpstr>
      <vt:lpstr>B019</vt:lpstr>
      <vt:lpstr>B020</vt:lpstr>
      <vt:lpstr>B021</vt:lpstr>
      <vt:lpstr>B022</vt:lpstr>
      <vt:lpstr>B023</vt:lpstr>
      <vt:lpstr>B025</vt:lpstr>
      <vt:lpstr>B026</vt:lpstr>
      <vt:lpstr>B027</vt:lpstr>
      <vt:lpstr>B028</vt:lpstr>
      <vt:lpstr>B029</vt:lpstr>
      <vt:lpstr>B030</vt:lpstr>
      <vt:lpstr>B032</vt:lpstr>
      <vt:lpstr>B033</vt:lpstr>
      <vt:lpstr>B034</vt:lpstr>
      <vt:lpstr>B035</vt:lpstr>
      <vt:lpstr>B036</vt:lpstr>
      <vt:lpstr>B037</vt:lpstr>
      <vt:lpstr>B038</vt:lpstr>
      <vt:lpstr>B039</vt:lpstr>
      <vt:lpstr>B040</vt:lpstr>
      <vt:lpstr>B043</vt:lpstr>
      <vt:lpstr>B044</vt:lpstr>
      <vt:lpstr>B045</vt:lpstr>
      <vt:lpstr>B046</vt:lpstr>
      <vt:lpstr>B047</vt:lpstr>
      <vt:lpstr>B048</vt:lpstr>
      <vt:lpstr>B058</vt:lpstr>
      <vt:lpstr>B062</vt:lpstr>
      <vt:lpstr>B063</vt:lpstr>
      <vt:lpstr>B064</vt:lpstr>
      <vt:lpstr>B069</vt:lpstr>
      <vt:lpstr>B065</vt:lpstr>
      <vt:lpstr>B070</vt:lpstr>
      <vt:lpstr>B071</vt:lpstr>
      <vt:lpstr>B072</vt:lpstr>
      <vt:lpstr>B073</vt:lpstr>
      <vt:lpstr>B074</vt:lpstr>
      <vt:lpstr>B075</vt:lpstr>
      <vt:lpstr>B076</vt:lpstr>
      <vt:lpstr>B076 (2)</vt:lpstr>
      <vt:lpstr>B077</vt:lpstr>
      <vt:lpstr>B078</vt:lpstr>
      <vt:lpstr>B079</vt:lpstr>
      <vt:lpstr>B080</vt:lpstr>
      <vt:lpstr>B082</vt:lpstr>
      <vt:lpstr>B083</vt:lpstr>
      <vt:lpstr>B85</vt:lpstr>
      <vt:lpstr>B090</vt:lpstr>
      <vt:lpstr>B091</vt:lpstr>
      <vt:lpstr>B092</vt:lpstr>
      <vt:lpstr>B93</vt:lpstr>
      <vt:lpstr>B094</vt:lpstr>
      <vt:lpstr>B095</vt:lpstr>
      <vt:lpstr>B096</vt:lpstr>
    </vt:vector>
  </TitlesOfParts>
  <Manager/>
  <Company>Georgia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 Accounts</dc:creator>
  <cp:keywords/>
  <dc:description/>
  <cp:lastModifiedBy>Microsoft Office User</cp:lastModifiedBy>
  <cp:revision/>
  <dcterms:created xsi:type="dcterms:W3CDTF">2020-01-31T20:57:24Z</dcterms:created>
  <dcterms:modified xsi:type="dcterms:W3CDTF">2024-02-28T05:22:57Z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0x0101003CD06F29C93308488E250A46C250966A</vt:lpwstr>
  </property>
  <property fmtid="{D5CDD505-2E9C-101B-9397-08002B2CF9AE}" pid="3" name="MediaServiceImageTags">
    <vt:lpwstr/>
  </property>
</Properties>
</file>