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300" yWindow="-345" windowWidth="20730" windowHeight="11385" activeTab="7"/>
  </bookViews>
  <sheets>
    <sheet name="Sheet1" sheetId="3" r:id="rId1"/>
    <sheet name="Sheet2" sheetId="4" r:id="rId2"/>
    <sheet name="Sheet3" sheetId="5" r:id="rId3"/>
    <sheet name="Sheet4" sheetId="8" r:id="rId4"/>
    <sheet name="Sheet5" sheetId="7" r:id="rId5"/>
    <sheet name="Sheet6" sheetId="6" r:id="rId6"/>
    <sheet name="Sheet7" sheetId="1" r:id="rId7"/>
    <sheet name="Sheet8" sheetId="2" r:id="rId8"/>
  </sheets>
  <definedNames>
    <definedName name="_xlnm._FilterDatabase" localSheetId="7" hidden="1">Sheet8!$A$1:$H$13</definedName>
    <definedName name="_xlnm.Criteria" localSheetId="7">Sheet8!#REF!</definedName>
    <definedName name="_xlnm.Extract" localSheetId="7">Sheet8!#REF!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4" i="6"/>
  <c r="I5" i="6"/>
  <c r="I6" i="6"/>
  <c r="I7" i="6"/>
  <c r="I8" i="6"/>
  <c r="I9" i="6"/>
  <c r="I10" i="6"/>
  <c r="I11" i="6"/>
  <c r="I12" i="6"/>
  <c r="I13" i="6"/>
  <c r="I4" i="6"/>
  <c r="K5" i="6"/>
  <c r="K6" i="6"/>
  <c r="K7" i="6"/>
  <c r="K8" i="6"/>
  <c r="K9" i="6"/>
  <c r="K10" i="6"/>
  <c r="K11" i="6"/>
  <c r="K12" i="6"/>
  <c r="K13" i="6"/>
  <c r="K4" i="6"/>
  <c r="H5" i="6"/>
  <c r="H6" i="6"/>
  <c r="H7" i="6"/>
  <c r="H8" i="6"/>
  <c r="H9" i="6"/>
  <c r="H10" i="6"/>
  <c r="H11" i="6"/>
  <c r="H12" i="6"/>
  <c r="H13" i="6"/>
  <c r="H4" i="6"/>
  <c r="E5" i="7"/>
  <c r="G5" i="7" s="1"/>
  <c r="E6" i="7"/>
  <c r="E7" i="7"/>
  <c r="G7" i="7" s="1"/>
  <c r="E8" i="7"/>
  <c r="E9" i="7"/>
  <c r="G9" i="7" s="1"/>
  <c r="E10" i="7"/>
  <c r="E4" i="7"/>
  <c r="G4" i="7" s="1"/>
  <c r="C5" i="7"/>
  <c r="F5" i="7" s="1"/>
  <c r="C6" i="7"/>
  <c r="F6" i="7" s="1"/>
  <c r="C7" i="7"/>
  <c r="F7" i="7" s="1"/>
  <c r="C8" i="7"/>
  <c r="F8" i="7" s="1"/>
  <c r="C9" i="7"/>
  <c r="F9" i="7" s="1"/>
  <c r="C10" i="7"/>
  <c r="F10" i="7" s="1"/>
  <c r="C4" i="7"/>
  <c r="F4" i="7" s="1"/>
  <c r="C11" i="8"/>
  <c r="C12" i="8"/>
  <c r="C13" i="8"/>
  <c r="B11" i="8"/>
  <c r="G3" i="8"/>
  <c r="G10" i="8"/>
  <c r="E10" i="8"/>
  <c r="B10" i="8"/>
  <c r="D10" i="8"/>
  <c r="C10" i="8"/>
  <c r="E5" i="8"/>
  <c r="D4" i="8"/>
  <c r="D5" i="8"/>
  <c r="D6" i="8"/>
  <c r="C4" i="8"/>
  <c r="C5" i="8"/>
  <c r="C6" i="8"/>
  <c r="D3" i="8"/>
  <c r="C3" i="8"/>
  <c r="B4" i="8"/>
  <c r="E4" i="8" s="1"/>
  <c r="B5" i="8"/>
  <c r="B6" i="8"/>
  <c r="E6" i="8" s="1"/>
  <c r="B3" i="8"/>
  <c r="E3" i="8" s="1"/>
  <c r="E3" i="5"/>
  <c r="F4" i="5"/>
  <c r="F5" i="5"/>
  <c r="F6" i="5"/>
  <c r="F3" i="5"/>
  <c r="F7" i="5" s="1"/>
  <c r="E4" i="5"/>
  <c r="E5" i="5"/>
  <c r="E6" i="5"/>
  <c r="D4" i="5"/>
  <c r="D5" i="5"/>
  <c r="D6" i="5"/>
  <c r="D3" i="5"/>
  <c r="B4" i="5"/>
  <c r="B5" i="5"/>
  <c r="B6" i="5"/>
  <c r="B3" i="5"/>
  <c r="M19" i="1"/>
  <c r="M20" i="1"/>
  <c r="M21" i="1"/>
  <c r="M22" i="1"/>
  <c r="M18" i="1"/>
  <c r="L18" i="1"/>
  <c r="L19" i="1"/>
  <c r="L20" i="1"/>
  <c r="L21" i="1"/>
  <c r="L22" i="1"/>
  <c r="B12" i="3"/>
  <c r="B13" i="3" s="1"/>
  <c r="G8" i="7" l="1"/>
  <c r="G10" i="7"/>
  <c r="G6" i="7"/>
  <c r="F6" i="8"/>
  <c r="F5" i="8"/>
  <c r="F4" i="8"/>
  <c r="F3" i="8"/>
  <c r="F9" i="4"/>
  <c r="G9" i="4"/>
  <c r="E9" i="4"/>
  <c r="D9" i="4"/>
  <c r="G4" i="4"/>
  <c r="G5" i="4"/>
  <c r="G6" i="4"/>
  <c r="G7" i="4"/>
  <c r="G8" i="4"/>
  <c r="G3" i="4"/>
  <c r="F4" i="4"/>
  <c r="F5" i="4"/>
  <c r="F6" i="4"/>
  <c r="F7" i="4"/>
  <c r="F8" i="4"/>
  <c r="F3" i="4"/>
  <c r="E3" i="4"/>
  <c r="E4" i="4"/>
  <c r="E5" i="4"/>
  <c r="E6" i="4"/>
  <c r="E7" i="4"/>
  <c r="E8" i="4"/>
  <c r="D4" i="4"/>
  <c r="D5" i="4"/>
  <c r="D6" i="4"/>
  <c r="D7" i="4"/>
  <c r="D8" i="4"/>
  <c r="D3" i="4"/>
  <c r="B10" i="3"/>
  <c r="B11" i="3" s="1"/>
  <c r="F8" i="3"/>
  <c r="E6" i="3"/>
  <c r="F6" i="3" s="1"/>
  <c r="G6" i="3" s="1"/>
  <c r="E7" i="3"/>
  <c r="F7" i="3" s="1"/>
  <c r="G7" i="3" s="1"/>
  <c r="D4" i="3"/>
  <c r="E4" i="3" s="1"/>
  <c r="F4" i="3" s="1"/>
  <c r="G4" i="3" s="1"/>
  <c r="D5" i="3"/>
  <c r="E5" i="3" s="1"/>
  <c r="F5" i="3" s="1"/>
  <c r="G5" i="3" s="1"/>
  <c r="D6" i="3"/>
  <c r="D7" i="3"/>
  <c r="D8" i="3"/>
  <c r="E8" i="3" s="1"/>
  <c r="D3" i="3"/>
  <c r="E3" i="3" s="1"/>
  <c r="F3" i="3" s="1"/>
  <c r="G3" i="3" s="1"/>
  <c r="G20" i="2"/>
  <c r="G4" i="2"/>
  <c r="G8" i="2"/>
  <c r="G10" i="2"/>
  <c r="G9" i="2"/>
  <c r="G11" i="2"/>
  <c r="G6" i="2"/>
  <c r="G3" i="2"/>
  <c r="G7" i="2"/>
  <c r="G13" i="2"/>
  <c r="G5" i="2"/>
  <c r="G12" i="2"/>
  <c r="G2" i="2"/>
  <c r="E12" i="2"/>
  <c r="E5" i="2"/>
  <c r="E13" i="2"/>
  <c r="E7" i="2"/>
  <c r="E3" i="2"/>
  <c r="E6" i="2"/>
  <c r="E11" i="2"/>
  <c r="E9" i="2"/>
  <c r="E10" i="2"/>
  <c r="E8" i="2"/>
  <c r="E4" i="2"/>
  <c r="E2" i="2"/>
  <c r="I13" i="2"/>
  <c r="I12" i="2"/>
  <c r="I11" i="2"/>
  <c r="I9" i="2"/>
  <c r="I8" i="2"/>
  <c r="I7" i="2"/>
  <c r="I6" i="2"/>
  <c r="I5" i="2"/>
  <c r="I4" i="2"/>
  <c r="I3" i="2"/>
  <c r="I19" i="1"/>
  <c r="I20" i="1"/>
  <c r="I21" i="1"/>
  <c r="I22" i="1"/>
  <c r="I18" i="1"/>
  <c r="H19" i="1"/>
  <c r="H20" i="1"/>
  <c r="H21" i="1"/>
  <c r="H22" i="1"/>
  <c r="H18" i="1"/>
  <c r="G13" i="1"/>
  <c r="J4" i="1"/>
  <c r="J5" i="1"/>
  <c r="J6" i="1"/>
  <c r="J7" i="1"/>
  <c r="J8" i="1"/>
  <c r="J9" i="1"/>
  <c r="J10" i="1"/>
  <c r="J11" i="1"/>
  <c r="J12" i="1"/>
  <c r="J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3" i="1"/>
  <c r="I3" i="1" s="1"/>
  <c r="G14" i="2" l="1"/>
  <c r="J13" i="1"/>
  <c r="G8" i="3"/>
  <c r="H7" i="2"/>
  <c r="H9" i="2"/>
  <c r="H5" i="2"/>
  <c r="H6" i="2"/>
  <c r="H8" i="2"/>
  <c r="H13" i="2"/>
  <c r="H11" i="2"/>
  <c r="H4" i="2"/>
  <c r="F20" i="2"/>
  <c r="G16" i="2"/>
  <c r="G15" i="2"/>
  <c r="G17" i="2"/>
  <c r="H10" i="2"/>
  <c r="H3" i="2"/>
  <c r="H12" i="2"/>
  <c r="H2" i="2"/>
  <c r="I13" i="1"/>
  <c r="H13" i="1"/>
</calcChain>
</file>

<file path=xl/sharedStrings.xml><?xml version="1.0" encoding="utf-8"?>
<sst xmlns="http://schemas.openxmlformats.org/spreadsheetml/2006/main" count="374" uniqueCount="239">
  <si>
    <t>BẢNG XUẤT NHẬP HÀNG</t>
  </si>
  <si>
    <t>STT</t>
  </si>
  <si>
    <t>MÃ
HÀNG</t>
  </si>
  <si>
    <t>TÊN
HÀNG</t>
  </si>
  <si>
    <t>NGÀY SX</t>
  </si>
  <si>
    <t>NHẬP</t>
  </si>
  <si>
    <t>XUẤT</t>
  </si>
  <si>
    <t>SỐ
LƯỢNG</t>
  </si>
  <si>
    <t>ĐƠN GIÁ
(USD)</t>
  </si>
  <si>
    <t>TRỊ GIÁ
(VNĐ)</t>
  </si>
  <si>
    <t>KHUYẾN
MÃI</t>
  </si>
  <si>
    <t>AIR</t>
  </si>
  <si>
    <t>Điều hòa</t>
  </si>
  <si>
    <t>FRI</t>
  </si>
  <si>
    <t>Tủ lạnh</t>
  </si>
  <si>
    <t>1/17/2021</t>
  </si>
  <si>
    <t>1/20/2021</t>
  </si>
  <si>
    <t>PHO</t>
  </si>
  <si>
    <t>Máy photo</t>
  </si>
  <si>
    <t>SPH</t>
  </si>
  <si>
    <t>Smartphone</t>
  </si>
  <si>
    <t>1/28/2021</t>
  </si>
  <si>
    <t>STV</t>
  </si>
  <si>
    <t>Smart Tivi</t>
  </si>
  <si>
    <t>1/18/2021</t>
  </si>
  <si>
    <t>Mô tả: Cột Nhập và cột Xuất: Tùy theo cột nào có đánh dấu x để biết được là hàng Nhập hay Xuất</t>
  </si>
  <si>
    <t>x</t>
  </si>
  <si>
    <t>BẢNG HÀNG HÓA:</t>
  </si>
  <si>
    <t>Đơn giá (USD)</t>
  </si>
  <si>
    <t>Mã
hàng</t>
  </si>
  <si>
    <t>Tên hàng</t>
  </si>
  <si>
    <t>Nhập</t>
  </si>
  <si>
    <t>Xuất</t>
  </si>
  <si>
    <t>BẢNG THỐNG KÊ:</t>
  </si>
  <si>
    <t>Tổng SL
nhập</t>
  </si>
  <si>
    <t>Tổng SL
xuất</t>
  </si>
  <si>
    <t>tỷ giá</t>
  </si>
  <si>
    <t>tổng cộng</t>
  </si>
  <si>
    <t>họ và tên</t>
  </si>
  <si>
    <t>địa chỉ</t>
  </si>
  <si>
    <t>gói cước</t>
  </si>
  <si>
    <t>cước thuê bao</t>
  </si>
  <si>
    <t>số tiền</t>
  </si>
  <si>
    <t>xếp hạng</t>
  </si>
  <si>
    <t>trần ngọc anh</t>
  </si>
  <si>
    <t>nguyễn hoài thanh</t>
  </si>
  <si>
    <t>nguyễn thị bình</t>
  </si>
  <si>
    <t>nguyễn thành chung</t>
  </si>
  <si>
    <t>ngô thị hiền</t>
  </si>
  <si>
    <t xml:space="preserve">nguyễn văn hiệp </t>
  </si>
  <si>
    <t>đào anh dũng</t>
  </si>
  <si>
    <t>nguyễn tiến thành</t>
  </si>
  <si>
    <t>trần thành trung</t>
  </si>
  <si>
    <t>vũ quốc việt</t>
  </si>
  <si>
    <t>lê anh dũng</t>
  </si>
  <si>
    <t>nguyễn văn minh</t>
  </si>
  <si>
    <t>Tổng</t>
  </si>
  <si>
    <t>trung bình</t>
  </si>
  <si>
    <t>max</t>
  </si>
  <si>
    <t>min</t>
  </si>
  <si>
    <t>an đào</t>
  </si>
  <si>
    <t>đào nguyên</t>
  </si>
  <si>
    <t>cửu việt</t>
  </si>
  <si>
    <t xml:space="preserve">đào nguyên </t>
  </si>
  <si>
    <t>anh đào</t>
  </si>
  <si>
    <t>dung lượng SD</t>
  </si>
  <si>
    <t>Gói Cước</t>
  </si>
  <si>
    <t>B</t>
  </si>
  <si>
    <t>E</t>
  </si>
  <si>
    <t>F</t>
  </si>
  <si>
    <t>Mega Basic</t>
  </si>
  <si>
    <t>Mega Family</t>
  </si>
  <si>
    <t>Mega Easy</t>
  </si>
  <si>
    <t>tổng số tiền</t>
  </si>
  <si>
    <t>số người sử dụng</t>
  </si>
  <si>
    <t xml:space="preserve">hàm countif dùng để đếm số lần làm 1 việc gì </t>
  </si>
  <si>
    <t>hàm RANK dùng để sếp hạng</t>
  </si>
  <si>
    <t>&gt;=80000</t>
  </si>
  <si>
    <t>&lt;=130000</t>
  </si>
  <si>
    <t>Đào Nguyên</t>
  </si>
  <si>
    <t>BẢNG TÍNH TIỀN ĐIỆN</t>
  </si>
  <si>
    <t>LOẠI
SD</t>
  </si>
  <si>
    <t>CHỈ SỐ
ĐẦU</t>
  </si>
  <si>
    <t>CHỈ SỐ
CUỐI</t>
  </si>
  <si>
    <t>HỆ SỐ</t>
  </si>
  <si>
    <t>THÀNH
TIỀN</t>
  </si>
  <si>
    <t>PHỤ
TRỘI</t>
  </si>
  <si>
    <t>CỘNG</t>
  </si>
  <si>
    <t>KD</t>
  </si>
  <si>
    <t>NN</t>
  </si>
  <si>
    <t>CN</t>
  </si>
  <si>
    <t>TT</t>
  </si>
  <si>
    <r>
      <t xml:space="preserve">YÊU CẦU CỦA BÀI TẬP
</t>
    </r>
    <r>
      <rPr>
        <b/>
        <sz val="12"/>
        <color rgb="FF000000"/>
        <rFont val="Arial"/>
        <family val="2"/>
        <charset val="163"/>
      </rPr>
      <t>1)</t>
    </r>
    <r>
      <rPr>
        <sz val="12"/>
        <color rgb="FF000000"/>
        <rFont val="Arial"/>
        <family val="2"/>
        <charset val="163"/>
      </rPr>
      <t xml:space="preserve"> - Nhập và định dạng dữ liệu như bảng tính
</t>
    </r>
    <r>
      <rPr>
        <b/>
        <sz val="12"/>
        <color rgb="FF000000"/>
        <rFont val="Arial"/>
        <family val="2"/>
        <charset val="163"/>
      </rPr>
      <t>2)</t>
    </r>
    <r>
      <rPr>
        <sz val="12"/>
        <color rgb="FF000000"/>
        <rFont val="Arial"/>
        <family val="2"/>
        <charset val="163"/>
      </rPr>
      <t xml:space="preserve"> - Tính cột </t>
    </r>
    <r>
      <rPr>
        <b/>
        <sz val="12"/>
        <color rgb="FF000000"/>
        <rFont val="Arial"/>
        <family val="2"/>
        <charset val="163"/>
      </rPr>
      <t>HỆ SỐ</t>
    </r>
    <r>
      <rPr>
        <sz val="12"/>
        <color rgb="FF000000"/>
        <rFont val="Arial"/>
        <family val="2"/>
        <charset val="163"/>
      </rPr>
      <t xml:space="preserve"> như sau:
Nếu Loại SD là "KD" thì Hệ số = 3
Nếu Loại SD là "NN" thì Hệ số = 5
Nếu Loại SD là "TT" thì Hệ số = 4
Nếu Loại SD là "CN" thì Hệ số = 2
</t>
    </r>
    <r>
      <rPr>
        <b/>
        <sz val="12"/>
        <color rgb="FF000000"/>
        <rFont val="Arial"/>
        <family val="2"/>
        <charset val="163"/>
      </rPr>
      <t>3)</t>
    </r>
    <r>
      <rPr>
        <sz val="12"/>
        <color rgb="FF000000"/>
        <rFont val="Arial"/>
        <family val="2"/>
        <charset val="163"/>
      </rPr>
      <t xml:space="preserve"> - Tính </t>
    </r>
    <r>
      <rPr>
        <b/>
        <sz val="12"/>
        <color rgb="FF000000"/>
        <rFont val="Arial"/>
        <family val="2"/>
        <charset val="163"/>
      </rPr>
      <t>THÀNH TIỀN</t>
    </r>
    <r>
      <rPr>
        <sz val="12"/>
        <color rgb="FF000000"/>
        <rFont val="Arial"/>
        <family val="2"/>
        <charset val="163"/>
      </rPr>
      <t xml:space="preserve"> = (Chỉ số cuối - Chỉ số đầu) * Hệ số *550.
</t>
    </r>
    <r>
      <rPr>
        <b/>
        <sz val="12"/>
        <color rgb="FF000000"/>
        <rFont val="Arial"/>
        <family val="2"/>
        <charset val="163"/>
      </rPr>
      <t>4)</t>
    </r>
    <r>
      <rPr>
        <sz val="12"/>
        <color rgb="FF000000"/>
        <rFont val="Arial"/>
        <family val="2"/>
        <charset val="163"/>
      </rPr>
      <t xml:space="preserve"> - Tính </t>
    </r>
    <r>
      <rPr>
        <b/>
        <sz val="12"/>
        <color rgb="FF000000"/>
        <rFont val="Arial"/>
        <family val="2"/>
        <charset val="163"/>
      </rPr>
      <t>PHỤ TRỘI</t>
    </r>
    <r>
      <rPr>
        <sz val="12"/>
        <color rgb="FF000000"/>
        <rFont val="Arial"/>
        <family val="2"/>
        <charset val="163"/>
      </rPr>
      <t xml:space="preserve"> như sau:
Phụ trội = 0 nếu (Chỉ số cuối - Chỉ số đầu) &lt; 50
Phụ trội = Thành tiền * 35% nếu 50 &lt;= (Chỉ số cuối - Chỉ số đầu) &lt;= 100
Phụ trội = Thành tiền * 100% nếu (Chỉ số cuối - Chỉ số đầu) &gt; 100
</t>
    </r>
    <r>
      <rPr>
        <b/>
        <sz val="12"/>
        <color rgb="FF000000"/>
        <rFont val="Arial"/>
        <family val="2"/>
        <charset val="163"/>
      </rPr>
      <t>5)</t>
    </r>
    <r>
      <rPr>
        <sz val="12"/>
        <color rgb="FF000000"/>
        <rFont val="Arial"/>
        <family val="2"/>
        <charset val="163"/>
      </rPr>
      <t xml:space="preserve"> - Tính </t>
    </r>
    <r>
      <rPr>
        <b/>
        <sz val="12"/>
        <color rgb="FF000000"/>
        <rFont val="Arial"/>
        <family val="2"/>
        <charset val="163"/>
      </rPr>
      <t>CỘNG</t>
    </r>
    <r>
      <rPr>
        <sz val="12"/>
        <color rgb="FF000000"/>
        <rFont val="Arial"/>
        <family val="2"/>
        <charset val="163"/>
      </rPr>
      <t xml:space="preserve"> = Phụ trội + Thành tiền.
</t>
    </r>
    <r>
      <rPr>
        <b/>
        <sz val="12"/>
        <color rgb="FF000000"/>
        <rFont val="Arial"/>
        <family val="2"/>
        <charset val="163"/>
      </rPr>
      <t>6)</t>
    </r>
    <r>
      <rPr>
        <sz val="12"/>
        <color rgb="FF000000"/>
        <rFont val="Arial"/>
        <family val="2"/>
        <charset val="163"/>
      </rPr>
      <t xml:space="preserve"> - Sắp xếp bảng tính giảm dần theo cột </t>
    </r>
    <r>
      <rPr>
        <b/>
        <sz val="12"/>
        <color rgb="FF000000"/>
        <rFont val="Arial"/>
        <family val="2"/>
        <charset val="163"/>
      </rPr>
      <t>CỘNG</t>
    </r>
    <r>
      <rPr>
        <sz val="12"/>
        <color rgb="FF000000"/>
        <rFont val="Arial"/>
        <family val="2"/>
        <charset val="163"/>
      </rPr>
      <t xml:space="preserve">.
</t>
    </r>
    <r>
      <rPr>
        <b/>
        <sz val="12"/>
        <color rgb="FF000000"/>
        <rFont val="Arial"/>
        <family val="2"/>
        <charset val="163"/>
      </rPr>
      <t>7)</t>
    </r>
    <r>
      <rPr>
        <sz val="12"/>
        <color rgb="FF000000"/>
        <rFont val="Arial"/>
        <family val="2"/>
        <charset val="163"/>
      </rPr>
      <t xml:space="preserve"> - </t>
    </r>
    <r>
      <rPr>
        <b/>
        <sz val="12"/>
        <color rgb="FF000000"/>
        <rFont val="Arial"/>
        <family val="2"/>
        <charset val="163"/>
      </rPr>
      <t>Tháng</t>
    </r>
    <r>
      <rPr>
        <sz val="12"/>
        <color rgb="FF000000"/>
        <rFont val="Arial"/>
        <family val="2"/>
        <charset val="163"/>
      </rPr>
      <t>: Dùng hàm lấy ra tháng hiện tại</t>
    </r>
  </si>
  <si>
    <t>BẢNG TÍNH TIỀN NƯỚC</t>
  </si>
  <si>
    <t>Chủ Hộ</t>
  </si>
  <si>
    <t>Số Cũ</t>
  </si>
  <si>
    <t>Số Mới</t>
  </si>
  <si>
    <t>Tiêu Thụ</t>
  </si>
  <si>
    <t>Tiền Nước</t>
  </si>
  <si>
    <t>Phụ Phí</t>
  </si>
  <si>
    <t>Phải Trả</t>
  </si>
  <si>
    <t>Lê</t>
  </si>
  <si>
    <t>Hoa</t>
  </si>
  <si>
    <t>Việt</t>
  </si>
  <si>
    <t>Hoà</t>
  </si>
  <si>
    <t>Trâm</t>
  </si>
  <si>
    <t>Thảo</t>
  </si>
  <si>
    <t>Tổng Cộng</t>
  </si>
  <si>
    <t>Yêu Cầu</t>
  </si>
  <si>
    <t>Câu 1</t>
  </si>
  <si>
    <r>
      <t xml:space="preserve">Tính lượng nước tiêu thụ của mỗi hộ biết rằng </t>
    </r>
    <r>
      <rPr>
        <b/>
        <sz val="12"/>
        <color rgb="FF000000"/>
        <rFont val="Times New Roman"/>
        <family val="1"/>
        <charset val="163"/>
      </rPr>
      <t>Tiêu Thụ = Số Mới - Số Cũ</t>
    </r>
  </si>
  <si>
    <t>Câu 2</t>
  </si>
  <si>
    <r>
      <t xml:space="preserve">Tính </t>
    </r>
    <r>
      <rPr>
        <b/>
        <sz val="12"/>
        <color rgb="FF000000"/>
        <rFont val="Times New Roman"/>
        <family val="1"/>
        <charset val="163"/>
      </rPr>
      <t xml:space="preserve">Tiền Nước </t>
    </r>
    <r>
      <rPr>
        <sz val="12"/>
        <color rgb="FF000000"/>
        <rFont val="Times New Roman"/>
        <family val="1"/>
        <charset val="163"/>
      </rPr>
      <t xml:space="preserve">biết rằng : </t>
    </r>
    <r>
      <rPr>
        <b/>
        <sz val="12"/>
        <color rgb="FF000000"/>
        <rFont val="Times New Roman"/>
        <family val="1"/>
        <charset val="163"/>
      </rPr>
      <t>Tiền Nước = Tiêu Thụ * Đơn Giá</t>
    </r>
    <r>
      <rPr>
        <sz val="12"/>
        <color rgb="FF000000"/>
        <rFont val="Times New Roman"/>
        <family val="1"/>
        <charset val="163"/>
      </rPr>
      <t xml:space="preserve">, trong đó </t>
    </r>
    <r>
      <rPr>
        <b/>
        <sz val="12"/>
        <color rgb="FF000000"/>
        <rFont val="Times New Roman"/>
        <family val="1"/>
        <charset val="163"/>
      </rPr>
      <t>Đơn Giá</t>
    </r>
    <r>
      <rPr>
        <sz val="12"/>
        <color rgb="FF000000"/>
        <rFont val="Times New Roman"/>
        <family val="1"/>
        <charset val="163"/>
      </rPr>
      <t xml:space="preserve"> được tính theo </t>
    </r>
  </si>
  <si>
    <t>phương pháp luỹ tiến như sau:</t>
  </si>
  <si>
    <t>Số M3 Tiêu Thụ</t>
  </si>
  <si>
    <t>Đơn Giá</t>
  </si>
  <si>
    <t>Từ 0 - 50</t>
  </si>
  <si>
    <t>Từ 51-100</t>
  </si>
  <si>
    <t>Trên 100</t>
  </si>
  <si>
    <t>Ví Dụ:</t>
  </si>
  <si>
    <r>
      <t xml:space="preserve">- Nếu mức tiêu thụ là 30 m3 thì chỉ tính 1 giá là </t>
    </r>
    <r>
      <rPr>
        <b/>
        <sz val="12"/>
        <color rgb="FF000000"/>
        <rFont val="Times New Roman"/>
        <family val="1"/>
        <charset val="163"/>
      </rPr>
      <t>100</t>
    </r>
    <r>
      <rPr>
        <i/>
        <sz val="12"/>
        <color rgb="FF000000"/>
        <rFont val="Times New Roman"/>
        <family val="1"/>
        <charset val="163"/>
      </rPr>
      <t xml:space="preserve"> đ/1m3</t>
    </r>
  </si>
  <si>
    <r>
      <t xml:space="preserve">- Nếu mức tiêu thụ là 70 m3 thì có 2 giá : 50 m3 tính </t>
    </r>
    <r>
      <rPr>
        <b/>
        <sz val="12"/>
        <color rgb="FF000000"/>
        <rFont val="Times New Roman"/>
        <family val="1"/>
        <charset val="163"/>
      </rPr>
      <t>100</t>
    </r>
    <r>
      <rPr>
        <i/>
        <sz val="12"/>
        <color rgb="FF000000"/>
        <rFont val="Times New Roman"/>
        <family val="1"/>
        <charset val="163"/>
      </rPr>
      <t xml:space="preserve"> đ/1m3 và 20 m3 tính </t>
    </r>
    <r>
      <rPr>
        <b/>
        <sz val="12"/>
        <color rgb="FF000000"/>
        <rFont val="Times New Roman"/>
        <family val="1"/>
        <charset val="163"/>
      </rPr>
      <t>150</t>
    </r>
    <r>
      <rPr>
        <i/>
        <sz val="12"/>
        <color rgb="FF000000"/>
        <rFont val="Times New Roman"/>
        <family val="1"/>
        <charset val="163"/>
      </rPr>
      <t xml:space="preserve"> đ/1m3</t>
    </r>
  </si>
  <si>
    <r>
      <t xml:space="preserve">- Nếu mức tiêu thụ là 120 m3 thì có 3 giá : 50 m3 tính </t>
    </r>
    <r>
      <rPr>
        <b/>
        <sz val="12"/>
        <color rgb="FF000000"/>
        <rFont val="Times New Roman"/>
        <family val="1"/>
        <charset val="163"/>
      </rPr>
      <t>100</t>
    </r>
    <r>
      <rPr>
        <i/>
        <sz val="12"/>
        <color rgb="FF000000"/>
        <rFont val="Times New Roman"/>
        <family val="1"/>
        <charset val="163"/>
      </rPr>
      <t xml:space="preserve"> đ/1m3, 50 m3 tính </t>
    </r>
    <r>
      <rPr>
        <b/>
        <sz val="12"/>
        <color rgb="FF000000"/>
        <rFont val="Times New Roman"/>
        <family val="1"/>
        <charset val="163"/>
      </rPr>
      <t xml:space="preserve">150 </t>
    </r>
    <r>
      <rPr>
        <i/>
        <sz val="12"/>
        <color rgb="FF000000"/>
        <rFont val="Times New Roman"/>
        <family val="1"/>
        <charset val="163"/>
      </rPr>
      <t>đ/1m3</t>
    </r>
  </si>
  <si>
    <r>
      <t xml:space="preserve">và 20 m3 còn lại tính </t>
    </r>
    <r>
      <rPr>
        <b/>
        <sz val="12"/>
        <color rgb="FF000000"/>
        <rFont val="Times New Roman"/>
        <family val="1"/>
        <charset val="163"/>
      </rPr>
      <t>200</t>
    </r>
    <r>
      <rPr>
        <i/>
        <sz val="12"/>
        <color rgb="FF000000"/>
        <rFont val="Times New Roman"/>
        <family val="1"/>
        <charset val="163"/>
      </rPr>
      <t xml:space="preserve"> đ/1m3</t>
    </r>
  </si>
  <si>
    <t>Câu 3</t>
  </si>
  <si>
    <r>
      <t xml:space="preserve">Tính </t>
    </r>
    <r>
      <rPr>
        <b/>
        <sz val="12"/>
        <color rgb="FF000000"/>
        <rFont val="Times New Roman"/>
        <family val="1"/>
        <charset val="163"/>
      </rPr>
      <t>Phụ Phí</t>
    </r>
    <r>
      <rPr>
        <sz val="12"/>
        <color rgb="FF000000"/>
        <rFont val="Times New Roman"/>
        <family val="1"/>
        <charset val="163"/>
      </rPr>
      <t xml:space="preserve"> biết rằng : </t>
    </r>
    <r>
      <rPr>
        <b/>
        <sz val="12"/>
        <color rgb="FF000000"/>
        <rFont val="Times New Roman"/>
        <family val="1"/>
        <charset val="163"/>
      </rPr>
      <t>Phụ Phí</t>
    </r>
    <r>
      <rPr>
        <sz val="12"/>
        <color rgb="FF000000"/>
        <rFont val="Times New Roman"/>
        <family val="1"/>
        <charset val="163"/>
      </rPr>
      <t xml:space="preserve"> =</t>
    </r>
    <r>
      <rPr>
        <b/>
        <sz val="12"/>
        <color rgb="FF000000"/>
        <rFont val="Times New Roman"/>
        <family val="1"/>
        <charset val="163"/>
      </rPr>
      <t>Tiền Nước</t>
    </r>
    <r>
      <rPr>
        <sz val="12"/>
        <color rgb="FF000000"/>
        <rFont val="Times New Roman"/>
        <family val="1"/>
        <charset val="163"/>
      </rPr>
      <t xml:space="preserve"> * </t>
    </r>
    <r>
      <rPr>
        <b/>
        <sz val="12"/>
        <color rgb="FF000000"/>
        <rFont val="Times New Roman"/>
        <family val="1"/>
        <charset val="163"/>
      </rPr>
      <t>%Phụ Phí</t>
    </r>
    <r>
      <rPr>
        <sz val="12"/>
        <color rgb="FF000000"/>
        <rFont val="Times New Roman"/>
        <family val="1"/>
        <charset val="163"/>
      </rPr>
      <t xml:space="preserve">, trong đó </t>
    </r>
    <r>
      <rPr>
        <b/>
        <sz val="12"/>
        <color rgb="FF000000"/>
        <rFont val="Times New Roman"/>
        <family val="1"/>
        <charset val="163"/>
      </rPr>
      <t>%Phụ Phí</t>
    </r>
    <r>
      <rPr>
        <sz val="12"/>
        <color rgb="FF000000"/>
        <rFont val="Times New Roman"/>
        <family val="1"/>
        <charset val="163"/>
      </rPr>
      <t xml:space="preserve"> được quy định như sau :</t>
    </r>
  </si>
  <si>
    <r>
      <t xml:space="preserve">Lưu ý </t>
    </r>
    <r>
      <rPr>
        <sz val="12"/>
        <color rgb="FF000000"/>
        <rFont val="Times New Roman"/>
        <family val="1"/>
        <charset val="163"/>
      </rPr>
      <t xml:space="preserve">: </t>
    </r>
    <r>
      <rPr>
        <b/>
        <sz val="12"/>
        <color rgb="FF000000"/>
        <rFont val="Times New Roman"/>
        <family val="1"/>
        <charset val="163"/>
      </rPr>
      <t>Phụ Phí</t>
    </r>
    <r>
      <rPr>
        <sz val="12"/>
        <color rgb="FF000000"/>
        <rFont val="Times New Roman"/>
        <family val="1"/>
        <charset val="163"/>
      </rPr>
      <t xml:space="preserve"> không tính theo phương pháp luỹ tiến</t>
    </r>
  </si>
  <si>
    <t>%Phụ Phí</t>
  </si>
  <si>
    <t>Câu 4</t>
  </si>
  <si>
    <r>
      <t xml:space="preserve">Tính </t>
    </r>
    <r>
      <rPr>
        <b/>
        <sz val="12"/>
        <color rgb="FF000000"/>
        <rFont val="Times New Roman"/>
        <family val="1"/>
        <charset val="163"/>
      </rPr>
      <t>Phải Trả = Tiền Nước + Phụ Phí</t>
    </r>
  </si>
  <si>
    <t>Câu 5</t>
  </si>
  <si>
    <r>
      <t xml:space="preserve">Tính </t>
    </r>
    <r>
      <rPr>
        <b/>
        <sz val="12"/>
        <color rgb="FF000000"/>
        <rFont val="Times New Roman"/>
        <family val="1"/>
        <charset val="163"/>
      </rPr>
      <t>Tổng Cộng</t>
    </r>
    <r>
      <rPr>
        <sz val="12"/>
        <color rgb="FF000000"/>
        <rFont val="Times New Roman"/>
        <family val="1"/>
        <charset val="163"/>
      </rPr>
      <t xml:space="preserve"> cho các cột </t>
    </r>
    <r>
      <rPr>
        <b/>
        <sz val="12"/>
        <color rgb="FF000000"/>
        <rFont val="Times New Roman"/>
        <family val="1"/>
        <charset val="163"/>
      </rPr>
      <t>Tiêu Thụ, Tiền Nước, Phụ Phí</t>
    </r>
    <r>
      <rPr>
        <sz val="12"/>
        <color rgb="FF000000"/>
        <rFont val="Times New Roman"/>
        <family val="1"/>
        <charset val="163"/>
      </rPr>
      <t xml:space="preserve"> và </t>
    </r>
    <r>
      <rPr>
        <b/>
        <sz val="12"/>
        <color rgb="FF000000"/>
        <rFont val="Times New Roman"/>
        <family val="1"/>
        <charset val="163"/>
      </rPr>
      <t>Phải Trả</t>
    </r>
  </si>
  <si>
    <t>Câu 6</t>
  </si>
  <si>
    <t>Định dạng và kẻ khung cho bảng tính</t>
  </si>
  <si>
    <t>tính tổng : ALT=</t>
  </si>
  <si>
    <t>Bảng thống kê</t>
  </si>
  <si>
    <t>Mã hàng</t>
  </si>
  <si>
    <t>Tổng SL nhập</t>
  </si>
  <si>
    <t>Tổng SL xuất</t>
  </si>
  <si>
    <t>PHIẾU GIAO NHẬN</t>
  </si>
  <si>
    <t>MÃ SP</t>
  </si>
  <si>
    <t>TÊN SP</t>
  </si>
  <si>
    <t>ĐƠN GIÁ</t>
  </si>
  <si>
    <t>KHUYẾN
MẠI</t>
  </si>
  <si>
    <t>XB01</t>
  </si>
  <si>
    <t>S001</t>
  </si>
  <si>
    <t>T001</t>
  </si>
  <si>
    <t>T002</t>
  </si>
  <si>
    <t>SẢN PHẨM</t>
  </si>
  <si>
    <t>Mã SP</t>
  </si>
  <si>
    <t>Tên SP</t>
  </si>
  <si>
    <t>Đơn giá</t>
  </si>
  <si>
    <t>Xà bông LifeBoy</t>
  </si>
  <si>
    <t>Nước</t>
  </si>
  <si>
    <t>Súp Knor</t>
  </si>
  <si>
    <t>Thực phẩm</t>
  </si>
  <si>
    <t xml:space="preserve">                                                    TỔNG CỘNG</t>
  </si>
  <si>
    <t>YÊU CẦU CỦA BÀI TẬP</t>
  </si>
  <si>
    <r>
      <t>1)</t>
    </r>
    <r>
      <rPr>
        <sz val="13"/>
        <color rgb="FF000000"/>
        <rFont val="Arial"/>
        <family val="2"/>
        <charset val="163"/>
        <scheme val="minor"/>
      </rPr>
      <t xml:space="preserve"> - Nhập và định dạng dữ liệu như bảng tính</t>
    </r>
  </si>
  <si>
    <r>
      <t>2)</t>
    </r>
    <r>
      <rPr>
        <sz val="13"/>
        <color rgb="FF000000"/>
        <rFont val="Arial"/>
        <family val="2"/>
        <charset val="163"/>
        <scheme val="minor"/>
      </rPr>
      <t xml:space="preserve"> - </t>
    </r>
    <r>
      <rPr>
        <b/>
        <sz val="13"/>
        <color rgb="FF000000"/>
        <rFont val="Arial"/>
        <family val="2"/>
        <charset val="163"/>
        <scheme val="minor"/>
      </rPr>
      <t>TÊN SP:</t>
    </r>
    <r>
      <rPr>
        <sz val="13"/>
        <color rgb="FF000000"/>
        <rFont val="Arial"/>
        <family val="2"/>
        <charset val="163"/>
        <scheme val="minor"/>
      </rPr>
      <t xml:space="preserve"> Căn cứ vào MÃ SP, tra cứu trong bảng SẢN PHẨM.</t>
    </r>
  </si>
  <si>
    <r>
      <t>3)</t>
    </r>
    <r>
      <rPr>
        <sz val="13"/>
        <color rgb="FF000000"/>
        <rFont val="Arial"/>
        <family val="2"/>
        <charset val="163"/>
        <scheme val="minor"/>
      </rPr>
      <t xml:space="preserve"> - </t>
    </r>
    <r>
      <rPr>
        <b/>
        <sz val="13"/>
        <color rgb="FF000000"/>
        <rFont val="Arial"/>
        <family val="2"/>
        <charset val="163"/>
        <scheme val="minor"/>
      </rPr>
      <t>ĐƠN GIÁ:</t>
    </r>
    <r>
      <rPr>
        <sz val="13"/>
        <color rgb="FF000000"/>
        <rFont val="Arial"/>
        <family val="2"/>
        <charset val="163"/>
        <scheme val="minor"/>
      </rPr>
      <t xml:space="preserve"> Căn cứ vào MÃ SP, tra cứu trong bảng SẢN PHẨM.</t>
    </r>
  </si>
  <si>
    <r>
      <t>4)</t>
    </r>
    <r>
      <rPr>
        <sz val="13"/>
        <color rgb="FF000000"/>
        <rFont val="Arial"/>
        <family val="2"/>
        <charset val="163"/>
        <scheme val="minor"/>
      </rPr>
      <t xml:space="preserve"> - Tính số lượng sản phẩm được khuyến mãi cho các mặt hàng theo quy tắc mua 5 tặng 1, cụ thể như sau (theo Số Lượng):</t>
    </r>
  </si>
  <si>
    <t>Từ 1 đến 4: không được tặng</t>
  </si>
  <si>
    <t>Từ 5 đến 9: tặng 1 sản phẩm</t>
  </si>
  <si>
    <t>Từ 10 đến 14: tặng 2 sản phẩm</t>
  </si>
  <si>
    <t>Từ 15 đến 19: tặng 3 sản phẩm</t>
  </si>
  <si>
    <t>Từ 19 trở lên: tặng 5 sản phẩm</t>
  </si>
  <si>
    <r>
      <t>5)</t>
    </r>
    <r>
      <rPr>
        <sz val="13"/>
        <color rgb="FF000000"/>
        <rFont val="Arial"/>
        <family val="2"/>
        <charset val="163"/>
        <scheme val="minor"/>
      </rPr>
      <t xml:space="preserve"> - THÀNH TIỀN = (SỐ LƯỢNG - KHUYẾN MÃI) * ĐƠN GIÁ.</t>
    </r>
  </si>
  <si>
    <r>
      <t>6)</t>
    </r>
    <r>
      <rPr>
        <sz val="13"/>
        <color rgb="FF000000"/>
        <rFont val="Arial"/>
        <family val="2"/>
        <charset val="163"/>
        <scheme val="minor"/>
      </rPr>
      <t xml:space="preserve"> - Tính Tổng cộng tiền khách hàng phải trả.</t>
    </r>
  </si>
  <si>
    <t>CÁC HÀM NGÀY THÁNG THỜI GIAN (DATE / TIME FUNTION)</t>
  </si>
  <si>
    <t>serial</t>
  </si>
  <si>
    <t>Ngày
(2)</t>
  </si>
  <si>
    <t>Tháng
(3)</t>
  </si>
  <si>
    <t>Năm 
(4)</t>
  </si>
  <si>
    <t>Stt ngày
trong tuần</t>
  </si>
  <si>
    <t>Tạo lại ngày
tháng
từ (2), (3), (4)</t>
  </si>
  <si>
    <t>Serial 
number</t>
  </si>
  <si>
    <t>Giây
(2)</t>
  </si>
  <si>
    <t>Phút 
(3)</t>
  </si>
  <si>
    <t>Giờ 
(4)</t>
  </si>
  <si>
    <t xml:space="preserve">Tạo lại thời gian từ 
(2),(3),(4) 
</t>
  </si>
  <si>
    <t>6:00:00 CH</t>
  </si>
  <si>
    <t>3:21:36 CH</t>
  </si>
  <si>
    <t>10:48:00 SA</t>
  </si>
  <si>
    <r>
      <t>hàm</t>
    </r>
    <r>
      <rPr>
        <b/>
        <sz val="12"/>
        <color theme="1"/>
        <rFont val="Times New Roman"/>
        <family val="1"/>
        <charset val="163"/>
      </rPr>
      <t xml:space="preserve"> weekda</t>
    </r>
    <r>
      <rPr>
        <sz val="12"/>
        <color theme="1"/>
        <rFont val="Times New Roman"/>
        <family val="1"/>
        <charset val="163"/>
      </rPr>
      <t>y để đếm xem hôm đấy là thứ mấy ( lưu ý bất đầu T2 là số 1, CN là số 7)</t>
    </r>
  </si>
  <si>
    <t>BẢNG CHI PHÍ VẬN CHUYỂN</t>
  </si>
  <si>
    <t>CHỦ
HÀNG</t>
  </si>
  <si>
    <t>LOẠI
HÀNG</t>
  </si>
  <si>
    <t>ĐỊNH
MỨC</t>
  </si>
  <si>
    <t>TRỌNG
LƯỢNG</t>
  </si>
  <si>
    <t>GIÁ
CƯỚC</t>
  </si>
  <si>
    <t>TIỀN
PHẠT</t>
  </si>
  <si>
    <t>THÀNH
TIỀN (VND)</t>
  </si>
  <si>
    <t>Cty E</t>
  </si>
  <si>
    <t>A</t>
  </si>
  <si>
    <t>DNTN D</t>
  </si>
  <si>
    <t>Cty G</t>
  </si>
  <si>
    <t>Tổ hợp C</t>
  </si>
  <si>
    <t>Cty A</t>
  </si>
  <si>
    <t>XN B</t>
  </si>
  <si>
    <t>C</t>
  </si>
  <si>
    <t>XN F</t>
  </si>
  <si>
    <t>BẢNG ĐỊNH MỨC VÀ GIÁ CƯỚC</t>
  </si>
  <si>
    <t>D</t>
  </si>
  <si>
    <t>0,5</t>
  </si>
  <si>
    <r>
      <t>YÊU CẦU CỦA BÀI TẬP</t>
    </r>
    <r>
      <rPr>
        <sz val="14"/>
        <color rgb="FF000000"/>
        <rFont val="Arial"/>
        <family val="2"/>
        <charset val="163"/>
      </rPr>
      <t xml:space="preserve">
</t>
    </r>
    <r>
      <rPr>
        <b/>
        <sz val="14"/>
        <color rgb="FF000000"/>
        <rFont val="Arial"/>
        <family val="2"/>
        <charset val="163"/>
      </rPr>
      <t>1)</t>
    </r>
    <r>
      <rPr>
        <sz val="14"/>
        <color rgb="FF000000"/>
        <rFont val="Arial"/>
        <family val="2"/>
        <charset val="163"/>
      </rPr>
      <t xml:space="preserve"> - Nhập và định dạng dữ liệu như bảng tính
</t>
    </r>
    <r>
      <rPr>
        <b/>
        <sz val="14"/>
        <color rgb="FF000000"/>
        <rFont val="Arial"/>
        <family val="2"/>
        <charset val="163"/>
      </rPr>
      <t>2)</t>
    </r>
    <r>
      <rPr>
        <sz val="14"/>
        <color rgb="FF000000"/>
        <rFont val="Arial"/>
        <family val="2"/>
        <charset val="163"/>
      </rPr>
      <t xml:space="preserve"> - Tính </t>
    </r>
    <r>
      <rPr>
        <b/>
        <sz val="14"/>
        <color rgb="FF000000"/>
        <rFont val="Arial"/>
        <family val="2"/>
        <charset val="163"/>
      </rPr>
      <t>ĐỊNH MỨC</t>
    </r>
    <r>
      <rPr>
        <sz val="14"/>
        <color rgb="FF000000"/>
        <rFont val="Arial"/>
        <family val="2"/>
        <charset val="163"/>
      </rPr>
      <t xml:space="preserve"> và </t>
    </r>
    <r>
      <rPr>
        <b/>
        <sz val="14"/>
        <color rgb="FF000000"/>
        <rFont val="Arial"/>
        <family val="2"/>
        <charset val="163"/>
      </rPr>
      <t>GIÁ CƯỚC</t>
    </r>
    <r>
      <rPr>
        <sz val="14"/>
        <color rgb="FF000000"/>
        <rFont val="Arial"/>
        <family val="2"/>
        <charset val="163"/>
      </rPr>
      <t xml:space="preserve"> dựa vào </t>
    </r>
    <r>
      <rPr>
        <b/>
        <sz val="14"/>
        <color rgb="FF000000"/>
        <rFont val="Arial"/>
        <family val="2"/>
        <charset val="163"/>
      </rPr>
      <t>LOẠI HÀNG</t>
    </r>
    <r>
      <rPr>
        <sz val="14"/>
        <color rgb="FF000000"/>
        <rFont val="Arial"/>
        <family val="2"/>
        <charset val="163"/>
      </rPr>
      <t xml:space="preserve">.
</t>
    </r>
    <r>
      <rPr>
        <b/>
        <sz val="14"/>
        <color rgb="FF000000"/>
        <rFont val="Arial"/>
        <family val="2"/>
        <charset val="163"/>
      </rPr>
      <t>3)</t>
    </r>
    <r>
      <rPr>
        <sz val="14"/>
        <color rgb="FF000000"/>
        <rFont val="Arial"/>
        <family val="2"/>
        <charset val="163"/>
      </rPr>
      <t xml:space="preserve"> - Tính </t>
    </r>
    <r>
      <rPr>
        <b/>
        <sz val="14"/>
        <color rgb="FF000000"/>
        <rFont val="Arial"/>
        <family val="2"/>
        <charset val="163"/>
      </rPr>
      <t>TIỀN PHẠT</t>
    </r>
    <r>
      <rPr>
        <sz val="14"/>
        <color rgb="FF000000"/>
        <rFont val="Arial"/>
        <family val="2"/>
        <charset val="163"/>
      </rPr>
      <t xml:space="preserve"> như sau: Nếu TRỌNG LƯỢNG &gt; ĐỊNH MỨC thì:
TIỀN PHẠT = (TRỌNG LƯỢNG - ĐỊNH MỨC) * 20% * GIÁ CƯỚC
Ngược lại: TIỀN PHẠT = 0.
</t>
    </r>
    <r>
      <rPr>
        <b/>
        <sz val="14"/>
        <color rgb="FF000000"/>
        <rFont val="Arial"/>
        <family val="2"/>
        <charset val="163"/>
      </rPr>
      <t>4)</t>
    </r>
    <r>
      <rPr>
        <sz val="14"/>
        <color rgb="FF000000"/>
        <rFont val="Arial"/>
        <family val="2"/>
        <charset val="163"/>
      </rPr>
      <t xml:space="preserve"> - Tính </t>
    </r>
    <r>
      <rPr>
        <b/>
        <sz val="14"/>
        <color rgb="FF000000"/>
        <rFont val="Arial"/>
        <family val="2"/>
        <charset val="163"/>
      </rPr>
      <t>THÀNH TIỀN</t>
    </r>
    <r>
      <rPr>
        <sz val="14"/>
        <color rgb="FF000000"/>
        <rFont val="Arial"/>
        <family val="2"/>
        <charset val="163"/>
      </rPr>
      <t xml:space="preserve"> như sau:
THÀNH TIỀN = (GIÁ CƯỚC + TIỀN PHẠT) * Tỷ giá USD
</t>
    </r>
    <r>
      <rPr>
        <b/>
        <sz val="14"/>
        <color rgb="FF000000"/>
        <rFont val="Arial"/>
        <family val="2"/>
        <charset val="163"/>
      </rPr>
      <t>5)</t>
    </r>
    <r>
      <rPr>
        <sz val="14"/>
        <color rgb="FF000000"/>
        <rFont val="Arial"/>
        <family val="2"/>
        <charset val="163"/>
      </rPr>
      <t xml:space="preserve"> - Sắp xếp bảng tính giảm dần theo cột </t>
    </r>
    <r>
      <rPr>
        <b/>
        <sz val="14"/>
        <color rgb="FF000000"/>
        <rFont val="Arial"/>
        <family val="2"/>
        <charset val="163"/>
      </rPr>
      <t>THÀNH TIỀN</t>
    </r>
    <r>
      <rPr>
        <sz val="14"/>
        <color rgb="FF000000"/>
        <rFont val="Arial"/>
        <family val="2"/>
        <charset val="163"/>
      </rPr>
      <t xml:space="preserve">.
</t>
    </r>
  </si>
  <si>
    <t>Tỉ giá USD</t>
  </si>
  <si>
    <t>KẾT QUẢ HỌC TẬP NĂM 2002</t>
  </si>
  <si>
    <t>Tên
Học Sinh</t>
  </si>
  <si>
    <t>Môn Chính</t>
  </si>
  <si>
    <t>Môn Phụ</t>
  </si>
  <si>
    <t>ĐTB</t>
  </si>
  <si>
    <t>Vị Thứ</t>
  </si>
  <si>
    <t>Xếp Loại</t>
  </si>
  <si>
    <t>Toán</t>
  </si>
  <si>
    <t>Lý</t>
  </si>
  <si>
    <t>Hoá</t>
  </si>
  <si>
    <t>Sinh</t>
  </si>
  <si>
    <t>Sử</t>
  </si>
  <si>
    <t>Địa</t>
  </si>
  <si>
    <t>Vinh</t>
  </si>
  <si>
    <t>Châu</t>
  </si>
  <si>
    <t>Vân</t>
  </si>
  <si>
    <t>Thành</t>
  </si>
  <si>
    <t>Anh</t>
  </si>
  <si>
    <t>Trang</t>
  </si>
  <si>
    <t>Thuỷ</t>
  </si>
  <si>
    <t>Vũ</t>
  </si>
  <si>
    <t>Nguyệt</t>
  </si>
  <si>
    <t>Hoàng</t>
  </si>
  <si>
    <r>
      <t xml:space="preserve">Hãy tính </t>
    </r>
    <r>
      <rPr>
        <b/>
        <sz val="12"/>
        <color rgb="FF000000"/>
        <rFont val="Times New Roman"/>
        <family val="1"/>
        <charset val="163"/>
      </rPr>
      <t>ĐTB</t>
    </r>
    <r>
      <rPr>
        <sz val="12"/>
        <color rgb="FF000000"/>
        <rFont val="Times New Roman"/>
        <family val="1"/>
        <charset val="163"/>
      </rPr>
      <t xml:space="preserve"> cho mỗi học sinh biết rằng ĐTB=</t>
    </r>
    <r>
      <rPr>
        <b/>
        <sz val="12"/>
        <color rgb="FF000000"/>
        <rFont val="Times New Roman"/>
        <family val="1"/>
        <charset val="163"/>
      </rPr>
      <t xml:space="preserve">Tổng Điểm </t>
    </r>
    <r>
      <rPr>
        <sz val="12"/>
        <color rgb="FF000000"/>
        <rFont val="Times New Roman"/>
        <family val="1"/>
        <charset val="163"/>
      </rPr>
      <t xml:space="preserve">/ </t>
    </r>
    <r>
      <rPr>
        <b/>
        <sz val="12"/>
        <color rgb="FF000000"/>
        <rFont val="Times New Roman"/>
        <family val="1"/>
        <charset val="163"/>
      </rPr>
      <t>Tổng Hệ Số</t>
    </r>
    <r>
      <rPr>
        <sz val="12"/>
        <color rgb="FF000000"/>
        <rFont val="Times New Roman"/>
        <family val="1"/>
        <charset val="163"/>
      </rPr>
      <t>, trong đó :</t>
    </r>
  </si>
  <si>
    <r>
      <t xml:space="preserve">- Các </t>
    </r>
    <r>
      <rPr>
        <b/>
        <sz val="12"/>
        <color rgb="FF000000"/>
        <rFont val="Times New Roman"/>
        <family val="1"/>
        <charset val="163"/>
      </rPr>
      <t>Môn Chính</t>
    </r>
    <r>
      <rPr>
        <sz val="12"/>
        <color rgb="FF000000"/>
        <rFont val="Times New Roman"/>
        <family val="1"/>
        <charset val="163"/>
      </rPr>
      <t xml:space="preserve"> có hệ số là </t>
    </r>
    <r>
      <rPr>
        <b/>
        <sz val="12"/>
        <color rgb="FF000000"/>
        <rFont val="Times New Roman"/>
        <family val="1"/>
        <charset val="163"/>
      </rPr>
      <t>2</t>
    </r>
  </si>
  <si>
    <r>
      <t xml:space="preserve">- Các </t>
    </r>
    <r>
      <rPr>
        <b/>
        <sz val="12"/>
        <color rgb="FF000000"/>
        <rFont val="Times New Roman"/>
        <family val="1"/>
        <charset val="163"/>
      </rPr>
      <t xml:space="preserve">Môn Phụ </t>
    </r>
    <r>
      <rPr>
        <sz val="12"/>
        <color rgb="FF000000"/>
        <rFont val="Times New Roman"/>
        <family val="1"/>
        <charset val="163"/>
      </rPr>
      <t xml:space="preserve">có hệ số là </t>
    </r>
    <r>
      <rPr>
        <b/>
        <sz val="12"/>
        <color rgb="FF000000"/>
        <rFont val="Times New Roman"/>
        <family val="1"/>
        <charset val="163"/>
      </rPr>
      <t>1</t>
    </r>
  </si>
  <si>
    <r>
      <t xml:space="preserve">Hãy xếp </t>
    </r>
    <r>
      <rPr>
        <b/>
        <sz val="12"/>
        <color rgb="FF000000"/>
        <rFont val="Times New Roman"/>
        <family val="1"/>
        <charset val="163"/>
      </rPr>
      <t>Vị Thứ</t>
    </r>
    <r>
      <rPr>
        <sz val="12"/>
        <color rgb="FF000000"/>
        <rFont val="Times New Roman"/>
        <family val="1"/>
        <charset val="163"/>
      </rPr>
      <t xml:space="preserve"> cho mỗi học sinh dựa vào </t>
    </r>
    <r>
      <rPr>
        <b/>
        <sz val="12"/>
        <color rgb="FF000000"/>
        <rFont val="Times New Roman"/>
        <family val="1"/>
        <charset val="163"/>
      </rPr>
      <t>ĐTB</t>
    </r>
  </si>
  <si>
    <t>Hãy Xếp Loại cho học sinh dựa vào các yêu cầu sau:</t>
  </si>
  <si>
    <r>
      <t xml:space="preserve">- </t>
    </r>
    <r>
      <rPr>
        <b/>
        <sz val="12"/>
        <color rgb="FF000000"/>
        <rFont val="Times New Roman"/>
        <family val="1"/>
        <charset val="163"/>
      </rPr>
      <t>Giỏi</t>
    </r>
    <r>
      <rPr>
        <sz val="12"/>
        <color rgb="FF000000"/>
        <rFont val="Times New Roman"/>
        <family val="1"/>
        <charset val="163"/>
      </rPr>
      <t xml:space="preserve"> : </t>
    </r>
    <r>
      <rPr>
        <b/>
        <sz val="12"/>
        <color rgb="FF000000"/>
        <rFont val="Times New Roman"/>
        <family val="1"/>
        <charset val="163"/>
      </rPr>
      <t>ĐTB</t>
    </r>
    <r>
      <rPr>
        <sz val="12"/>
        <color rgb="FF000000"/>
        <rFont val="Times New Roman"/>
        <family val="1"/>
        <charset val="163"/>
      </rPr>
      <t xml:space="preserve"> &gt;=</t>
    </r>
    <r>
      <rPr>
        <b/>
        <sz val="12"/>
        <color rgb="FF000000"/>
        <rFont val="Times New Roman"/>
        <family val="1"/>
        <charset val="163"/>
      </rPr>
      <t>9</t>
    </r>
    <r>
      <rPr>
        <sz val="12"/>
        <color rgb="FF000000"/>
        <rFont val="Times New Roman"/>
        <family val="1"/>
        <charset val="163"/>
      </rPr>
      <t xml:space="preserve"> và không có môn nào điểm nhỏ hơn </t>
    </r>
    <r>
      <rPr>
        <b/>
        <sz val="12"/>
        <color rgb="FF000000"/>
        <rFont val="Times New Roman"/>
        <family val="1"/>
        <charset val="163"/>
      </rPr>
      <t>8</t>
    </r>
  </si>
  <si>
    <r>
      <t xml:space="preserve">- </t>
    </r>
    <r>
      <rPr>
        <b/>
        <sz val="12"/>
        <color rgb="FF000000"/>
        <rFont val="Times New Roman"/>
        <family val="1"/>
        <charset val="163"/>
      </rPr>
      <t xml:space="preserve">Khá </t>
    </r>
    <r>
      <rPr>
        <sz val="12"/>
        <color rgb="FF000000"/>
        <rFont val="Times New Roman"/>
        <family val="1"/>
        <charset val="163"/>
      </rPr>
      <t xml:space="preserve">: </t>
    </r>
    <r>
      <rPr>
        <b/>
        <sz val="12"/>
        <color rgb="FF000000"/>
        <rFont val="Times New Roman"/>
        <family val="1"/>
        <charset val="163"/>
      </rPr>
      <t>ĐTB</t>
    </r>
    <r>
      <rPr>
        <sz val="12"/>
        <color rgb="FF000000"/>
        <rFont val="Times New Roman"/>
        <family val="1"/>
        <charset val="163"/>
      </rPr>
      <t xml:space="preserve"> &gt;=</t>
    </r>
    <r>
      <rPr>
        <b/>
        <sz val="12"/>
        <color rgb="FF000000"/>
        <rFont val="Times New Roman"/>
        <family val="1"/>
        <charset val="163"/>
      </rPr>
      <t>7</t>
    </r>
    <r>
      <rPr>
        <sz val="12"/>
        <color rgb="FF000000"/>
        <rFont val="Times New Roman"/>
        <family val="1"/>
        <charset val="163"/>
      </rPr>
      <t xml:space="preserve"> và không có môn nào điểm nhỏ hơn </t>
    </r>
    <r>
      <rPr>
        <b/>
        <sz val="12"/>
        <color rgb="FF000000"/>
        <rFont val="Times New Roman"/>
        <family val="1"/>
        <charset val="163"/>
      </rPr>
      <t>6</t>
    </r>
  </si>
  <si>
    <r>
      <t xml:space="preserve">- </t>
    </r>
    <r>
      <rPr>
        <b/>
        <sz val="12"/>
        <color rgb="FF000000"/>
        <rFont val="Times New Roman"/>
        <family val="1"/>
        <charset val="163"/>
      </rPr>
      <t>TB</t>
    </r>
    <r>
      <rPr>
        <sz val="12"/>
        <color rgb="FF000000"/>
        <rFont val="Times New Roman"/>
        <family val="1"/>
        <charset val="163"/>
      </rPr>
      <t xml:space="preserve"> : </t>
    </r>
    <r>
      <rPr>
        <b/>
        <sz val="12"/>
        <color rgb="FF000000"/>
        <rFont val="Times New Roman"/>
        <family val="1"/>
        <charset val="163"/>
      </rPr>
      <t>ĐTB</t>
    </r>
    <r>
      <rPr>
        <sz val="12"/>
        <color rgb="FF000000"/>
        <rFont val="Times New Roman"/>
        <family val="1"/>
        <charset val="163"/>
      </rPr>
      <t xml:space="preserve"> &gt;=</t>
    </r>
    <r>
      <rPr>
        <b/>
        <sz val="12"/>
        <color rgb="FF000000"/>
        <rFont val="Times New Roman"/>
        <family val="1"/>
        <charset val="163"/>
      </rPr>
      <t>5</t>
    </r>
    <r>
      <rPr>
        <sz val="12"/>
        <color rgb="FF000000"/>
        <rFont val="Times New Roman"/>
        <family val="1"/>
        <charset val="163"/>
      </rPr>
      <t xml:space="preserve"> và không có môn nào điểm nhỏ hơn </t>
    </r>
    <r>
      <rPr>
        <b/>
        <sz val="12"/>
        <color rgb="FF000000"/>
        <rFont val="Times New Roman"/>
        <family val="1"/>
        <charset val="163"/>
      </rPr>
      <t>4</t>
    </r>
  </si>
  <si>
    <r>
      <t xml:space="preserve">- </t>
    </r>
    <r>
      <rPr>
        <b/>
        <sz val="12"/>
        <color rgb="FF000000"/>
        <rFont val="Times New Roman"/>
        <family val="1"/>
        <charset val="163"/>
      </rPr>
      <t>Yếu</t>
    </r>
    <r>
      <rPr>
        <sz val="12"/>
        <color rgb="FF000000"/>
        <rFont val="Times New Roman"/>
        <family val="1"/>
        <charset val="163"/>
      </rPr>
      <t xml:space="preserve"> : Các trường hợp còn lại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</si>
</sst>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&quot;$&quot;#,##0.00"/>
    <numFmt numFmtId="165" formatCode="_-* #,##0\ [$₫-42A]_-;\-* #,##0\ [$₫-42A]_-;_-* &quot;-&quot;??\ [$₫-42A]_-;_-@_-"/>
    <numFmt numFmtId="166" formatCode="_(* #,##0_);_(* \(#,##0\);_(* &quot;-&quot;??_);_(@_)"/>
    <numFmt numFmtId="167" formatCode="#,##0\ [$₫-42A];\-#,##0\ [$₫-42A]"/>
    <numFmt numFmtId="168" formatCode="m/d/yy\ h:mm;@"/>
    <numFmt numFmtId="169" formatCode="#,##0\ [$₫-42A]"/>
    <numFmt numFmtId="170" formatCode="[$-F400]h:mm:ss\ AM/PM"/>
  </numFmts>
  <fonts count="26" x14ac:knownFonts="1">
    <font>
      <sz val="11"/>
      <color theme="1"/>
      <name val="Arial"/>
      <family val="2"/>
      <charset val="163"/>
      <scheme val="minor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color theme="1"/>
      <name val="Arial"/>
      <family val="2"/>
      <charset val="163"/>
    </font>
    <font>
      <sz val="11"/>
      <color theme="1"/>
      <name val="Calibri"/>
      <family val="2"/>
      <charset val="163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  <scheme val="minor"/>
    </font>
    <font>
      <sz val="13"/>
      <color rgb="FF000000"/>
      <name val="Arial"/>
      <family val="2"/>
      <charset val="163"/>
      <scheme val="minor"/>
    </font>
    <font>
      <b/>
      <sz val="13"/>
      <color rgb="FF000000"/>
      <name val="Arial"/>
      <family val="2"/>
      <charset val="163"/>
      <scheme val="minor"/>
    </font>
    <font>
      <b/>
      <sz val="14"/>
      <color theme="1"/>
      <name val="Times New Roman"/>
      <family val="1"/>
      <charset val="163"/>
    </font>
    <font>
      <b/>
      <sz val="14"/>
      <color rgb="FF000000"/>
      <name val="Arial"/>
      <family val="2"/>
      <charset val="163"/>
    </font>
    <font>
      <sz val="14"/>
      <color rgb="FF000000"/>
      <name val="Arial"/>
      <family val="2"/>
      <charset val="163"/>
    </font>
  </fonts>
  <fills count="12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4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wrapText="1"/>
    </xf>
    <xf numFmtId="0" fontId="1" fillId="0" borderId="6" xfId="0" applyFont="1" applyBorder="1" applyAlignment="1"/>
    <xf numFmtId="164" fontId="1" fillId="0" borderId="6" xfId="0" applyNumberFormat="1" applyFont="1" applyBorder="1" applyAlignment="1"/>
    <xf numFmtId="166" fontId="1" fillId="0" borderId="6" xfId="1" applyNumberFormat="1" applyFont="1" applyBorder="1" applyAlignment="1"/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0" fontId="4" fillId="3" borderId="6" xfId="0" applyFont="1" applyFill="1" applyBorder="1" applyAlignment="1"/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6" xfId="0" applyBorder="1" applyAlignment="1"/>
    <xf numFmtId="0" fontId="0" fillId="0" borderId="6" xfId="0" applyFill="1" applyBorder="1" applyAlignment="1"/>
    <xf numFmtId="0" fontId="0" fillId="0" borderId="6" xfId="0" applyFill="1" applyBorder="1"/>
    <xf numFmtId="0" fontId="0" fillId="6" borderId="0" xfId="0" applyFont="1" applyFill="1" applyBorder="1"/>
    <xf numFmtId="0" fontId="10" fillId="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horizontal="right" wrapText="1"/>
    </xf>
    <xf numFmtId="1" fontId="11" fillId="0" borderId="6" xfId="0" applyNumberFormat="1" applyFont="1" applyBorder="1" applyAlignment="1">
      <alignment horizontal="right" wrapText="1"/>
    </xf>
    <xf numFmtId="0" fontId="11" fillId="0" borderId="6" xfId="0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right" wrapText="1"/>
    </xf>
    <xf numFmtId="165" fontId="0" fillId="0" borderId="6" xfId="0" applyNumberFormat="1" applyBorder="1"/>
    <xf numFmtId="166" fontId="11" fillId="0" borderId="6" xfId="1" applyNumberFormat="1" applyFont="1" applyBorder="1" applyAlignment="1">
      <alignment horizontal="right" wrapText="1"/>
    </xf>
    <xf numFmtId="168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7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right" vertical="center" wrapText="1"/>
    </xf>
    <xf numFmtId="169" fontId="12" fillId="0" borderId="6" xfId="0" applyNumberFormat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165" fontId="12" fillId="0" borderId="6" xfId="0" applyNumberFormat="1" applyFont="1" applyBorder="1" applyAlignment="1">
      <alignment vertical="center" wrapText="1"/>
    </xf>
    <xf numFmtId="0" fontId="0" fillId="8" borderId="0" xfId="0" applyFill="1"/>
    <xf numFmtId="22" fontId="0" fillId="0" borderId="0" xfId="0" applyNumberFormat="1"/>
    <xf numFmtId="0" fontId="0" fillId="0" borderId="6" xfId="0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2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10" fillId="2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1" fillId="0" borderId="6" xfId="0" applyFont="1" applyBorder="1" applyAlignment="1">
      <alignment horizontal="right"/>
    </xf>
    <xf numFmtId="0" fontId="12" fillId="0" borderId="6" xfId="0" applyFont="1" applyBorder="1" applyAlignment="1"/>
    <xf numFmtId="0" fontId="21" fillId="9" borderId="0" xfId="0" applyFont="1" applyFill="1"/>
    <xf numFmtId="0" fontId="0" fillId="9" borderId="0" xfId="0" applyFill="1"/>
    <xf numFmtId="0" fontId="22" fillId="9" borderId="0" xfId="0" applyFont="1" applyFill="1"/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wrapText="1"/>
    </xf>
    <xf numFmtId="0" fontId="16" fillId="0" borderId="15" xfId="0" applyFont="1" applyFill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170" fontId="16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170" fontId="16" fillId="0" borderId="6" xfId="0" applyNumberFormat="1" applyFont="1" applyBorder="1" applyAlignment="1">
      <alignment horizontal="right" wrapText="1"/>
    </xf>
    <xf numFmtId="14" fontId="16" fillId="0" borderId="2" xfId="0" applyNumberFormat="1" applyFont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0" fillId="11" borderId="0" xfId="0" applyFill="1"/>
    <xf numFmtId="0" fontId="15" fillId="0" borderId="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2" fillId="7" borderId="9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13" fillId="7" borderId="13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7" borderId="16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vertical="center" wrapText="1"/>
    </xf>
    <xf numFmtId="0" fontId="13" fillId="7" borderId="18" xfId="0" applyFont="1" applyFill="1" applyBorder="1" applyAlignment="1">
      <alignment vertical="center" wrapText="1"/>
    </xf>
    <xf numFmtId="0" fontId="13" fillId="7" borderId="19" xfId="0" applyFont="1" applyFill="1" applyBorder="1" applyAlignment="1">
      <alignment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9" fontId="15" fillId="0" borderId="9" xfId="0" applyNumberFormat="1" applyFont="1" applyBorder="1" applyAlignment="1">
      <alignment horizontal="center" vertical="center" wrapText="1"/>
    </xf>
    <xf numFmtId="9" fontId="15" fillId="0" borderId="11" xfId="0" applyNumberFormat="1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16" xfId="0" applyFill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16" fillId="0" borderId="6" xfId="0" applyFont="1" applyBorder="1" applyAlignment="1">
      <alignment horizontal="center" vertical="top" wrapText="1"/>
    </xf>
    <xf numFmtId="170" fontId="12" fillId="0" borderId="6" xfId="0" applyNumberFormat="1" applyFon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vertical="center" wrapText="1"/>
    </xf>
    <xf numFmtId="0" fontId="24" fillId="7" borderId="14" xfId="0" applyFont="1" applyFill="1" applyBorder="1" applyAlignment="1">
      <alignment vertical="center" wrapText="1"/>
    </xf>
    <xf numFmtId="0" fontId="24" fillId="7" borderId="15" xfId="0" applyFont="1" applyFill="1" applyBorder="1" applyAlignment="1">
      <alignment vertical="center" wrapText="1"/>
    </xf>
    <xf numFmtId="0" fontId="24" fillId="7" borderId="0" xfId="0" applyFont="1" applyFill="1" applyBorder="1" applyAlignment="1">
      <alignment vertical="center" wrapText="1"/>
    </xf>
    <xf numFmtId="0" fontId="24" fillId="7" borderId="16" xfId="0" applyFont="1" applyFill="1" applyBorder="1" applyAlignment="1">
      <alignment vertical="center" wrapText="1"/>
    </xf>
    <xf numFmtId="0" fontId="24" fillId="7" borderId="17" xfId="0" applyFont="1" applyFill="1" applyBorder="1" applyAlignment="1">
      <alignment vertical="center" wrapText="1"/>
    </xf>
    <xf numFmtId="0" fontId="24" fillId="7" borderId="18" xfId="0" applyFont="1" applyFill="1" applyBorder="1" applyAlignment="1">
      <alignment vertical="center" wrapText="1"/>
    </xf>
    <xf numFmtId="0" fontId="24" fillId="7" borderId="19" xfId="0" applyFont="1" applyFill="1" applyBorder="1" applyAlignment="1">
      <alignment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Sheet7!$H$17</c:f>
              <c:strCache>
                <c:ptCount val="1"/>
                <c:pt idx="0">
                  <c:v>Tổng SL
nhập</c:v>
                </c:pt>
              </c:strCache>
            </c:strRef>
          </c:tx>
          <c:invertIfNegative val="0"/>
          <c:cat>
            <c:strRef>
              <c:f>Sheet7!$G$18:$G$22</c:f>
              <c:strCache>
                <c:ptCount val="5"/>
                <c:pt idx="0">
                  <c:v>STV</c:v>
                </c:pt>
                <c:pt idx="1">
                  <c:v>AIR</c:v>
                </c:pt>
                <c:pt idx="2">
                  <c:v>PHO</c:v>
                </c:pt>
                <c:pt idx="3">
                  <c:v>FRI</c:v>
                </c:pt>
                <c:pt idx="4">
                  <c:v>SPH</c:v>
                </c:pt>
              </c:strCache>
            </c:strRef>
          </c:cat>
          <c:val>
            <c:numRef>
              <c:f>Sheet7!$H$18:$H$22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Sheet7!$I$17</c:f>
              <c:strCache>
                <c:ptCount val="1"/>
                <c:pt idx="0">
                  <c:v>Tổng SL
xuất</c:v>
                </c:pt>
              </c:strCache>
            </c:strRef>
          </c:tx>
          <c:invertIfNegative val="0"/>
          <c:cat>
            <c:strRef>
              <c:f>Sheet7!$G$18:$G$22</c:f>
              <c:strCache>
                <c:ptCount val="5"/>
                <c:pt idx="0">
                  <c:v>STV</c:v>
                </c:pt>
                <c:pt idx="1">
                  <c:v>AIR</c:v>
                </c:pt>
                <c:pt idx="2">
                  <c:v>PHO</c:v>
                </c:pt>
                <c:pt idx="3">
                  <c:v>FRI</c:v>
                </c:pt>
                <c:pt idx="4">
                  <c:v>SPH</c:v>
                </c:pt>
              </c:strCache>
            </c:strRef>
          </c:cat>
          <c:val>
            <c:numRef>
              <c:f>Sheet7!$I$18:$I$22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68800"/>
        <c:axId val="143424256"/>
      </c:barChart>
      <c:catAx>
        <c:axId val="16026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424256"/>
        <c:crosses val="autoZero"/>
        <c:auto val="1"/>
        <c:lblAlgn val="ctr"/>
        <c:lblOffset val="100"/>
        <c:noMultiLvlLbl val="0"/>
      </c:catAx>
      <c:valAx>
        <c:axId val="143424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68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Sheet8!$G$1</c:f>
              <c:strCache>
                <c:ptCount val="1"/>
                <c:pt idx="0">
                  <c:v>số tiền</c:v>
                </c:pt>
              </c:strCache>
            </c:strRef>
          </c:tx>
          <c:invertIfNegative val="0"/>
          <c:cat>
            <c:strRef>
              <c:f>Sheet8!$B$2:$B$13</c:f>
              <c:strCache>
                <c:ptCount val="12"/>
                <c:pt idx="0">
                  <c:v>trần ngọc anh</c:v>
                </c:pt>
                <c:pt idx="1">
                  <c:v>nguyễn văn hiệp </c:v>
                </c:pt>
                <c:pt idx="2">
                  <c:v>nguyễn văn minh</c:v>
                </c:pt>
                <c:pt idx="3">
                  <c:v>nguyễn thị bình</c:v>
                </c:pt>
                <c:pt idx="4">
                  <c:v>đào anh dũng</c:v>
                </c:pt>
                <c:pt idx="5">
                  <c:v>ngô thị hiền</c:v>
                </c:pt>
                <c:pt idx="6">
                  <c:v>lê anh dũng</c:v>
                </c:pt>
                <c:pt idx="7">
                  <c:v>trần thành trung</c:v>
                </c:pt>
                <c:pt idx="8">
                  <c:v>vũ quốc việt</c:v>
                </c:pt>
                <c:pt idx="9">
                  <c:v>nguyễn tiến thành</c:v>
                </c:pt>
                <c:pt idx="10">
                  <c:v>nguyễn hoài thanh</c:v>
                </c:pt>
                <c:pt idx="11">
                  <c:v>nguyễn thành chung</c:v>
                </c:pt>
              </c:strCache>
            </c:strRef>
          </c:cat>
          <c:val>
            <c:numRef>
              <c:f>Sheet8!$G$2:$G$13</c:f>
              <c:numCache>
                <c:formatCode>General</c:formatCode>
                <c:ptCount val="12"/>
                <c:pt idx="0">
                  <c:v>39863</c:v>
                </c:pt>
                <c:pt idx="1">
                  <c:v>38400</c:v>
                </c:pt>
                <c:pt idx="2">
                  <c:v>48000</c:v>
                </c:pt>
                <c:pt idx="3">
                  <c:v>480000</c:v>
                </c:pt>
                <c:pt idx="4">
                  <c:v>74863</c:v>
                </c:pt>
                <c:pt idx="5">
                  <c:v>57363</c:v>
                </c:pt>
                <c:pt idx="6">
                  <c:v>57363</c:v>
                </c:pt>
                <c:pt idx="7">
                  <c:v>46863</c:v>
                </c:pt>
                <c:pt idx="8">
                  <c:v>528000</c:v>
                </c:pt>
                <c:pt idx="9">
                  <c:v>43200</c:v>
                </c:pt>
                <c:pt idx="10">
                  <c:v>38400</c:v>
                </c:pt>
                <c:pt idx="11">
                  <c:v>96000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65728"/>
        <c:axId val="158787840"/>
      </c:barChart>
      <c:catAx>
        <c:axId val="15866572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58787840"/>
        <c:crosses val="autoZero"/>
        <c:auto val="1"/>
        <c:lblAlgn val="ctr"/>
        <c:lblOffset val="100"/>
        <c:noMultiLvlLbl val="0"/>
      </c:catAx>
      <c:valAx>
        <c:axId val="1587878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866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Sheet8!$G$1</c:f>
              <c:strCache>
                <c:ptCount val="1"/>
                <c:pt idx="0">
                  <c:v>số tiền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Sheet8!$B$2:$B$13</c:f>
              <c:strCache>
                <c:ptCount val="12"/>
                <c:pt idx="0">
                  <c:v>trần ngọc anh</c:v>
                </c:pt>
                <c:pt idx="1">
                  <c:v>nguyễn văn hiệp </c:v>
                </c:pt>
                <c:pt idx="2">
                  <c:v>nguyễn văn minh</c:v>
                </c:pt>
                <c:pt idx="3">
                  <c:v>nguyễn thị bình</c:v>
                </c:pt>
                <c:pt idx="4">
                  <c:v>đào anh dũng</c:v>
                </c:pt>
                <c:pt idx="5">
                  <c:v>ngô thị hiền</c:v>
                </c:pt>
                <c:pt idx="6">
                  <c:v>lê anh dũng</c:v>
                </c:pt>
                <c:pt idx="7">
                  <c:v>trần thành trung</c:v>
                </c:pt>
                <c:pt idx="8">
                  <c:v>vũ quốc việt</c:v>
                </c:pt>
                <c:pt idx="9">
                  <c:v>nguyễn tiến thành</c:v>
                </c:pt>
                <c:pt idx="10">
                  <c:v>nguyễn hoài thanh</c:v>
                </c:pt>
                <c:pt idx="11">
                  <c:v>nguyễn thành chung</c:v>
                </c:pt>
              </c:strCache>
            </c:strRef>
          </c:cat>
          <c:val>
            <c:numRef>
              <c:f>Sheet8!$G$2:$G$13</c:f>
              <c:numCache>
                <c:formatCode>General</c:formatCode>
                <c:ptCount val="12"/>
                <c:pt idx="0">
                  <c:v>39863</c:v>
                </c:pt>
                <c:pt idx="1">
                  <c:v>38400</c:v>
                </c:pt>
                <c:pt idx="2">
                  <c:v>48000</c:v>
                </c:pt>
                <c:pt idx="3">
                  <c:v>480000</c:v>
                </c:pt>
                <c:pt idx="4">
                  <c:v>74863</c:v>
                </c:pt>
                <c:pt idx="5">
                  <c:v>57363</c:v>
                </c:pt>
                <c:pt idx="6">
                  <c:v>57363</c:v>
                </c:pt>
                <c:pt idx="7">
                  <c:v>46863</c:v>
                </c:pt>
                <c:pt idx="8">
                  <c:v>528000</c:v>
                </c:pt>
                <c:pt idx="9">
                  <c:v>43200</c:v>
                </c:pt>
                <c:pt idx="10">
                  <c:v>38400</c:v>
                </c:pt>
                <c:pt idx="11">
                  <c:v>96000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24</xdr:row>
      <xdr:rowOff>112778</xdr:rowOff>
    </xdr:from>
    <xdr:to>
      <xdr:col>7</xdr:col>
      <xdr:colOff>1028700</xdr:colOff>
      <xdr:row>39</xdr:row>
      <xdr:rowOff>105187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5018153"/>
          <a:ext cx="6191250" cy="2707034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24</xdr:row>
      <xdr:rowOff>95250</xdr:rowOff>
    </xdr:from>
    <xdr:to>
      <xdr:col>13</xdr:col>
      <xdr:colOff>219075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419099</xdr:colOff>
      <xdr:row>3</xdr:row>
      <xdr:rowOff>123825</xdr:rowOff>
    </xdr:from>
    <xdr:to>
      <xdr:col>16</xdr:col>
      <xdr:colOff>496354</xdr:colOff>
      <xdr:row>20</xdr:row>
      <xdr:rowOff>74609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4" y="666750"/>
          <a:ext cx="6401855" cy="3027359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42</xdr:row>
      <xdr:rowOff>66675</xdr:rowOff>
    </xdr:from>
    <xdr:to>
      <xdr:col>9</xdr:col>
      <xdr:colOff>190500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685801</xdr:colOff>
      <xdr:row>65</xdr:row>
      <xdr:rowOff>171449</xdr:rowOff>
    </xdr:from>
    <xdr:to>
      <xdr:col>13</xdr:col>
      <xdr:colOff>38101</xdr:colOff>
      <xdr:row>95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3" sqref="B13"/>
    </sheetView>
  </sheetViews>
  <sheetFormatPr defaultRowHeight="14.25" x14ac:dyDescent="0.2"/>
  <cols>
    <col min="2" max="2" width="14" bestFit="1" customWidth="1"/>
    <col min="3" max="3" width="11.875" customWidth="1"/>
    <col min="5" max="6" width="16.5" bestFit="1" customWidth="1"/>
    <col min="7" max="7" width="12.625" bestFit="1" customWidth="1"/>
  </cols>
  <sheetData>
    <row r="1" spans="1:13" ht="18.75" thickBot="1" x14ac:dyDescent="0.25">
      <c r="A1" s="91" t="s">
        <v>80</v>
      </c>
      <c r="B1" s="92"/>
      <c r="C1" s="92"/>
      <c r="D1" s="92"/>
      <c r="E1" s="92"/>
      <c r="F1" s="92"/>
      <c r="G1" s="93"/>
      <c r="I1" s="94"/>
      <c r="J1" s="95"/>
      <c r="K1" s="95"/>
      <c r="L1" s="95"/>
      <c r="M1" s="96"/>
    </row>
    <row r="2" spans="1:13" ht="90" customHeight="1" x14ac:dyDescent="0.2">
      <c r="A2" s="26" t="s">
        <v>81</v>
      </c>
      <c r="B2" s="26" t="s">
        <v>82</v>
      </c>
      <c r="C2" s="26" t="s">
        <v>83</v>
      </c>
      <c r="D2" s="26" t="s">
        <v>84</v>
      </c>
      <c r="E2" s="26" t="s">
        <v>85</v>
      </c>
      <c r="F2" s="26" t="s">
        <v>86</v>
      </c>
      <c r="G2" s="26" t="s">
        <v>87</v>
      </c>
      <c r="I2" s="97" t="s">
        <v>92</v>
      </c>
      <c r="J2" s="98"/>
      <c r="K2" s="98"/>
      <c r="L2" s="98"/>
      <c r="M2" s="99"/>
    </row>
    <row r="3" spans="1:13" ht="15" x14ac:dyDescent="0.2">
      <c r="A3" s="27" t="s">
        <v>88</v>
      </c>
      <c r="B3" s="28">
        <v>400</v>
      </c>
      <c r="C3" s="29">
        <v>15000</v>
      </c>
      <c r="D3" s="30">
        <f t="shared" ref="D3:D8" si="0">IF(A3="KD",3,IF(A3="NN",5,IF(A3="TT",4,IF(A3="CN",2))))</f>
        <v>3</v>
      </c>
      <c r="E3" s="31">
        <f t="shared" ref="E3:E8" si="1">(C3-B3)*D3*550</f>
        <v>24090000</v>
      </c>
      <c r="F3" s="31">
        <f t="shared" ref="F3:F8" si="2">IF(C3-B3&lt;50,0,IF(C3-B3&lt;=100,E3*0.35,IF(C3-B3&gt;100,E3)))</f>
        <v>24090000</v>
      </c>
      <c r="G3" s="32">
        <f t="shared" ref="G3:G8" si="3">F3+E3</f>
        <v>48180000</v>
      </c>
      <c r="I3" s="100"/>
      <c r="J3" s="101"/>
      <c r="K3" s="101"/>
      <c r="L3" s="101"/>
      <c r="M3" s="102"/>
    </row>
    <row r="4" spans="1:13" ht="15" x14ac:dyDescent="0.2">
      <c r="A4" s="27" t="s">
        <v>89</v>
      </c>
      <c r="B4" s="28">
        <v>58</v>
      </c>
      <c r="C4" s="33">
        <v>400</v>
      </c>
      <c r="D4" s="30">
        <f t="shared" si="0"/>
        <v>5</v>
      </c>
      <c r="E4" s="31">
        <f t="shared" si="1"/>
        <v>940500</v>
      </c>
      <c r="F4" s="31">
        <f t="shared" si="2"/>
        <v>940500</v>
      </c>
      <c r="G4" s="32">
        <f t="shared" si="3"/>
        <v>1881000</v>
      </c>
      <c r="I4" s="100"/>
      <c r="J4" s="101"/>
      <c r="K4" s="101"/>
      <c r="L4" s="101"/>
      <c r="M4" s="102"/>
    </row>
    <row r="5" spans="1:13" ht="15" x14ac:dyDescent="0.2">
      <c r="A5" s="27" t="s">
        <v>90</v>
      </c>
      <c r="B5" s="28">
        <v>150</v>
      </c>
      <c r="C5" s="28">
        <v>700</v>
      </c>
      <c r="D5" s="30">
        <f t="shared" si="0"/>
        <v>2</v>
      </c>
      <c r="E5" s="31">
        <f t="shared" si="1"/>
        <v>605000</v>
      </c>
      <c r="F5" s="31">
        <f t="shared" si="2"/>
        <v>605000</v>
      </c>
      <c r="G5" s="32">
        <f t="shared" si="3"/>
        <v>1210000</v>
      </c>
      <c r="I5" s="100"/>
      <c r="J5" s="101"/>
      <c r="K5" s="101"/>
      <c r="L5" s="101"/>
      <c r="M5" s="102"/>
    </row>
    <row r="6" spans="1:13" ht="15" x14ac:dyDescent="0.2">
      <c r="A6" s="27" t="s">
        <v>91</v>
      </c>
      <c r="B6" s="28">
        <v>90</v>
      </c>
      <c r="C6" s="28">
        <v>150</v>
      </c>
      <c r="D6" s="30">
        <f t="shared" si="0"/>
        <v>4</v>
      </c>
      <c r="E6" s="31">
        <f t="shared" si="1"/>
        <v>132000</v>
      </c>
      <c r="F6" s="31">
        <f t="shared" si="2"/>
        <v>46200</v>
      </c>
      <c r="G6" s="32">
        <f t="shared" si="3"/>
        <v>178200</v>
      </c>
      <c r="I6" s="100"/>
      <c r="J6" s="101"/>
      <c r="K6" s="101"/>
      <c r="L6" s="101"/>
      <c r="M6" s="102"/>
    </row>
    <row r="7" spans="1:13" ht="15" x14ac:dyDescent="0.2">
      <c r="A7" s="27" t="s">
        <v>88</v>
      </c>
      <c r="B7" s="28">
        <v>34</v>
      </c>
      <c r="C7" s="28">
        <v>87</v>
      </c>
      <c r="D7" s="30">
        <f t="shared" si="0"/>
        <v>3</v>
      </c>
      <c r="E7" s="31">
        <f t="shared" si="1"/>
        <v>87450</v>
      </c>
      <c r="F7" s="31">
        <f t="shared" si="2"/>
        <v>30607.499999999996</v>
      </c>
      <c r="G7" s="32">
        <f t="shared" si="3"/>
        <v>118057.5</v>
      </c>
      <c r="I7" s="100"/>
      <c r="J7" s="101"/>
      <c r="K7" s="101"/>
      <c r="L7" s="101"/>
      <c r="M7" s="102"/>
    </row>
    <row r="8" spans="1:13" ht="15" x14ac:dyDescent="0.2">
      <c r="A8" s="27" t="s">
        <v>89</v>
      </c>
      <c r="B8" s="28">
        <v>50</v>
      </c>
      <c r="C8" s="28">
        <v>90</v>
      </c>
      <c r="D8" s="30">
        <f t="shared" si="0"/>
        <v>5</v>
      </c>
      <c r="E8" s="31">
        <f t="shared" si="1"/>
        <v>110000</v>
      </c>
      <c r="F8" s="31">
        <f t="shared" si="2"/>
        <v>0</v>
      </c>
      <c r="G8" s="32">
        <f t="shared" si="3"/>
        <v>110000</v>
      </c>
      <c r="I8" s="100"/>
      <c r="J8" s="101"/>
      <c r="K8" s="101"/>
      <c r="L8" s="101"/>
      <c r="M8" s="102"/>
    </row>
    <row r="9" spans="1:13" x14ac:dyDescent="0.2">
      <c r="I9" s="100"/>
      <c r="J9" s="101"/>
      <c r="K9" s="101"/>
      <c r="L9" s="101"/>
      <c r="M9" s="102"/>
    </row>
    <row r="10" spans="1:13" x14ac:dyDescent="0.2">
      <c r="B10" s="34">
        <f ca="1">NOW()</f>
        <v>44957.670984722223</v>
      </c>
      <c r="I10" s="100"/>
      <c r="J10" s="101"/>
      <c r="K10" s="101"/>
      <c r="L10" s="101"/>
      <c r="M10" s="102"/>
    </row>
    <row r="11" spans="1:13" x14ac:dyDescent="0.2">
      <c r="B11">
        <f ca="1">MONTH(B10)</f>
        <v>1</v>
      </c>
      <c r="I11" s="100"/>
      <c r="J11" s="101"/>
      <c r="K11" s="101"/>
      <c r="L11" s="101"/>
      <c r="M11" s="102"/>
    </row>
    <row r="12" spans="1:13" x14ac:dyDescent="0.2">
      <c r="B12" s="50">
        <f ca="1">NOW()</f>
        <v>44957.670984722223</v>
      </c>
      <c r="I12" s="100"/>
      <c r="J12" s="101"/>
      <c r="K12" s="101"/>
      <c r="L12" s="101"/>
      <c r="M12" s="102"/>
    </row>
    <row r="13" spans="1:13" x14ac:dyDescent="0.2">
      <c r="B13">
        <f ca="1">MONTH(B12)</f>
        <v>1</v>
      </c>
      <c r="I13" s="100"/>
      <c r="J13" s="101"/>
      <c r="K13" s="101"/>
      <c r="L13" s="101"/>
      <c r="M13" s="102"/>
    </row>
    <row r="14" spans="1:13" ht="15" thickBot="1" x14ac:dyDescent="0.25">
      <c r="I14" s="103"/>
      <c r="J14" s="104"/>
      <c r="K14" s="104"/>
      <c r="L14" s="104"/>
      <c r="M14" s="105"/>
    </row>
  </sheetData>
  <sortState ref="A3:G8">
    <sortCondition descending="1" ref="G3:G8"/>
  </sortState>
  <mergeCells count="3">
    <mergeCell ref="A1:G1"/>
    <mergeCell ref="I1:M1"/>
    <mergeCell ref="I2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7" sqref="D16:D17"/>
    </sheetView>
  </sheetViews>
  <sheetFormatPr defaultRowHeight="14.25" x14ac:dyDescent="0.2"/>
  <cols>
    <col min="5" max="5" width="13.125" customWidth="1"/>
    <col min="6" max="6" width="14.125" customWidth="1"/>
  </cols>
  <sheetData>
    <row r="1" spans="1:17" ht="17.25" thickTop="1" thickBot="1" x14ac:dyDescent="0.25">
      <c r="A1" s="106" t="s">
        <v>93</v>
      </c>
      <c r="B1" s="107"/>
      <c r="C1" s="107"/>
      <c r="D1" s="107"/>
      <c r="E1" s="107"/>
      <c r="F1" s="107"/>
      <c r="G1" s="108"/>
      <c r="H1" s="35" t="s">
        <v>108</v>
      </c>
      <c r="I1" s="36"/>
      <c r="J1" s="36"/>
      <c r="K1" s="36"/>
      <c r="L1" s="36"/>
      <c r="M1" s="36"/>
      <c r="N1" s="36"/>
      <c r="O1" s="36"/>
      <c r="P1" s="36"/>
      <c r="Q1" s="36"/>
    </row>
    <row r="2" spans="1:17" ht="16.5" thickBot="1" x14ac:dyDescent="0.25">
      <c r="A2" s="43" t="s">
        <v>94</v>
      </c>
      <c r="B2" s="43" t="s">
        <v>95</v>
      </c>
      <c r="C2" s="43" t="s">
        <v>96</v>
      </c>
      <c r="D2" s="43" t="s">
        <v>97</v>
      </c>
      <c r="E2" s="43" t="s">
        <v>98</v>
      </c>
      <c r="F2" s="43" t="s">
        <v>99</v>
      </c>
      <c r="G2" s="43" t="s">
        <v>100</v>
      </c>
      <c r="H2" s="42" t="s">
        <v>109</v>
      </c>
      <c r="I2" s="37" t="s">
        <v>110</v>
      </c>
      <c r="J2" s="36"/>
      <c r="K2" s="36"/>
      <c r="L2" s="36"/>
      <c r="M2" s="36"/>
      <c r="N2" s="36"/>
      <c r="O2" s="36"/>
      <c r="P2" s="36"/>
      <c r="Q2" s="36"/>
    </row>
    <row r="3" spans="1:17" ht="16.5" thickBot="1" x14ac:dyDescent="0.25">
      <c r="A3" s="44" t="s">
        <v>101</v>
      </c>
      <c r="B3" s="45">
        <v>468</v>
      </c>
      <c r="C3" s="45">
        <v>500</v>
      </c>
      <c r="D3" s="19">
        <f>C3-B3</f>
        <v>32</v>
      </c>
      <c r="E3" s="46">
        <f>IF(D3&lt;=50,D3*100,IF(D3&lt;=100,D3*150,IF(D3&gt;100,D3*200)))</f>
        <v>3200</v>
      </c>
      <c r="F3" s="46">
        <f>IF(D3&lt;=50,E3*0.02,IF(D3&lt;=100,E3*0.03,IF(D3&gt;100,E3*0.05)))</f>
        <v>64</v>
      </c>
      <c r="G3" s="46">
        <f>E3+F3</f>
        <v>3264</v>
      </c>
      <c r="H3" s="42" t="s">
        <v>111</v>
      </c>
      <c r="I3" s="37" t="s">
        <v>112</v>
      </c>
      <c r="J3" s="36"/>
      <c r="K3" s="36"/>
      <c r="L3" s="36"/>
      <c r="M3" s="36"/>
      <c r="N3" s="36"/>
      <c r="O3" s="36"/>
      <c r="P3" s="36"/>
      <c r="Q3" s="36"/>
    </row>
    <row r="4" spans="1:17" ht="16.5" thickBot="1" x14ac:dyDescent="0.25">
      <c r="A4" s="44" t="s">
        <v>102</v>
      </c>
      <c r="B4" s="45">
        <v>160</v>
      </c>
      <c r="C4" s="45">
        <v>230</v>
      </c>
      <c r="D4" s="19">
        <f t="shared" ref="D4:D8" si="0">C4-B4</f>
        <v>70</v>
      </c>
      <c r="E4" s="46">
        <f t="shared" ref="E4:E8" si="1">IF(D4&lt;=50,D4*100,IF(D4&lt;=100,D4*150,IF(D4&gt;100,D4*200)))</f>
        <v>10500</v>
      </c>
      <c r="F4" s="46">
        <f t="shared" ref="F4:F8" si="2">IF(D4&lt;=50,E4*0.02,IF(D4&lt;=100,E4*0.03,IF(D4&gt;100,E4*0.05)))</f>
        <v>315</v>
      </c>
      <c r="G4" s="46">
        <f t="shared" ref="G4:G8" si="3">E4+F4</f>
        <v>10815</v>
      </c>
      <c r="H4" s="42"/>
      <c r="I4" s="38" t="s">
        <v>113</v>
      </c>
      <c r="J4" s="36"/>
      <c r="K4" s="36"/>
      <c r="L4" s="36"/>
      <c r="M4" s="36"/>
      <c r="N4" s="36"/>
      <c r="O4" s="36"/>
      <c r="P4" s="36"/>
      <c r="Q4" s="36"/>
    </row>
    <row r="5" spans="1:17" ht="16.5" customHeight="1" thickBot="1" x14ac:dyDescent="0.25">
      <c r="A5" s="44" t="s">
        <v>103</v>
      </c>
      <c r="B5" s="45">
        <v>410</v>
      </c>
      <c r="C5" s="45">
        <v>509</v>
      </c>
      <c r="D5" s="19">
        <f t="shared" si="0"/>
        <v>99</v>
      </c>
      <c r="E5" s="46">
        <f t="shared" si="1"/>
        <v>14850</v>
      </c>
      <c r="F5" s="46">
        <f t="shared" si="2"/>
        <v>445.5</v>
      </c>
      <c r="G5" s="46">
        <f t="shared" si="3"/>
        <v>15295.5</v>
      </c>
      <c r="H5" s="42"/>
      <c r="I5" s="110" t="s">
        <v>114</v>
      </c>
      <c r="J5" s="111"/>
      <c r="K5" s="36"/>
      <c r="L5" s="112" t="s">
        <v>115</v>
      </c>
      <c r="M5" s="113"/>
      <c r="N5" s="36"/>
      <c r="O5" s="36"/>
      <c r="P5" s="36"/>
      <c r="Q5" s="36"/>
    </row>
    <row r="6" spans="1:17" ht="16.5" thickBot="1" x14ac:dyDescent="0.25">
      <c r="A6" s="44" t="s">
        <v>104</v>
      </c>
      <c r="B6" s="45">
        <v>210</v>
      </c>
      <c r="C6" s="45">
        <v>630</v>
      </c>
      <c r="D6" s="19">
        <f t="shared" si="0"/>
        <v>420</v>
      </c>
      <c r="E6" s="46">
        <f t="shared" si="1"/>
        <v>84000</v>
      </c>
      <c r="F6" s="46">
        <f t="shared" si="2"/>
        <v>4200</v>
      </c>
      <c r="G6" s="46">
        <f t="shared" si="3"/>
        <v>88200</v>
      </c>
      <c r="H6" s="42"/>
      <c r="I6" s="114" t="s">
        <v>116</v>
      </c>
      <c r="J6" s="115"/>
      <c r="K6" s="36"/>
      <c r="L6" s="112">
        <v>100</v>
      </c>
      <c r="M6" s="113"/>
      <c r="N6" s="36"/>
      <c r="O6" s="36"/>
      <c r="P6" s="36"/>
      <c r="Q6" s="36"/>
    </row>
    <row r="7" spans="1:17" ht="16.5" customHeight="1" thickBot="1" x14ac:dyDescent="0.25">
      <c r="A7" s="44" t="s">
        <v>105</v>
      </c>
      <c r="B7" s="45">
        <v>307</v>
      </c>
      <c r="C7" s="45">
        <v>410</v>
      </c>
      <c r="D7" s="19">
        <f t="shared" si="0"/>
        <v>103</v>
      </c>
      <c r="E7" s="46">
        <f t="shared" si="1"/>
        <v>20600</v>
      </c>
      <c r="F7" s="46">
        <f t="shared" si="2"/>
        <v>1030</v>
      </c>
      <c r="G7" s="46">
        <f t="shared" si="3"/>
        <v>21630</v>
      </c>
      <c r="H7" s="42"/>
      <c r="I7" s="114" t="s">
        <v>117</v>
      </c>
      <c r="J7" s="115"/>
      <c r="K7" s="36"/>
      <c r="L7" s="112">
        <v>150</v>
      </c>
      <c r="M7" s="113"/>
      <c r="N7" s="36"/>
      <c r="O7" s="36"/>
      <c r="P7" s="36"/>
      <c r="Q7" s="36"/>
    </row>
    <row r="8" spans="1:17" ht="16.5" thickBot="1" x14ac:dyDescent="0.25">
      <c r="A8" s="44" t="s">
        <v>106</v>
      </c>
      <c r="B8" s="45">
        <v>171</v>
      </c>
      <c r="C8" s="45">
        <v>210</v>
      </c>
      <c r="D8" s="19">
        <f t="shared" si="0"/>
        <v>39</v>
      </c>
      <c r="E8" s="46">
        <f t="shared" si="1"/>
        <v>3900</v>
      </c>
      <c r="F8" s="46">
        <f t="shared" si="2"/>
        <v>78</v>
      </c>
      <c r="G8" s="46">
        <f t="shared" si="3"/>
        <v>3978</v>
      </c>
      <c r="H8" s="42"/>
      <c r="I8" s="114" t="s">
        <v>118</v>
      </c>
      <c r="J8" s="115"/>
      <c r="K8" s="36"/>
      <c r="L8" s="112">
        <v>200</v>
      </c>
      <c r="M8" s="113"/>
      <c r="N8" s="36"/>
      <c r="O8" s="36"/>
      <c r="P8" s="36"/>
      <c r="Q8" s="36"/>
    </row>
    <row r="9" spans="1:17" ht="16.5" thickBot="1" x14ac:dyDescent="0.25">
      <c r="A9" s="109" t="s">
        <v>107</v>
      </c>
      <c r="B9" s="109"/>
      <c r="C9" s="109"/>
      <c r="D9" s="47">
        <f>SUM(D3:D8)</f>
        <v>763</v>
      </c>
      <c r="E9" s="48">
        <f t="shared" ref="E9" si="4">SUM(E3:E8)</f>
        <v>137050</v>
      </c>
      <c r="F9" s="48">
        <f t="shared" ref="F9" si="5">SUM(F3:F8)</f>
        <v>6132.5</v>
      </c>
      <c r="G9" s="48">
        <f t="shared" ref="G9" si="6">SUM(G3:G8)</f>
        <v>143182.5</v>
      </c>
      <c r="H9" s="42"/>
      <c r="I9" s="35" t="s">
        <v>119</v>
      </c>
      <c r="J9" s="39"/>
      <c r="K9" s="36"/>
      <c r="L9" s="35"/>
      <c r="M9" s="35"/>
      <c r="N9" s="36"/>
      <c r="O9" s="36"/>
      <c r="P9" s="36"/>
      <c r="Q9" s="36"/>
    </row>
    <row r="10" spans="1:17" ht="16.5" thickBot="1" x14ac:dyDescent="0.25">
      <c r="H10" s="35"/>
      <c r="I10" s="39"/>
      <c r="J10" s="40" t="s">
        <v>120</v>
      </c>
      <c r="K10" s="36"/>
      <c r="L10" s="35"/>
      <c r="M10" s="35"/>
      <c r="N10" s="36"/>
      <c r="O10" s="36"/>
      <c r="P10" s="36"/>
      <c r="Q10" s="36"/>
    </row>
    <row r="11" spans="1:17" ht="16.5" thickBot="1" x14ac:dyDescent="0.25">
      <c r="H11" s="35"/>
      <c r="I11" s="39"/>
      <c r="J11" s="40" t="s">
        <v>121</v>
      </c>
      <c r="K11" s="36"/>
      <c r="L11" s="35"/>
      <c r="M11" s="35"/>
      <c r="N11" s="36"/>
      <c r="O11" s="36"/>
      <c r="P11" s="36"/>
      <c r="Q11" s="36"/>
    </row>
    <row r="12" spans="1:17" ht="16.5" thickBot="1" x14ac:dyDescent="0.25">
      <c r="H12" s="35"/>
      <c r="I12" s="39"/>
      <c r="J12" s="40" t="s">
        <v>122</v>
      </c>
      <c r="K12" s="36"/>
      <c r="L12" s="35"/>
      <c r="M12" s="35"/>
      <c r="N12" s="36"/>
      <c r="O12" s="36"/>
      <c r="P12" s="36"/>
      <c r="Q12" s="36"/>
    </row>
    <row r="13" spans="1:17" ht="16.5" thickBot="1" x14ac:dyDescent="0.25">
      <c r="A13" s="118" t="s">
        <v>134</v>
      </c>
      <c r="B13" s="118"/>
      <c r="C13" s="118"/>
      <c r="D13" s="118"/>
      <c r="E13" s="118"/>
      <c r="F13" s="118"/>
      <c r="G13" s="119"/>
      <c r="H13" s="35"/>
      <c r="I13" s="39"/>
      <c r="J13" s="40" t="s">
        <v>123</v>
      </c>
      <c r="K13" s="36"/>
      <c r="L13" s="35"/>
      <c r="M13" s="35"/>
      <c r="N13" s="36"/>
      <c r="O13" s="36"/>
      <c r="P13" s="36"/>
      <c r="Q13" s="36"/>
    </row>
    <row r="14" spans="1:17" ht="16.5" thickBot="1" x14ac:dyDescent="0.25">
      <c r="H14" s="35" t="s">
        <v>124</v>
      </c>
      <c r="I14" s="37" t="s">
        <v>125</v>
      </c>
      <c r="J14" s="39"/>
      <c r="K14" s="36"/>
      <c r="L14" s="35"/>
      <c r="M14" s="35"/>
      <c r="N14" s="36"/>
      <c r="O14" s="36"/>
      <c r="P14" s="36"/>
      <c r="Q14" s="36"/>
    </row>
    <row r="15" spans="1:17" ht="16.5" thickBot="1" x14ac:dyDescent="0.25">
      <c r="D15" s="49"/>
      <c r="H15" s="35"/>
      <c r="I15" s="41" t="s">
        <v>126</v>
      </c>
      <c r="J15" s="39"/>
      <c r="K15" s="36"/>
      <c r="L15" s="35"/>
      <c r="M15" s="35"/>
      <c r="N15" s="36"/>
      <c r="O15" s="36"/>
      <c r="P15" s="36"/>
      <c r="Q15" s="36"/>
    </row>
    <row r="16" spans="1:17" ht="16.5" thickBot="1" x14ac:dyDescent="0.25">
      <c r="H16" s="35"/>
      <c r="I16" s="110" t="s">
        <v>114</v>
      </c>
      <c r="J16" s="111"/>
      <c r="K16" s="36"/>
      <c r="L16" s="112" t="s">
        <v>127</v>
      </c>
      <c r="M16" s="113"/>
      <c r="N16" s="36"/>
      <c r="O16" s="36"/>
      <c r="P16" s="36"/>
      <c r="Q16" s="36"/>
    </row>
    <row r="17" spans="8:17" ht="16.5" thickBot="1" x14ac:dyDescent="0.25">
      <c r="H17" s="35"/>
      <c r="I17" s="114" t="s">
        <v>116</v>
      </c>
      <c r="J17" s="115"/>
      <c r="K17" s="36"/>
      <c r="L17" s="116">
        <v>0.02</v>
      </c>
      <c r="M17" s="117"/>
      <c r="N17" s="36"/>
      <c r="O17" s="36"/>
      <c r="P17" s="36"/>
      <c r="Q17" s="36"/>
    </row>
    <row r="18" spans="8:17" ht="16.5" thickBot="1" x14ac:dyDescent="0.25">
      <c r="H18" s="35"/>
      <c r="I18" s="114" t="s">
        <v>117</v>
      </c>
      <c r="J18" s="115"/>
      <c r="K18" s="36"/>
      <c r="L18" s="116">
        <v>0.03</v>
      </c>
      <c r="M18" s="117"/>
      <c r="N18" s="36"/>
      <c r="O18" s="36"/>
      <c r="P18" s="36"/>
      <c r="Q18" s="36"/>
    </row>
    <row r="19" spans="8:17" ht="16.5" thickBot="1" x14ac:dyDescent="0.25">
      <c r="H19" s="35"/>
      <c r="I19" s="114" t="s">
        <v>118</v>
      </c>
      <c r="J19" s="115"/>
      <c r="K19" s="36"/>
      <c r="L19" s="116">
        <v>0.05</v>
      </c>
      <c r="M19" s="117"/>
      <c r="N19" s="36"/>
      <c r="O19" s="36"/>
      <c r="P19" s="36"/>
      <c r="Q19" s="36"/>
    </row>
    <row r="20" spans="8:17" ht="16.5" thickBot="1" x14ac:dyDescent="0.25">
      <c r="H20" s="35" t="s">
        <v>128</v>
      </c>
      <c r="I20" s="37" t="s">
        <v>129</v>
      </c>
      <c r="J20" s="36"/>
      <c r="K20" s="36"/>
      <c r="L20" s="36"/>
      <c r="M20" s="39"/>
      <c r="N20" s="36"/>
      <c r="O20" s="36"/>
      <c r="P20" s="36"/>
      <c r="Q20" s="36"/>
    </row>
    <row r="21" spans="8:17" ht="16.5" thickBot="1" x14ac:dyDescent="0.25">
      <c r="H21" s="35" t="s">
        <v>130</v>
      </c>
      <c r="I21" s="37" t="s">
        <v>131</v>
      </c>
      <c r="J21" s="36"/>
      <c r="K21" s="36"/>
      <c r="L21" s="36"/>
      <c r="M21" s="36"/>
      <c r="N21" s="36"/>
      <c r="O21" s="36"/>
      <c r="P21" s="36"/>
      <c r="Q21" s="36"/>
    </row>
    <row r="22" spans="8:17" ht="16.5" thickBot="1" x14ac:dyDescent="0.25">
      <c r="H22" s="35" t="s">
        <v>132</v>
      </c>
      <c r="I22" s="38" t="s">
        <v>133</v>
      </c>
      <c r="J22" s="36"/>
      <c r="K22" s="36"/>
      <c r="L22" s="36"/>
      <c r="M22" s="36"/>
      <c r="N22" s="36"/>
      <c r="O22" s="36"/>
      <c r="P22" s="36"/>
      <c r="Q22" s="36"/>
    </row>
  </sheetData>
  <mergeCells count="19">
    <mergeCell ref="I19:J19"/>
    <mergeCell ref="L19:M19"/>
    <mergeCell ref="A13:G13"/>
    <mergeCell ref="I16:J16"/>
    <mergeCell ref="L16:M16"/>
    <mergeCell ref="I17:J17"/>
    <mergeCell ref="L17:M17"/>
    <mergeCell ref="I18:J18"/>
    <mergeCell ref="L18:M18"/>
    <mergeCell ref="A1:G1"/>
    <mergeCell ref="A9:C9"/>
    <mergeCell ref="I5:J5"/>
    <mergeCell ref="L5:M5"/>
    <mergeCell ref="I6:J6"/>
    <mergeCell ref="L6:M6"/>
    <mergeCell ref="I7:J7"/>
    <mergeCell ref="L7:M7"/>
    <mergeCell ref="I8:J8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4" sqref="E4"/>
    </sheetView>
  </sheetViews>
  <sheetFormatPr defaultRowHeight="14.25" x14ac:dyDescent="0.2"/>
  <cols>
    <col min="1" max="1" width="7.375" customWidth="1"/>
    <col min="2" max="2" width="8.5" customWidth="1"/>
    <col min="3" max="3" width="11.625" customWidth="1"/>
    <col min="4" max="4" width="9.75" customWidth="1"/>
    <col min="5" max="5" width="13.375" customWidth="1"/>
    <col min="6" max="6" width="12.875" customWidth="1"/>
  </cols>
  <sheetData>
    <row r="1" spans="1:16" ht="18.75" customHeight="1" x14ac:dyDescent="0.2">
      <c r="A1" s="126" t="s">
        <v>139</v>
      </c>
      <c r="B1" s="127"/>
      <c r="C1" s="127"/>
      <c r="D1" s="127"/>
      <c r="E1" s="127"/>
      <c r="F1" s="127"/>
      <c r="G1" s="127"/>
    </row>
    <row r="2" spans="1:16" ht="15.75" x14ac:dyDescent="0.2">
      <c r="A2" s="64" t="s">
        <v>140</v>
      </c>
      <c r="B2" s="64" t="s">
        <v>141</v>
      </c>
      <c r="C2" s="64" t="s">
        <v>7</v>
      </c>
      <c r="D2" s="64" t="s">
        <v>142</v>
      </c>
      <c r="E2" s="64" t="s">
        <v>143</v>
      </c>
      <c r="F2" s="64" t="s">
        <v>85</v>
      </c>
      <c r="H2" s="63"/>
    </row>
    <row r="3" spans="1:16" ht="15.75" x14ac:dyDescent="0.25">
      <c r="A3" s="65" t="s">
        <v>144</v>
      </c>
      <c r="B3" s="65" t="str">
        <f>VLOOKUP(A3,$A$10:$C$15,2,0)</f>
        <v>Xà bông LifeBoy</v>
      </c>
      <c r="C3" s="66">
        <v>19</v>
      </c>
      <c r="D3" s="67">
        <f>VLOOKUP(A3,$A$10:$C$15,3,0)</f>
        <v>4200</v>
      </c>
      <c r="E3" s="67">
        <f>IF(C3&lt;5,0,IF(C3&lt;10,1,IF(C3&lt;15,2,IF(C3&lt;20,3,5))))</f>
        <v>3</v>
      </c>
      <c r="F3" s="67">
        <f>(C3-E3)*D3</f>
        <v>67200</v>
      </c>
    </row>
    <row r="4" spans="1:16" ht="15.75" x14ac:dyDescent="0.25">
      <c r="A4" s="65" t="s">
        <v>145</v>
      </c>
      <c r="B4" s="65" t="str">
        <f t="shared" ref="B4:B6" si="0">VLOOKUP(A4,$A$10:$C$15,2,0)</f>
        <v>Nước</v>
      </c>
      <c r="C4" s="66">
        <v>5</v>
      </c>
      <c r="D4" s="67">
        <f t="shared" ref="D4:D6" si="1">VLOOKUP(A4,$A$10:$C$15,3,0)</f>
        <v>4350</v>
      </c>
      <c r="E4" s="67">
        <f t="shared" ref="E4:E6" si="2">IF(C4&lt;5,0,IF(C4&lt;10,1,IF(C4&lt;15,2,IF(C4&lt;19,3,5))))</f>
        <v>1</v>
      </c>
      <c r="F4" s="67">
        <f t="shared" ref="F4:F6" si="3">(C4-E4)*D4</f>
        <v>17400</v>
      </c>
    </row>
    <row r="5" spans="1:16" ht="15.75" x14ac:dyDescent="0.25">
      <c r="A5" s="65" t="s">
        <v>146</v>
      </c>
      <c r="B5" s="65" t="str">
        <f t="shared" si="0"/>
        <v>Thực phẩm</v>
      </c>
      <c r="C5" s="66">
        <v>16</v>
      </c>
      <c r="D5" s="67">
        <f t="shared" si="1"/>
        <v>2000</v>
      </c>
      <c r="E5" s="67">
        <f t="shared" si="2"/>
        <v>3</v>
      </c>
      <c r="F5" s="67">
        <f t="shared" si="3"/>
        <v>26000</v>
      </c>
    </row>
    <row r="6" spans="1:16" ht="15.75" x14ac:dyDescent="0.25">
      <c r="A6" s="65" t="s">
        <v>147</v>
      </c>
      <c r="B6" s="65" t="str">
        <f t="shared" si="0"/>
        <v>Súp Knor</v>
      </c>
      <c r="C6" s="66">
        <v>1</v>
      </c>
      <c r="D6" s="67">
        <f t="shared" si="1"/>
        <v>1000</v>
      </c>
      <c r="E6" s="67">
        <f t="shared" si="2"/>
        <v>0</v>
      </c>
      <c r="F6" s="67">
        <f t="shared" si="3"/>
        <v>1000</v>
      </c>
    </row>
    <row r="7" spans="1:16" ht="15.75" customHeight="1" x14ac:dyDescent="0.2">
      <c r="A7" s="120" t="s">
        <v>156</v>
      </c>
      <c r="B7" s="121"/>
      <c r="C7" s="121"/>
      <c r="D7" s="121"/>
      <c r="E7" s="122"/>
      <c r="F7" s="62">
        <f>SUM(F3:F6)</f>
        <v>111600</v>
      </c>
    </row>
    <row r="9" spans="1:16" ht="15" thickBot="1" x14ac:dyDescent="0.25"/>
    <row r="10" spans="1:16" ht="17.25" thickBot="1" x14ac:dyDescent="0.3">
      <c r="A10" s="123" t="s">
        <v>148</v>
      </c>
      <c r="B10" s="124"/>
      <c r="C10" s="125"/>
      <c r="E10" s="68" t="s">
        <v>157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1:16" ht="17.25" thickBot="1" x14ac:dyDescent="0.3">
      <c r="A11" s="59" t="s">
        <v>149</v>
      </c>
      <c r="B11" s="60" t="s">
        <v>150</v>
      </c>
      <c r="C11" s="60" t="s">
        <v>151</v>
      </c>
      <c r="E11" s="70" t="s">
        <v>158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</row>
    <row r="12" spans="1:16" ht="31.5" thickBot="1" x14ac:dyDescent="0.3">
      <c r="A12" s="55" t="s">
        <v>144</v>
      </c>
      <c r="B12" s="56" t="s">
        <v>152</v>
      </c>
      <c r="C12" s="57">
        <v>4200</v>
      </c>
      <c r="E12" s="70" t="s">
        <v>159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</row>
    <row r="13" spans="1:16" ht="17.25" thickBot="1" x14ac:dyDescent="0.3">
      <c r="A13" s="55" t="s">
        <v>145</v>
      </c>
      <c r="B13" s="56" t="s">
        <v>153</v>
      </c>
      <c r="C13" s="57">
        <v>4350</v>
      </c>
      <c r="E13" s="70" t="s">
        <v>160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</row>
    <row r="14" spans="1:16" ht="31.5" thickBot="1" x14ac:dyDescent="0.3">
      <c r="A14" s="55" t="s">
        <v>147</v>
      </c>
      <c r="B14" s="56" t="s">
        <v>154</v>
      </c>
      <c r="C14" s="57">
        <v>1000</v>
      </c>
      <c r="E14" s="70" t="s">
        <v>161</v>
      </c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</row>
    <row r="15" spans="1:16" ht="31.5" thickBot="1" x14ac:dyDescent="0.3">
      <c r="A15" s="55" t="s">
        <v>146</v>
      </c>
      <c r="B15" s="56" t="s">
        <v>155</v>
      </c>
      <c r="C15" s="57">
        <v>2000</v>
      </c>
      <c r="E15" s="68" t="s">
        <v>162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 ht="16.5" x14ac:dyDescent="0.25">
      <c r="E16" s="68" t="s">
        <v>163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5:16" ht="16.5" x14ac:dyDescent="0.25">
      <c r="E17" s="68" t="s">
        <v>164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5:16" ht="16.5" x14ac:dyDescent="0.25">
      <c r="E18" s="68" t="s">
        <v>165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</row>
    <row r="19" spans="5:16" ht="16.5" x14ac:dyDescent="0.25">
      <c r="E19" s="68" t="s">
        <v>166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5:16" ht="16.5" x14ac:dyDescent="0.25">
      <c r="E20" s="70" t="s">
        <v>167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5:16" ht="16.5" x14ac:dyDescent="0.25">
      <c r="E21" s="70" t="s">
        <v>168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</sheetData>
  <mergeCells count="3">
    <mergeCell ref="A7:E7"/>
    <mergeCell ref="A10:C10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1" sqref="D11"/>
    </sheetView>
  </sheetViews>
  <sheetFormatPr defaultRowHeight="14.25" x14ac:dyDescent="0.2"/>
  <cols>
    <col min="1" max="1" width="10.625" customWidth="1"/>
    <col min="2" max="2" width="7.375" customWidth="1"/>
    <col min="3" max="3" width="7.75" customWidth="1"/>
    <col min="4" max="4" width="7.375" customWidth="1"/>
    <col min="5" max="5" width="6.75" customWidth="1"/>
    <col min="6" max="6" width="18.875" customWidth="1"/>
    <col min="7" max="7" width="25.75" customWidth="1"/>
    <col min="8" max="8" width="67.875" bestFit="1" customWidth="1"/>
  </cols>
  <sheetData>
    <row r="1" spans="1:8" ht="37.5" customHeight="1" thickBot="1" x14ac:dyDescent="0.35">
      <c r="A1" s="128" t="s">
        <v>169</v>
      </c>
      <c r="B1" s="129"/>
      <c r="C1" s="129"/>
      <c r="D1" s="129"/>
      <c r="E1" s="129"/>
      <c r="F1" s="130"/>
    </row>
    <row r="2" spans="1:8" ht="63.75" thickBot="1" x14ac:dyDescent="0.25">
      <c r="A2" s="71" t="s">
        <v>170</v>
      </c>
      <c r="B2" s="72" t="s">
        <v>171</v>
      </c>
      <c r="C2" s="72" t="s">
        <v>172</v>
      </c>
      <c r="D2" s="72" t="s">
        <v>173</v>
      </c>
      <c r="E2" s="72" t="s">
        <v>174</v>
      </c>
      <c r="F2" s="72" t="s">
        <v>175</v>
      </c>
      <c r="H2" s="74" t="s">
        <v>184</v>
      </c>
    </row>
    <row r="3" spans="1:8" ht="16.5" thickBot="1" x14ac:dyDescent="0.3">
      <c r="A3" s="73">
        <v>36500</v>
      </c>
      <c r="B3" s="58">
        <f>DAY(A3)</f>
        <v>6</v>
      </c>
      <c r="C3" s="58">
        <f>MONTH(A3)</f>
        <v>12</v>
      </c>
      <c r="D3" s="58">
        <f>YEAR(A3)</f>
        <v>1999</v>
      </c>
      <c r="E3" s="58">
        <f>WEEKDAY(B3,1)</f>
        <v>6</v>
      </c>
      <c r="F3" s="79">
        <f>DATE(D3,C3,B3)</f>
        <v>36500</v>
      </c>
      <c r="G3" t="str">
        <f>TEXT(F3,"""Ngày ""dd"" tháng ""mm"" năm ""yyyy")</f>
        <v>Ngày 06 tháng 12 năm 1999</v>
      </c>
    </row>
    <row r="4" spans="1:8" ht="16.5" thickBot="1" x14ac:dyDescent="0.3">
      <c r="A4" s="73">
        <v>38500</v>
      </c>
      <c r="B4" s="58">
        <f t="shared" ref="B4:B6" si="0">DAY(A4)</f>
        <v>28</v>
      </c>
      <c r="C4" s="58">
        <f t="shared" ref="C4:C6" si="1">MONTH(A4)</f>
        <v>5</v>
      </c>
      <c r="D4" s="58">
        <f t="shared" ref="D4:D6" si="2">YEAR(A4)</f>
        <v>2005</v>
      </c>
      <c r="E4" s="58">
        <f t="shared" ref="E4:E5" si="3">WEEKDAY(B4,1)</f>
        <v>7</v>
      </c>
      <c r="F4" s="79">
        <f t="shared" ref="F4:F5" si="4">DATE(D4,C4,B4)</f>
        <v>38500</v>
      </c>
    </row>
    <row r="5" spans="1:8" ht="16.5" thickBot="1" x14ac:dyDescent="0.3">
      <c r="A5" s="73">
        <v>39000</v>
      </c>
      <c r="B5" s="58">
        <f t="shared" si="0"/>
        <v>10</v>
      </c>
      <c r="C5" s="58">
        <f t="shared" si="1"/>
        <v>10</v>
      </c>
      <c r="D5" s="58">
        <f t="shared" si="2"/>
        <v>2006</v>
      </c>
      <c r="E5" s="58">
        <f t="shared" si="3"/>
        <v>3</v>
      </c>
      <c r="F5" s="79">
        <f t="shared" si="4"/>
        <v>39000</v>
      </c>
    </row>
    <row r="6" spans="1:8" ht="16.5" thickBot="1" x14ac:dyDescent="0.3">
      <c r="A6" s="73">
        <v>40000</v>
      </c>
      <c r="B6" s="58">
        <f t="shared" si="0"/>
        <v>6</v>
      </c>
      <c r="C6" s="58">
        <f t="shared" si="1"/>
        <v>7</v>
      </c>
      <c r="D6" s="58">
        <f t="shared" si="2"/>
        <v>2009</v>
      </c>
      <c r="E6" s="58">
        <f>WEEKDAY(B6,1)</f>
        <v>6</v>
      </c>
      <c r="F6" s="79">
        <f>DATE(D6,C6,B6)</f>
        <v>40000</v>
      </c>
    </row>
    <row r="7" spans="1:8" x14ac:dyDescent="0.2">
      <c r="A7" s="54"/>
      <c r="B7" s="54"/>
      <c r="C7" s="54"/>
      <c r="D7" s="54"/>
      <c r="E7" s="54"/>
      <c r="F7" s="54"/>
    </row>
    <row r="8" spans="1:8" x14ac:dyDescent="0.2">
      <c r="A8" s="54"/>
      <c r="B8" s="54"/>
      <c r="C8" s="54"/>
      <c r="D8" s="54"/>
      <c r="E8" s="54"/>
      <c r="F8" s="54"/>
    </row>
    <row r="9" spans="1:8" ht="47.25" customHeight="1" x14ac:dyDescent="0.25">
      <c r="A9" s="76" t="s">
        <v>176</v>
      </c>
      <c r="B9" s="77" t="s">
        <v>177</v>
      </c>
      <c r="C9" s="77" t="s">
        <v>178</v>
      </c>
      <c r="D9" s="77" t="s">
        <v>179</v>
      </c>
      <c r="E9" s="131" t="s">
        <v>180</v>
      </c>
      <c r="F9" s="131"/>
    </row>
    <row r="10" spans="1:8" ht="15.75" x14ac:dyDescent="0.25">
      <c r="A10" s="78">
        <v>0.32</v>
      </c>
      <c r="B10" s="61">
        <f>SECOND(A10)</f>
        <v>48</v>
      </c>
      <c r="C10" s="61">
        <f>MINUTE(A10)</f>
        <v>40</v>
      </c>
      <c r="D10" s="61">
        <f>HOUR(A10)</f>
        <v>7</v>
      </c>
      <c r="E10" s="132">
        <f>TIME(D10,C10,B10)</f>
        <v>0.32</v>
      </c>
      <c r="F10" s="132"/>
      <c r="G10" t="str">
        <f>TEXT(E10,"""Bây giờ là""hh""giờ""mm""phút""ss""giây""")</f>
        <v>Bây giờ là07giờ40phút48giây</v>
      </c>
    </row>
    <row r="11" spans="1:8" ht="15.75" x14ac:dyDescent="0.25">
      <c r="A11" s="78" t="s">
        <v>181</v>
      </c>
      <c r="B11" s="67" t="e">
        <f>SECOND(A11)</f>
        <v>#VALUE!</v>
      </c>
      <c r="C11" s="61" t="e">
        <f t="shared" ref="C11:C13" si="5">MINUTE(A11)</f>
        <v>#VALUE!</v>
      </c>
      <c r="D11" s="61"/>
      <c r="E11" s="132"/>
      <c r="F11" s="132"/>
    </row>
    <row r="12" spans="1:8" ht="15.75" x14ac:dyDescent="0.25">
      <c r="A12" s="78" t="s">
        <v>182</v>
      </c>
      <c r="B12" s="61"/>
      <c r="C12" s="61" t="e">
        <f t="shared" si="5"/>
        <v>#VALUE!</v>
      </c>
      <c r="D12" s="61"/>
      <c r="E12" s="132"/>
      <c r="F12" s="132"/>
    </row>
    <row r="13" spans="1:8" ht="15.75" x14ac:dyDescent="0.25">
      <c r="A13" s="78" t="s">
        <v>183</v>
      </c>
      <c r="B13" s="61"/>
      <c r="C13" s="61" t="e">
        <f t="shared" si="5"/>
        <v>#VALUE!</v>
      </c>
      <c r="D13" s="61"/>
      <c r="E13" s="132"/>
      <c r="F13" s="132"/>
    </row>
    <row r="14" spans="1:8" ht="15" x14ac:dyDescent="0.25">
      <c r="B14" s="21"/>
      <c r="C14" s="75"/>
      <c r="D14" s="75"/>
    </row>
    <row r="15" spans="1:8" ht="15" x14ac:dyDescent="0.25">
      <c r="B15" s="75"/>
      <c r="C15" s="75"/>
      <c r="D15" s="75"/>
    </row>
    <row r="16" spans="1:8" ht="15" x14ac:dyDescent="0.25">
      <c r="B16" s="75"/>
      <c r="D16" s="54"/>
    </row>
    <row r="17" spans="2:2" ht="15" x14ac:dyDescent="0.25">
      <c r="B17" s="75"/>
    </row>
    <row r="18" spans="2:2" ht="15" x14ac:dyDescent="0.25">
      <c r="B18" s="75"/>
    </row>
    <row r="19" spans="2:2" ht="15" x14ac:dyDescent="0.25">
      <c r="B19" s="75"/>
    </row>
  </sheetData>
  <mergeCells count="6">
    <mergeCell ref="E13:F13"/>
    <mergeCell ref="A1:F1"/>
    <mergeCell ref="E9:F9"/>
    <mergeCell ref="E10:F10"/>
    <mergeCell ref="E11:F11"/>
    <mergeCell ref="E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7" sqref="H7"/>
    </sheetView>
  </sheetViews>
  <sheetFormatPr defaultRowHeight="14.25" x14ac:dyDescent="0.2"/>
  <cols>
    <col min="1" max="1" width="7" customWidth="1"/>
    <col min="2" max="2" width="6.125" customWidth="1"/>
    <col min="3" max="3" width="7.5" customWidth="1"/>
    <col min="4" max="4" width="8.75" customWidth="1"/>
    <col min="5" max="5" width="7.5" customWidth="1"/>
    <col min="6" max="6" width="6.625" customWidth="1"/>
    <col min="7" max="7" width="8.25" customWidth="1"/>
  </cols>
  <sheetData>
    <row r="1" spans="1:13" ht="15" thickBot="1" x14ac:dyDescent="0.25">
      <c r="E1" s="85" t="s">
        <v>206</v>
      </c>
      <c r="F1" s="85"/>
      <c r="G1" s="85">
        <v>23000</v>
      </c>
    </row>
    <row r="2" spans="1:13" ht="18.75" thickBot="1" x14ac:dyDescent="0.25">
      <c r="A2" s="133" t="s">
        <v>185</v>
      </c>
      <c r="B2" s="134"/>
      <c r="C2" s="134"/>
      <c r="D2" s="134"/>
      <c r="E2" s="134"/>
      <c r="F2" s="134"/>
      <c r="G2" s="135"/>
    </row>
    <row r="3" spans="1:13" ht="48" thickBot="1" x14ac:dyDescent="0.25">
      <c r="A3" s="52" t="s">
        <v>186</v>
      </c>
      <c r="B3" s="53" t="s">
        <v>187</v>
      </c>
      <c r="C3" s="53" t="s">
        <v>188</v>
      </c>
      <c r="D3" s="53" t="s">
        <v>189</v>
      </c>
      <c r="E3" s="53" t="s">
        <v>190</v>
      </c>
      <c r="F3" s="53" t="s">
        <v>191</v>
      </c>
      <c r="G3" s="53" t="s">
        <v>192</v>
      </c>
      <c r="I3" s="94"/>
      <c r="J3" s="95"/>
      <c r="K3" s="95"/>
      <c r="L3" s="95"/>
      <c r="M3" s="96"/>
    </row>
    <row r="4" spans="1:13" ht="68.25" customHeight="1" thickBot="1" x14ac:dyDescent="0.3">
      <c r="A4" s="55" t="s">
        <v>193</v>
      </c>
      <c r="B4" s="56" t="s">
        <v>194</v>
      </c>
      <c r="C4" s="58">
        <f t="shared" ref="C4:C10" si="0">VLOOKUP(B4,$A$13:$C$18,2,0)</f>
        <v>200</v>
      </c>
      <c r="D4" s="57">
        <v>1900</v>
      </c>
      <c r="E4" s="58">
        <f t="shared" ref="E4:E10" si="1">VLOOKUP(B4,$A$13:$C$18,3,0)</f>
        <v>3</v>
      </c>
      <c r="F4" s="58">
        <f t="shared" ref="F4:F10" si="2">IF(D4&gt;C4,(D4-C4)*0.2*E4,0)</f>
        <v>1020</v>
      </c>
      <c r="G4" s="58">
        <f t="shared" ref="G4:G10" si="3">(E4+F4)*23000</f>
        <v>23529000</v>
      </c>
      <c r="I4" s="139" t="s">
        <v>205</v>
      </c>
      <c r="J4" s="140"/>
      <c r="K4" s="140"/>
      <c r="L4" s="140"/>
      <c r="M4" s="141"/>
    </row>
    <row r="5" spans="1:13" ht="16.5" customHeight="1" thickBot="1" x14ac:dyDescent="0.3">
      <c r="A5" s="55" t="s">
        <v>195</v>
      </c>
      <c r="B5" s="56" t="s">
        <v>67</v>
      </c>
      <c r="C5" s="58">
        <f t="shared" si="0"/>
        <v>400</v>
      </c>
      <c r="D5" s="57">
        <v>1580</v>
      </c>
      <c r="E5" s="58">
        <f t="shared" si="1"/>
        <v>2</v>
      </c>
      <c r="F5" s="58">
        <f t="shared" si="2"/>
        <v>472</v>
      </c>
      <c r="G5" s="58">
        <f t="shared" si="3"/>
        <v>10902000</v>
      </c>
      <c r="I5" s="142"/>
      <c r="J5" s="143"/>
      <c r="K5" s="143"/>
      <c r="L5" s="143"/>
      <c r="M5" s="144"/>
    </row>
    <row r="6" spans="1:13" ht="16.5" customHeight="1" thickBot="1" x14ac:dyDescent="0.3">
      <c r="A6" s="55" t="s">
        <v>196</v>
      </c>
      <c r="B6" s="56" t="s">
        <v>194</v>
      </c>
      <c r="C6" s="58">
        <f t="shared" si="0"/>
        <v>200</v>
      </c>
      <c r="D6" s="57">
        <v>800</v>
      </c>
      <c r="E6" s="58">
        <f t="shared" si="1"/>
        <v>3</v>
      </c>
      <c r="F6" s="58">
        <f t="shared" si="2"/>
        <v>360</v>
      </c>
      <c r="G6" s="58">
        <f t="shared" si="3"/>
        <v>8349000</v>
      </c>
      <c r="I6" s="142"/>
      <c r="J6" s="143"/>
      <c r="K6" s="143"/>
      <c r="L6" s="143"/>
      <c r="M6" s="144"/>
    </row>
    <row r="7" spans="1:13" ht="31.5" thickBot="1" x14ac:dyDescent="0.3">
      <c r="A7" s="55" t="s">
        <v>197</v>
      </c>
      <c r="B7" s="56" t="s">
        <v>67</v>
      </c>
      <c r="C7" s="58">
        <f t="shared" si="0"/>
        <v>400</v>
      </c>
      <c r="D7" s="57">
        <v>1000</v>
      </c>
      <c r="E7" s="58">
        <f t="shared" si="1"/>
        <v>2</v>
      </c>
      <c r="F7" s="58">
        <f t="shared" si="2"/>
        <v>240</v>
      </c>
      <c r="G7" s="58">
        <f t="shared" si="3"/>
        <v>5566000</v>
      </c>
      <c r="I7" s="142"/>
      <c r="J7" s="143"/>
      <c r="K7" s="143"/>
      <c r="L7" s="143"/>
      <c r="M7" s="144"/>
    </row>
    <row r="8" spans="1:13" ht="15.75" customHeight="1" thickBot="1" x14ac:dyDescent="0.3">
      <c r="A8" s="80" t="s">
        <v>198</v>
      </c>
      <c r="B8" s="81" t="s">
        <v>194</v>
      </c>
      <c r="C8" s="58">
        <f t="shared" si="0"/>
        <v>200</v>
      </c>
      <c r="D8" s="82">
        <v>500</v>
      </c>
      <c r="E8" s="58">
        <f t="shared" si="1"/>
        <v>3</v>
      </c>
      <c r="F8" s="58">
        <f t="shared" si="2"/>
        <v>180</v>
      </c>
      <c r="G8" s="58">
        <f t="shared" si="3"/>
        <v>4209000</v>
      </c>
      <c r="I8" s="142"/>
      <c r="J8" s="143"/>
      <c r="K8" s="143"/>
      <c r="L8" s="143"/>
      <c r="M8" s="144"/>
    </row>
    <row r="9" spans="1:13" ht="16.5" customHeight="1" thickBot="1" x14ac:dyDescent="0.3">
      <c r="A9" s="55" t="s">
        <v>199</v>
      </c>
      <c r="B9" s="56" t="s">
        <v>200</v>
      </c>
      <c r="C9" s="58">
        <f t="shared" si="0"/>
        <v>600</v>
      </c>
      <c r="D9" s="57">
        <v>350</v>
      </c>
      <c r="E9" s="58">
        <f t="shared" si="1"/>
        <v>1</v>
      </c>
      <c r="F9" s="58">
        <f t="shared" si="2"/>
        <v>0</v>
      </c>
      <c r="G9" s="58">
        <f t="shared" si="3"/>
        <v>23000</v>
      </c>
      <c r="I9" s="142"/>
      <c r="J9" s="143"/>
      <c r="K9" s="143"/>
      <c r="L9" s="143"/>
      <c r="M9" s="144"/>
    </row>
    <row r="10" spans="1:13" ht="16.5" customHeight="1" thickBot="1" x14ac:dyDescent="0.3">
      <c r="A10" s="55" t="s">
        <v>201</v>
      </c>
      <c r="B10" s="56" t="s">
        <v>200</v>
      </c>
      <c r="C10" s="58">
        <f t="shared" si="0"/>
        <v>600</v>
      </c>
      <c r="D10" s="57">
        <v>70</v>
      </c>
      <c r="E10" s="58">
        <f t="shared" si="1"/>
        <v>1</v>
      </c>
      <c r="F10" s="58">
        <f t="shared" si="2"/>
        <v>0</v>
      </c>
      <c r="G10" s="58">
        <f t="shared" si="3"/>
        <v>23000</v>
      </c>
      <c r="I10" s="142"/>
      <c r="J10" s="143"/>
      <c r="K10" s="143"/>
      <c r="L10" s="143"/>
      <c r="M10" s="144"/>
    </row>
    <row r="11" spans="1:13" x14ac:dyDescent="0.2">
      <c r="I11" s="142"/>
      <c r="J11" s="143"/>
      <c r="K11" s="143"/>
      <c r="L11" s="143"/>
      <c r="M11" s="144"/>
    </row>
    <row r="12" spans="1:13" ht="15" customHeight="1" thickBot="1" x14ac:dyDescent="0.25">
      <c r="I12" s="142"/>
      <c r="J12" s="143"/>
      <c r="K12" s="143"/>
      <c r="L12" s="143"/>
      <c r="M12" s="144"/>
    </row>
    <row r="13" spans="1:13" ht="31.5" customHeight="1" thickBot="1" x14ac:dyDescent="0.25">
      <c r="A13" s="136" t="s">
        <v>202</v>
      </c>
      <c r="B13" s="137"/>
      <c r="C13" s="138"/>
      <c r="I13" s="142"/>
      <c r="J13" s="143"/>
      <c r="K13" s="143"/>
      <c r="L13" s="143"/>
      <c r="M13" s="144"/>
    </row>
    <row r="14" spans="1:13" ht="32.25" thickBot="1" x14ac:dyDescent="0.25">
      <c r="A14" s="83" t="s">
        <v>187</v>
      </c>
      <c r="B14" s="84" t="s">
        <v>188</v>
      </c>
      <c r="C14" s="84" t="s">
        <v>190</v>
      </c>
      <c r="I14" s="142"/>
      <c r="J14" s="143"/>
      <c r="K14" s="143"/>
      <c r="L14" s="143"/>
      <c r="M14" s="144"/>
    </row>
    <row r="15" spans="1:13" ht="15.75" customHeight="1" thickBot="1" x14ac:dyDescent="0.25">
      <c r="A15" s="55" t="s">
        <v>194</v>
      </c>
      <c r="B15" s="57">
        <v>200</v>
      </c>
      <c r="C15" s="57">
        <v>3</v>
      </c>
      <c r="I15" s="142"/>
      <c r="J15" s="143"/>
      <c r="K15" s="143"/>
      <c r="L15" s="143"/>
      <c r="M15" s="144"/>
    </row>
    <row r="16" spans="1:13" ht="15.75" customHeight="1" thickBot="1" x14ac:dyDescent="0.25">
      <c r="A16" s="55" t="s">
        <v>67</v>
      </c>
      <c r="B16" s="57">
        <v>400</v>
      </c>
      <c r="C16" s="57">
        <v>2</v>
      </c>
      <c r="I16" s="145"/>
      <c r="J16" s="146"/>
      <c r="K16" s="146"/>
      <c r="L16" s="146"/>
      <c r="M16" s="147"/>
    </row>
    <row r="17" spans="1:3" ht="15.75" thickBot="1" x14ac:dyDescent="0.25">
      <c r="A17" s="55" t="s">
        <v>200</v>
      </c>
      <c r="B17" s="57">
        <v>600</v>
      </c>
      <c r="C17" s="57">
        <v>1</v>
      </c>
    </row>
    <row r="18" spans="1:3" ht="15.75" thickBot="1" x14ac:dyDescent="0.25">
      <c r="A18" s="55" t="s">
        <v>203</v>
      </c>
      <c r="B18" s="57">
        <v>800</v>
      </c>
      <c r="C18" s="57" t="s">
        <v>204</v>
      </c>
    </row>
  </sheetData>
  <sortState ref="A4:G10">
    <sortCondition descending="1" ref="G4:G10"/>
  </sortState>
  <mergeCells count="4">
    <mergeCell ref="A2:G2"/>
    <mergeCell ref="A13:C13"/>
    <mergeCell ref="I3:M3"/>
    <mergeCell ref="I4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J4" sqref="J4"/>
    </sheetView>
  </sheetViews>
  <sheetFormatPr defaultRowHeight="14.25" x14ac:dyDescent="0.2"/>
  <cols>
    <col min="8" max="8" width="10.125" bestFit="1" customWidth="1"/>
  </cols>
  <sheetData>
    <row r="1" spans="1:11" ht="17.25" thickTop="1" thickBot="1" x14ac:dyDescent="0.25">
      <c r="A1" s="148" t="s">
        <v>207</v>
      </c>
      <c r="B1" s="149"/>
      <c r="C1" s="149"/>
      <c r="D1" s="149"/>
      <c r="E1" s="149"/>
      <c r="F1" s="149"/>
      <c r="G1" s="149"/>
      <c r="H1" s="149"/>
      <c r="I1" s="149"/>
      <c r="J1" s="150"/>
    </row>
    <row r="2" spans="1:11" ht="16.5" thickBot="1" x14ac:dyDescent="0.25">
      <c r="A2" s="151" t="s">
        <v>208</v>
      </c>
      <c r="B2" s="153" t="s">
        <v>209</v>
      </c>
      <c r="C2" s="154"/>
      <c r="D2" s="155"/>
      <c r="E2" s="153" t="s">
        <v>210</v>
      </c>
      <c r="F2" s="154"/>
      <c r="G2" s="155"/>
      <c r="H2" s="156" t="s">
        <v>211</v>
      </c>
      <c r="I2" s="156" t="s">
        <v>212</v>
      </c>
      <c r="J2" s="156" t="s">
        <v>213</v>
      </c>
    </row>
    <row r="3" spans="1:11" ht="16.5" thickBot="1" x14ac:dyDescent="0.25">
      <c r="A3" s="152"/>
      <c r="B3" s="86" t="s">
        <v>214</v>
      </c>
      <c r="C3" s="86" t="s">
        <v>215</v>
      </c>
      <c r="D3" s="86" t="s">
        <v>216</v>
      </c>
      <c r="E3" s="86" t="s">
        <v>217</v>
      </c>
      <c r="F3" s="86" t="s">
        <v>218</v>
      </c>
      <c r="G3" s="86" t="s">
        <v>219</v>
      </c>
      <c r="H3" s="157"/>
      <c r="I3" s="157"/>
      <c r="J3" s="157"/>
    </row>
    <row r="4" spans="1:11" ht="16.5" thickBot="1" x14ac:dyDescent="0.25">
      <c r="A4" s="87" t="s">
        <v>220</v>
      </c>
      <c r="B4" s="72">
        <v>10</v>
      </c>
      <c r="C4" s="72">
        <v>9</v>
      </c>
      <c r="D4" s="72">
        <v>9</v>
      </c>
      <c r="E4" s="72">
        <v>10</v>
      </c>
      <c r="F4" s="72">
        <v>8</v>
      </c>
      <c r="G4" s="72">
        <v>9</v>
      </c>
      <c r="H4" s="88">
        <f>AVERAGE(B4:G4,B4:D4)</f>
        <v>9.2222222222222214</v>
      </c>
      <c r="I4" s="88">
        <f>RANK(H4,$H$4:$H$13,0)</f>
        <v>1</v>
      </c>
      <c r="J4" s="88" t="str">
        <f>IF(AND(H4&gt;=9,MIN(B4:G4)&gt;=8),"Giỏi",IF(AND(H4&gt;=7,MIN(B4:G4)&gt;=6),"Khá",IF(AND(H4&gt;=5,MIN(B4:G4)&gt;=4),"TB","Yếu")))</f>
        <v>Giỏi</v>
      </c>
      <c r="K4">
        <f>ROUND(H4,2)</f>
        <v>9.2200000000000006</v>
      </c>
    </row>
    <row r="5" spans="1:11" ht="16.5" thickBot="1" x14ac:dyDescent="0.25">
      <c r="A5" s="87" t="s">
        <v>221</v>
      </c>
      <c r="B5" s="72">
        <v>8</v>
      </c>
      <c r="C5" s="72">
        <v>8</v>
      </c>
      <c r="D5" s="72">
        <v>9</v>
      </c>
      <c r="E5" s="72">
        <v>9</v>
      </c>
      <c r="F5" s="72">
        <v>8</v>
      </c>
      <c r="G5" s="72">
        <v>9</v>
      </c>
      <c r="H5" s="88">
        <f t="shared" ref="H5:H13" si="0">AVERAGE(B5:G5,B5:D5)</f>
        <v>8.4444444444444446</v>
      </c>
      <c r="I5" s="88">
        <f t="shared" ref="I5:I13" si="1">RANK(H5,$H$4:$H$13,0)</f>
        <v>2</v>
      </c>
      <c r="J5" s="88" t="str">
        <f t="shared" ref="J5:J13" si="2">IF(AND(H5&gt;=9,MIN(B5:G5)&gt;=8),"Giỏi",IF(AND(H5&gt;=7,MIN(B5:G5)&gt;=6),"Khá",IF(AND(H5&gt;=5,MIN(B5:G5)&gt;=4),"TB","Yếu")))</f>
        <v>Khá</v>
      </c>
      <c r="K5">
        <f t="shared" ref="K5:K13" si="3">ROUND(H5,2)</f>
        <v>8.44</v>
      </c>
    </row>
    <row r="6" spans="1:11" ht="16.5" thickBot="1" x14ac:dyDescent="0.25">
      <c r="A6" s="87" t="s">
        <v>222</v>
      </c>
      <c r="B6" s="72">
        <v>9</v>
      </c>
      <c r="C6" s="72">
        <v>9</v>
      </c>
      <c r="D6" s="72">
        <v>6</v>
      </c>
      <c r="E6" s="72">
        <v>9</v>
      </c>
      <c r="F6" s="72">
        <v>4</v>
      </c>
      <c r="G6" s="72">
        <v>4</v>
      </c>
      <c r="H6" s="88">
        <f t="shared" si="0"/>
        <v>7.2222222222222223</v>
      </c>
      <c r="I6" s="88">
        <f t="shared" si="1"/>
        <v>3</v>
      </c>
      <c r="J6" s="88" t="str">
        <f t="shared" si="2"/>
        <v>TB</v>
      </c>
      <c r="K6">
        <f t="shared" si="3"/>
        <v>7.22</v>
      </c>
    </row>
    <row r="7" spans="1:11" ht="16.5" thickBot="1" x14ac:dyDescent="0.25">
      <c r="A7" s="87" t="s">
        <v>223</v>
      </c>
      <c r="B7" s="72">
        <v>9</v>
      </c>
      <c r="C7" s="72">
        <v>5</v>
      </c>
      <c r="D7" s="72">
        <v>5</v>
      </c>
      <c r="E7" s="72">
        <v>8</v>
      </c>
      <c r="F7" s="72">
        <v>4</v>
      </c>
      <c r="G7" s="72">
        <v>8</v>
      </c>
      <c r="H7" s="88">
        <f t="shared" si="0"/>
        <v>6.4444444444444446</v>
      </c>
      <c r="I7" s="88">
        <f t="shared" si="1"/>
        <v>4</v>
      </c>
      <c r="J7" s="88" t="str">
        <f t="shared" si="2"/>
        <v>TB</v>
      </c>
      <c r="K7">
        <f t="shared" si="3"/>
        <v>6.44</v>
      </c>
    </row>
    <row r="8" spans="1:11" ht="16.5" thickBot="1" x14ac:dyDescent="0.25">
      <c r="A8" s="87" t="s">
        <v>224</v>
      </c>
      <c r="B8" s="72">
        <v>9</v>
      </c>
      <c r="C8" s="72">
        <v>4</v>
      </c>
      <c r="D8" s="72">
        <v>4</v>
      </c>
      <c r="E8" s="72">
        <v>7</v>
      </c>
      <c r="F8" s="72">
        <v>4</v>
      </c>
      <c r="G8" s="72">
        <v>10</v>
      </c>
      <c r="H8" s="88">
        <f t="shared" si="0"/>
        <v>6.1111111111111107</v>
      </c>
      <c r="I8" s="88">
        <f t="shared" si="1"/>
        <v>5</v>
      </c>
      <c r="J8" s="88" t="str">
        <f t="shared" si="2"/>
        <v>TB</v>
      </c>
      <c r="K8">
        <f t="shared" si="3"/>
        <v>6.11</v>
      </c>
    </row>
    <row r="9" spans="1:11" ht="16.5" thickBot="1" x14ac:dyDescent="0.25">
      <c r="A9" s="87" t="s">
        <v>225</v>
      </c>
      <c r="B9" s="72">
        <v>4</v>
      </c>
      <c r="C9" s="72">
        <v>7</v>
      </c>
      <c r="D9" s="72">
        <v>5</v>
      </c>
      <c r="E9" s="72">
        <v>6</v>
      </c>
      <c r="F9" s="72">
        <v>6</v>
      </c>
      <c r="G9" s="72">
        <v>6</v>
      </c>
      <c r="H9" s="88">
        <f t="shared" si="0"/>
        <v>5.5555555555555554</v>
      </c>
      <c r="I9" s="88">
        <f t="shared" si="1"/>
        <v>6</v>
      </c>
      <c r="J9" s="88" t="str">
        <f t="shared" si="2"/>
        <v>TB</v>
      </c>
      <c r="K9">
        <f t="shared" si="3"/>
        <v>5.56</v>
      </c>
    </row>
    <row r="10" spans="1:11" ht="16.5" thickBot="1" x14ac:dyDescent="0.25">
      <c r="A10" s="87" t="s">
        <v>226</v>
      </c>
      <c r="B10" s="72">
        <v>6</v>
      </c>
      <c r="C10" s="72">
        <v>2</v>
      </c>
      <c r="D10" s="72">
        <v>4</v>
      </c>
      <c r="E10" s="72">
        <v>9</v>
      </c>
      <c r="F10" s="72">
        <v>9</v>
      </c>
      <c r="G10" s="72">
        <v>5</v>
      </c>
      <c r="H10" s="88">
        <f t="shared" si="0"/>
        <v>5.2222222222222223</v>
      </c>
      <c r="I10" s="88">
        <f t="shared" si="1"/>
        <v>7</v>
      </c>
      <c r="J10" s="88" t="str">
        <f t="shared" si="2"/>
        <v>Yếu</v>
      </c>
      <c r="K10">
        <f t="shared" si="3"/>
        <v>5.22</v>
      </c>
    </row>
    <row r="11" spans="1:11" ht="16.5" thickBot="1" x14ac:dyDescent="0.25">
      <c r="A11" s="87" t="s">
        <v>227</v>
      </c>
      <c r="B11" s="72">
        <v>6</v>
      </c>
      <c r="C11" s="72">
        <v>5</v>
      </c>
      <c r="D11" s="72">
        <v>4</v>
      </c>
      <c r="E11" s="72">
        <v>6</v>
      </c>
      <c r="F11" s="72">
        <v>6</v>
      </c>
      <c r="G11" s="72">
        <v>4</v>
      </c>
      <c r="H11" s="88">
        <f t="shared" si="0"/>
        <v>5.1111111111111107</v>
      </c>
      <c r="I11" s="88">
        <f t="shared" si="1"/>
        <v>8</v>
      </c>
      <c r="J11" s="88" t="str">
        <f t="shared" si="2"/>
        <v>TB</v>
      </c>
      <c r="K11">
        <f t="shared" si="3"/>
        <v>5.1100000000000003</v>
      </c>
    </row>
    <row r="12" spans="1:11" ht="16.5" thickBot="1" x14ac:dyDescent="0.25">
      <c r="A12" s="87" t="s">
        <v>228</v>
      </c>
      <c r="B12" s="72">
        <v>3</v>
      </c>
      <c r="C12" s="72">
        <v>5</v>
      </c>
      <c r="D12" s="72">
        <v>6</v>
      </c>
      <c r="E12" s="72">
        <v>3</v>
      </c>
      <c r="F12" s="72">
        <v>2</v>
      </c>
      <c r="G12" s="72">
        <v>5</v>
      </c>
      <c r="H12" s="88">
        <f t="shared" si="0"/>
        <v>4.2222222222222223</v>
      </c>
      <c r="I12" s="88">
        <f t="shared" si="1"/>
        <v>9</v>
      </c>
      <c r="J12" s="88" t="str">
        <f t="shared" si="2"/>
        <v>Yếu</v>
      </c>
      <c r="K12">
        <f t="shared" si="3"/>
        <v>4.22</v>
      </c>
    </row>
    <row r="13" spans="1:11" ht="16.5" thickBot="1" x14ac:dyDescent="0.25">
      <c r="A13" s="89" t="s">
        <v>229</v>
      </c>
      <c r="B13" s="90">
        <v>7</v>
      </c>
      <c r="C13" s="90">
        <v>4</v>
      </c>
      <c r="D13" s="90">
        <v>1</v>
      </c>
      <c r="E13" s="90">
        <v>2</v>
      </c>
      <c r="F13" s="90">
        <v>2</v>
      </c>
      <c r="G13" s="90">
        <v>5</v>
      </c>
      <c r="H13" s="88">
        <f t="shared" si="0"/>
        <v>3.6666666666666665</v>
      </c>
      <c r="I13" s="88">
        <f t="shared" si="1"/>
        <v>10</v>
      </c>
      <c r="J13" s="88" t="str">
        <f t="shared" si="2"/>
        <v>Yếu</v>
      </c>
      <c r="K13">
        <f t="shared" si="3"/>
        <v>3.67</v>
      </c>
    </row>
    <row r="14" spans="1:11" ht="15.75" thickTop="1" thickBot="1" x14ac:dyDescent="0.25"/>
    <row r="15" spans="1:11" ht="16.5" thickBot="1" x14ac:dyDescent="0.25">
      <c r="A15" s="37" t="s">
        <v>230</v>
      </c>
      <c r="B15" s="36"/>
      <c r="C15" s="36"/>
      <c r="D15" s="36"/>
      <c r="E15" s="36"/>
      <c r="F15" s="36"/>
      <c r="G15" s="36"/>
      <c r="H15" s="36"/>
      <c r="I15" s="36"/>
      <c r="J15" s="36"/>
    </row>
    <row r="16" spans="1:11" ht="16.5" thickBot="1" x14ac:dyDescent="0.25">
      <c r="A16" s="37" t="s">
        <v>231</v>
      </c>
      <c r="B16" s="36"/>
      <c r="C16" s="36"/>
      <c r="D16" s="36"/>
      <c r="E16" s="36"/>
      <c r="F16" s="36"/>
      <c r="G16" s="36"/>
      <c r="H16" s="36"/>
      <c r="I16" s="36"/>
      <c r="J16" s="36"/>
    </row>
    <row r="17" spans="1:10" ht="16.5" thickBot="1" x14ac:dyDescent="0.25">
      <c r="A17" s="37" t="s">
        <v>232</v>
      </c>
      <c r="B17" s="36"/>
      <c r="C17" s="36"/>
      <c r="D17" s="36"/>
      <c r="E17" s="36"/>
      <c r="F17" s="36"/>
      <c r="G17" s="36"/>
      <c r="H17" s="36"/>
      <c r="I17" s="36"/>
      <c r="J17" s="36"/>
    </row>
    <row r="18" spans="1:10" ht="16.5" thickBot="1" x14ac:dyDescent="0.25">
      <c r="A18" s="37" t="s">
        <v>233</v>
      </c>
      <c r="B18" s="36"/>
      <c r="C18" s="36"/>
      <c r="D18" s="36"/>
      <c r="E18" s="36"/>
      <c r="F18" s="36"/>
      <c r="G18" s="36"/>
      <c r="H18" s="36"/>
      <c r="I18" s="36"/>
      <c r="J18" s="36"/>
    </row>
    <row r="19" spans="1:10" ht="15.75" thickBot="1" x14ac:dyDescent="0.25">
      <c r="A19" s="38" t="s">
        <v>234</v>
      </c>
      <c r="B19" s="36"/>
      <c r="C19" s="36"/>
      <c r="D19" s="36"/>
      <c r="E19" s="36"/>
      <c r="F19" s="36"/>
      <c r="G19" s="36"/>
      <c r="H19" s="36"/>
      <c r="I19" s="36"/>
      <c r="J19" s="36"/>
    </row>
    <row r="20" spans="1:10" ht="16.5" thickBot="1" x14ac:dyDescent="0.25">
      <c r="A20" s="37" t="s">
        <v>235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16.5" thickBot="1" x14ac:dyDescent="0.25">
      <c r="A21" s="37" t="s">
        <v>236</v>
      </c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thickBot="1" x14ac:dyDescent="0.25">
      <c r="A22" s="37" t="s">
        <v>237</v>
      </c>
      <c r="B22" s="36"/>
      <c r="C22" s="36"/>
      <c r="D22" s="36"/>
      <c r="E22" s="36"/>
      <c r="F22" s="36"/>
      <c r="G22" s="36"/>
      <c r="H22" s="36"/>
      <c r="I22" s="36"/>
      <c r="J22" s="36"/>
    </row>
    <row r="23" spans="1:10" ht="16.5" thickBot="1" x14ac:dyDescent="0.25">
      <c r="A23" s="37" t="s">
        <v>238</v>
      </c>
      <c r="B23" s="36"/>
      <c r="C23" s="36"/>
      <c r="D23" s="36"/>
      <c r="E23" s="36"/>
      <c r="F23" s="36"/>
      <c r="G23" s="36"/>
      <c r="H23" s="36"/>
      <c r="I23" s="36"/>
      <c r="J23" s="36"/>
    </row>
  </sheetData>
  <mergeCells count="7">
    <mergeCell ref="A1:J1"/>
    <mergeCell ref="A2:A3"/>
    <mergeCell ref="B2:D2"/>
    <mergeCell ref="E2:G2"/>
    <mergeCell ref="H2:H3"/>
    <mergeCell ref="I2:I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6" workbookViewId="0">
      <selection activeCell="J18" sqref="J18"/>
    </sheetView>
  </sheetViews>
  <sheetFormatPr defaultRowHeight="14.25" x14ac:dyDescent="0.2"/>
  <cols>
    <col min="1" max="1" width="5.75" bestFit="1" customWidth="1"/>
    <col min="2" max="2" width="11.375" bestFit="1" customWidth="1"/>
    <col min="3" max="3" width="13.625" bestFit="1" customWidth="1"/>
    <col min="4" max="4" width="12.75" bestFit="1" customWidth="1"/>
    <col min="5" max="5" width="7.875" bestFit="1" customWidth="1"/>
    <col min="6" max="6" width="9.5" customWidth="1"/>
    <col min="7" max="7" width="13.375" bestFit="1" customWidth="1"/>
    <col min="8" max="8" width="17.875" bestFit="1" customWidth="1"/>
    <col min="9" max="9" width="16.375" bestFit="1" customWidth="1"/>
    <col min="10" max="10" width="15.25" bestFit="1" customWidth="1"/>
    <col min="11" max="11" width="7.75" customWidth="1"/>
    <col min="12" max="12" width="12.25" bestFit="1" customWidth="1"/>
    <col min="13" max="13" width="11.625" bestFit="1" customWidth="1"/>
  </cols>
  <sheetData>
    <row r="1" spans="1:14" ht="15.75" x14ac:dyDescent="0.25">
      <c r="A1" s="7" t="s">
        <v>0</v>
      </c>
      <c r="B1" s="7"/>
      <c r="C1" s="7"/>
      <c r="D1" s="7"/>
      <c r="E1" s="7"/>
      <c r="F1" s="7"/>
      <c r="G1" s="7"/>
      <c r="H1" s="7"/>
      <c r="I1" s="8" t="s">
        <v>36</v>
      </c>
      <c r="J1" s="9">
        <v>22800</v>
      </c>
    </row>
    <row r="2" spans="1:14" ht="16.5" x14ac:dyDescent="0.25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pans="1:14" ht="15" x14ac:dyDescent="0.2">
      <c r="A3" s="12">
        <v>3</v>
      </c>
      <c r="B3" s="13" t="s">
        <v>11</v>
      </c>
      <c r="C3" s="12" t="s">
        <v>12</v>
      </c>
      <c r="D3" s="14">
        <v>44256</v>
      </c>
      <c r="E3" s="15" t="s">
        <v>26</v>
      </c>
      <c r="F3" s="12"/>
      <c r="G3" s="12">
        <v>25</v>
      </c>
      <c r="H3" s="12">
        <f t="shared" ref="H3:H12" si="0">VLOOKUP(B3,$B$18:$E$23,IF(E3="x",3,4),0)</f>
        <v>250</v>
      </c>
      <c r="I3" s="16">
        <f t="shared" ref="I3:I12" si="1">G3*H3*$J$1*IF(D3=DATE(2021,1,20),0.95,1)</f>
        <v>142500000</v>
      </c>
      <c r="J3" s="12" t="str">
        <f t="shared" ref="J3:J12" si="2">IF(AND(DAY(D3)&lt;=20,DAY(D3)&gt;=10),"có khuyến mãi"," ")</f>
        <v xml:space="preserve"> </v>
      </c>
    </row>
    <row r="4" spans="1:14" ht="15" x14ac:dyDescent="0.2">
      <c r="A4" s="12">
        <v>6</v>
      </c>
      <c r="B4" s="13" t="s">
        <v>11</v>
      </c>
      <c r="C4" s="12" t="s">
        <v>12</v>
      </c>
      <c r="D4" s="14">
        <v>44348</v>
      </c>
      <c r="E4" s="15"/>
      <c r="F4" s="12" t="s">
        <v>26</v>
      </c>
      <c r="G4" s="12">
        <v>10</v>
      </c>
      <c r="H4" s="12">
        <f t="shared" si="0"/>
        <v>270</v>
      </c>
      <c r="I4" s="16">
        <f t="shared" si="1"/>
        <v>61560000</v>
      </c>
      <c r="J4" s="12" t="str">
        <f t="shared" si="2"/>
        <v xml:space="preserve"> </v>
      </c>
    </row>
    <row r="5" spans="1:14" ht="15" x14ac:dyDescent="0.2">
      <c r="A5" s="12">
        <v>9</v>
      </c>
      <c r="B5" s="13" t="s">
        <v>13</v>
      </c>
      <c r="C5" s="12" t="s">
        <v>14</v>
      </c>
      <c r="D5" s="12" t="s">
        <v>15</v>
      </c>
      <c r="E5" s="15" t="s">
        <v>26</v>
      </c>
      <c r="F5" s="12"/>
      <c r="G5" s="12">
        <v>30</v>
      </c>
      <c r="H5" s="12">
        <f t="shared" si="0"/>
        <v>280</v>
      </c>
      <c r="I5" s="16">
        <f t="shared" si="1"/>
        <v>191520000</v>
      </c>
      <c r="J5" s="12" t="str">
        <f t="shared" si="2"/>
        <v>có khuyến mãi</v>
      </c>
    </row>
    <row r="6" spans="1:14" ht="15" x14ac:dyDescent="0.2">
      <c r="A6" s="12">
        <v>10</v>
      </c>
      <c r="B6" s="13" t="s">
        <v>13</v>
      </c>
      <c r="C6" s="12" t="s">
        <v>14</v>
      </c>
      <c r="D6" s="12" t="s">
        <v>16</v>
      </c>
      <c r="E6" s="15"/>
      <c r="F6" s="12" t="s">
        <v>26</v>
      </c>
      <c r="G6" s="12">
        <v>8</v>
      </c>
      <c r="H6" s="12">
        <f t="shared" si="0"/>
        <v>300</v>
      </c>
      <c r="I6" s="16">
        <f t="shared" si="1"/>
        <v>54720000</v>
      </c>
      <c r="J6" s="12" t="str">
        <f t="shared" si="2"/>
        <v>có khuyến mãi</v>
      </c>
    </row>
    <row r="7" spans="1:14" ht="15" x14ac:dyDescent="0.2">
      <c r="A7" s="12">
        <v>7</v>
      </c>
      <c r="B7" s="12" t="s">
        <v>17</v>
      </c>
      <c r="C7" s="12" t="s">
        <v>18</v>
      </c>
      <c r="D7" s="12" t="s">
        <v>16</v>
      </c>
      <c r="E7" s="15" t="s">
        <v>26</v>
      </c>
      <c r="F7" s="12"/>
      <c r="G7" s="12">
        <v>50</v>
      </c>
      <c r="H7" s="12">
        <f t="shared" si="0"/>
        <v>450</v>
      </c>
      <c r="I7" s="16">
        <f t="shared" si="1"/>
        <v>513000000</v>
      </c>
      <c r="J7" s="12" t="str">
        <f t="shared" si="2"/>
        <v>có khuyến mãi</v>
      </c>
    </row>
    <row r="8" spans="1:14" ht="15" x14ac:dyDescent="0.2">
      <c r="A8" s="12">
        <v>2</v>
      </c>
      <c r="B8" s="12" t="s">
        <v>17</v>
      </c>
      <c r="C8" s="12" t="s">
        <v>18</v>
      </c>
      <c r="D8" s="14">
        <v>44228</v>
      </c>
      <c r="E8" s="15"/>
      <c r="F8" s="12" t="s">
        <v>26</v>
      </c>
      <c r="G8" s="12">
        <v>30</v>
      </c>
      <c r="H8" s="12">
        <f t="shared" si="0"/>
        <v>480</v>
      </c>
      <c r="I8" s="16">
        <f t="shared" si="1"/>
        <v>328320000</v>
      </c>
      <c r="J8" s="12" t="str">
        <f t="shared" si="2"/>
        <v xml:space="preserve"> </v>
      </c>
    </row>
    <row r="9" spans="1:14" ht="15" x14ac:dyDescent="0.2">
      <c r="A9" s="12">
        <v>4</v>
      </c>
      <c r="B9" s="13" t="s">
        <v>19</v>
      </c>
      <c r="C9" s="12" t="s">
        <v>20</v>
      </c>
      <c r="D9" s="14">
        <v>44531</v>
      </c>
      <c r="E9" s="15" t="s">
        <v>26</v>
      </c>
      <c r="F9" s="12"/>
      <c r="G9" s="12">
        <v>45</v>
      </c>
      <c r="H9" s="12">
        <f t="shared" si="0"/>
        <v>150</v>
      </c>
      <c r="I9" s="16">
        <f t="shared" si="1"/>
        <v>153900000</v>
      </c>
      <c r="J9" s="12" t="str">
        <f t="shared" si="2"/>
        <v xml:space="preserve"> </v>
      </c>
    </row>
    <row r="10" spans="1:14" ht="15" x14ac:dyDescent="0.2">
      <c r="A10" s="12">
        <v>8</v>
      </c>
      <c r="B10" s="13" t="s">
        <v>19</v>
      </c>
      <c r="C10" s="12" t="s">
        <v>20</v>
      </c>
      <c r="D10" s="12" t="s">
        <v>21</v>
      </c>
      <c r="E10" s="15"/>
      <c r="F10" s="12" t="s">
        <v>26</v>
      </c>
      <c r="G10" s="12">
        <v>15</v>
      </c>
      <c r="H10" s="12">
        <f t="shared" si="0"/>
        <v>180</v>
      </c>
      <c r="I10" s="16">
        <f t="shared" si="1"/>
        <v>61560000</v>
      </c>
      <c r="J10" s="12" t="str">
        <f t="shared" si="2"/>
        <v xml:space="preserve"> </v>
      </c>
    </row>
    <row r="11" spans="1:14" ht="15" x14ac:dyDescent="0.2">
      <c r="A11" s="12">
        <v>1</v>
      </c>
      <c r="B11" s="12" t="s">
        <v>22</v>
      </c>
      <c r="C11" s="12" t="s">
        <v>23</v>
      </c>
      <c r="D11" s="12" t="s">
        <v>24</v>
      </c>
      <c r="E11" s="15" t="s">
        <v>26</v>
      </c>
      <c r="F11" s="12"/>
      <c r="G11" s="12">
        <v>50</v>
      </c>
      <c r="H11" s="12">
        <f t="shared" si="0"/>
        <v>200</v>
      </c>
      <c r="I11" s="16">
        <f t="shared" si="1"/>
        <v>228000000</v>
      </c>
      <c r="J11" s="12" t="str">
        <f t="shared" si="2"/>
        <v>có khuyến mãi</v>
      </c>
    </row>
    <row r="12" spans="1:14" ht="15" x14ac:dyDescent="0.2">
      <c r="A12" s="12">
        <v>5</v>
      </c>
      <c r="B12" s="12" t="s">
        <v>22</v>
      </c>
      <c r="C12" s="12" t="s">
        <v>23</v>
      </c>
      <c r="D12" s="14">
        <v>44317</v>
      </c>
      <c r="E12" s="15"/>
      <c r="F12" s="12" t="s">
        <v>26</v>
      </c>
      <c r="G12" s="12">
        <v>15</v>
      </c>
      <c r="H12" s="12">
        <f t="shared" si="0"/>
        <v>220</v>
      </c>
      <c r="I12" s="16">
        <f t="shared" si="1"/>
        <v>75240000</v>
      </c>
      <c r="J12" s="12" t="str">
        <f t="shared" si="2"/>
        <v xml:space="preserve"> </v>
      </c>
    </row>
    <row r="13" spans="1:14" ht="15" x14ac:dyDescent="0.2">
      <c r="A13" s="12"/>
      <c r="B13" s="12"/>
      <c r="C13" s="12"/>
      <c r="D13" s="14"/>
      <c r="E13" s="15"/>
      <c r="F13" s="12" t="s">
        <v>37</v>
      </c>
      <c r="G13" s="12">
        <f>SUM(G3:G12)</f>
        <v>278</v>
      </c>
      <c r="H13" s="12">
        <f t="shared" ref="H13:I13" si="3">SUM(H3:H12)</f>
        <v>2780</v>
      </c>
      <c r="I13" s="16">
        <f t="shared" si="3"/>
        <v>1810320000</v>
      </c>
      <c r="J13" s="12">
        <f>SUMIF($J$3:$J$12,"có khuyến mãi",$G$3:$G$12)</f>
        <v>138</v>
      </c>
    </row>
    <row r="14" spans="1:14" x14ac:dyDescent="0.2">
      <c r="A14" s="17" t="s">
        <v>25</v>
      </c>
      <c r="B14" s="17"/>
      <c r="C14" s="17"/>
      <c r="D14" s="17"/>
      <c r="E14" s="17"/>
      <c r="F14" s="17"/>
      <c r="G14" s="17"/>
      <c r="H14" s="17"/>
      <c r="I14" s="17"/>
      <c r="J14" s="17"/>
    </row>
    <row r="15" spans="1:14" ht="15" thickBot="1" x14ac:dyDescent="0.25"/>
    <row r="16" spans="1:14" ht="15.75" thickBot="1" x14ac:dyDescent="0.3">
      <c r="B16" s="158" t="s">
        <v>27</v>
      </c>
      <c r="C16" s="159"/>
      <c r="D16" s="159"/>
      <c r="E16" s="160"/>
      <c r="G16" s="164" t="s">
        <v>33</v>
      </c>
      <c r="H16" s="165"/>
      <c r="I16" s="166"/>
      <c r="K16" s="167" t="s">
        <v>135</v>
      </c>
      <c r="L16" s="168"/>
      <c r="M16" s="168"/>
      <c r="N16" s="169"/>
    </row>
    <row r="17" spans="2:14" ht="29.25" thickBot="1" x14ac:dyDescent="0.25">
      <c r="B17" s="161" t="s">
        <v>28</v>
      </c>
      <c r="C17" s="162"/>
      <c r="D17" s="162"/>
      <c r="E17" s="163"/>
      <c r="G17" s="1" t="s">
        <v>29</v>
      </c>
      <c r="H17" s="2" t="s">
        <v>34</v>
      </c>
      <c r="I17" s="2" t="s">
        <v>35</v>
      </c>
      <c r="K17" s="51" t="s">
        <v>136</v>
      </c>
      <c r="L17" s="51" t="s">
        <v>137</v>
      </c>
      <c r="M17" s="51" t="s">
        <v>138</v>
      </c>
      <c r="N17" s="51"/>
    </row>
    <row r="18" spans="2:14" ht="29.25" thickBot="1" x14ac:dyDescent="0.25">
      <c r="B18" s="1" t="s">
        <v>29</v>
      </c>
      <c r="C18" s="2" t="s">
        <v>30</v>
      </c>
      <c r="D18" s="2" t="s">
        <v>31</v>
      </c>
      <c r="E18" s="2" t="s">
        <v>32</v>
      </c>
      <c r="G18" s="3" t="s">
        <v>22</v>
      </c>
      <c r="H18" s="6">
        <f>SUMIFS($G$3:$G$12,$B$3:$B$12,G18,$E$3:$E$12,"x")</f>
        <v>50</v>
      </c>
      <c r="I18" s="6">
        <f>SUMIFS($G$3:$G$12,$B$3:$B$12,G18,$F$3:$F$12,"x")</f>
        <v>15</v>
      </c>
      <c r="K18" s="19" t="s">
        <v>22</v>
      </c>
      <c r="L18" s="19">
        <f>SUMIFS($G$3:$G$12,$B$3:$B$12,K18,$E$3:$E$12,"x")</f>
        <v>50</v>
      </c>
      <c r="M18" s="19">
        <f>SUMIFS($G$3:$G$12,$B$3:$B$12,K18,$F$3:$F$12,"x")</f>
        <v>15</v>
      </c>
      <c r="N18" s="19"/>
    </row>
    <row r="19" spans="2:14" ht="15" thickBot="1" x14ac:dyDescent="0.25">
      <c r="B19" s="3" t="s">
        <v>22</v>
      </c>
      <c r="C19" s="4" t="s">
        <v>23</v>
      </c>
      <c r="D19" s="5">
        <v>200</v>
      </c>
      <c r="E19" s="5">
        <v>220</v>
      </c>
      <c r="G19" s="3" t="s">
        <v>11</v>
      </c>
      <c r="H19" s="6">
        <f t="shared" ref="H19:H22" si="4">SUMIFS($G$3:$G$12,$B$3:$B$12,G19,$E$3:$E$12,"x")</f>
        <v>25</v>
      </c>
      <c r="I19" s="6">
        <f t="shared" ref="I19:I22" si="5">SUMIFS($G$3:$G$12,$B$3:$B$12,G19,$F$3:$F$12,"x")</f>
        <v>10</v>
      </c>
      <c r="K19" s="19" t="s">
        <v>11</v>
      </c>
      <c r="L19" s="19">
        <f t="shared" ref="L19:L22" si="6">SUMIFS($G$3:$G$12,$B$3:$B$12,K19,$E$3:$E$12,"x")</f>
        <v>25</v>
      </c>
      <c r="M19" s="19">
        <f t="shared" ref="M19:M22" si="7">SUMIFS($G$3:$G$12,$B$3:$B$12,K19,$F$3:$F$12,"x")</f>
        <v>10</v>
      </c>
      <c r="N19" s="19"/>
    </row>
    <row r="20" spans="2:14" ht="15" thickBot="1" x14ac:dyDescent="0.25">
      <c r="B20" s="3" t="s">
        <v>11</v>
      </c>
      <c r="C20" s="4" t="s">
        <v>12</v>
      </c>
      <c r="D20" s="5">
        <v>250</v>
      </c>
      <c r="E20" s="5">
        <v>270</v>
      </c>
      <c r="G20" s="3" t="s">
        <v>17</v>
      </c>
      <c r="H20" s="6">
        <f t="shared" si="4"/>
        <v>50</v>
      </c>
      <c r="I20" s="6">
        <f t="shared" si="5"/>
        <v>30</v>
      </c>
      <c r="K20" s="19" t="s">
        <v>17</v>
      </c>
      <c r="L20" s="19">
        <f t="shared" si="6"/>
        <v>50</v>
      </c>
      <c r="M20" s="19">
        <f t="shared" si="7"/>
        <v>30</v>
      </c>
      <c r="N20" s="19"/>
    </row>
    <row r="21" spans="2:14" ht="15" thickBot="1" x14ac:dyDescent="0.25">
      <c r="B21" s="3" t="s">
        <v>17</v>
      </c>
      <c r="C21" s="4" t="s">
        <v>18</v>
      </c>
      <c r="D21" s="5">
        <v>450</v>
      </c>
      <c r="E21" s="5">
        <v>480</v>
      </c>
      <c r="G21" s="3" t="s">
        <v>13</v>
      </c>
      <c r="H21" s="6">
        <f t="shared" si="4"/>
        <v>30</v>
      </c>
      <c r="I21" s="6">
        <f t="shared" si="5"/>
        <v>8</v>
      </c>
      <c r="K21" s="19" t="s">
        <v>13</v>
      </c>
      <c r="L21" s="19">
        <f t="shared" si="6"/>
        <v>30</v>
      </c>
      <c r="M21" s="19">
        <f t="shared" si="7"/>
        <v>8</v>
      </c>
      <c r="N21" s="19"/>
    </row>
    <row r="22" spans="2:14" ht="15" thickBot="1" x14ac:dyDescent="0.25">
      <c r="B22" s="3" t="s">
        <v>13</v>
      </c>
      <c r="C22" s="4" t="s">
        <v>14</v>
      </c>
      <c r="D22" s="5">
        <v>280</v>
      </c>
      <c r="E22" s="5">
        <v>300</v>
      </c>
      <c r="G22" s="3" t="s">
        <v>19</v>
      </c>
      <c r="H22" s="6">
        <f t="shared" si="4"/>
        <v>45</v>
      </c>
      <c r="I22" s="6">
        <f t="shared" si="5"/>
        <v>15</v>
      </c>
      <c r="K22" s="19" t="s">
        <v>19</v>
      </c>
      <c r="L22" s="19">
        <f t="shared" si="6"/>
        <v>45</v>
      </c>
      <c r="M22" s="19">
        <f t="shared" si="7"/>
        <v>15</v>
      </c>
      <c r="N22" s="19"/>
    </row>
    <row r="23" spans="2:14" ht="15" thickBot="1" x14ac:dyDescent="0.25">
      <c r="B23" s="3" t="s">
        <v>19</v>
      </c>
      <c r="C23" s="4" t="s">
        <v>20</v>
      </c>
      <c r="D23" s="5">
        <v>150</v>
      </c>
      <c r="E23" s="5">
        <v>180</v>
      </c>
    </row>
  </sheetData>
  <sortState ref="A3:J12">
    <sortCondition ref="B3:B12"/>
    <sortCondition descending="1" ref="G3:G12"/>
  </sortState>
  <mergeCells count="4">
    <mergeCell ref="B16:E16"/>
    <mergeCell ref="B17:E17"/>
    <mergeCell ref="G16:I16"/>
    <mergeCell ref="K16:N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45" workbookViewId="0">
      <selection activeCell="N22" sqref="N22"/>
    </sheetView>
  </sheetViews>
  <sheetFormatPr defaultRowHeight="14.25" x14ac:dyDescent="0.2"/>
  <cols>
    <col min="1" max="1" width="8.875" style="21" customWidth="1"/>
    <col min="2" max="2" width="17.5" style="21" customWidth="1"/>
    <col min="3" max="3" width="10.75" style="21" customWidth="1"/>
    <col min="4" max="4" width="11.125" style="21" customWidth="1"/>
    <col min="5" max="5" width="13" style="21" customWidth="1"/>
    <col min="6" max="6" width="13.5" style="21" customWidth="1"/>
    <col min="7" max="7" width="10.875" style="21" customWidth="1"/>
    <col min="8" max="8" width="10.375" style="21" customWidth="1"/>
    <col min="9" max="9" width="9" style="21"/>
    <col min="10" max="10" width="4.375" style="21" customWidth="1"/>
    <col min="11" max="11" width="10.375" style="21" customWidth="1"/>
    <col min="12" max="12" width="10.25" style="21" customWidth="1"/>
    <col min="13" max="13" width="15.625" style="21" bestFit="1" customWidth="1"/>
    <col min="14" max="14" width="13" style="21" bestFit="1" customWidth="1"/>
    <col min="15" max="15" width="13.5" style="21" bestFit="1" customWidth="1"/>
    <col min="16" max="16" width="6.875" style="21" customWidth="1"/>
    <col min="17" max="17" width="8.25" style="21" customWidth="1"/>
    <col min="18" max="16384" width="9" style="21"/>
  </cols>
  <sheetData>
    <row r="1" spans="1:14" x14ac:dyDescent="0.2">
      <c r="A1" s="18" t="s">
        <v>1</v>
      </c>
      <c r="B1" s="18" t="s">
        <v>38</v>
      </c>
      <c r="C1" s="19" t="s">
        <v>39</v>
      </c>
      <c r="D1" s="18" t="s">
        <v>66</v>
      </c>
      <c r="E1" s="18" t="s">
        <v>41</v>
      </c>
      <c r="F1" s="18" t="s">
        <v>65</v>
      </c>
      <c r="G1" s="18" t="s">
        <v>42</v>
      </c>
      <c r="H1" s="18" t="s">
        <v>43</v>
      </c>
      <c r="I1" s="172" t="s">
        <v>75</v>
      </c>
      <c r="J1" s="173"/>
      <c r="K1" s="173"/>
      <c r="L1" s="173"/>
      <c r="M1" s="173"/>
      <c r="N1" s="173"/>
    </row>
    <row r="2" spans="1:14" x14ac:dyDescent="0.2">
      <c r="A2" s="18">
        <v>1</v>
      </c>
      <c r="B2" s="18" t="s">
        <v>44</v>
      </c>
      <c r="C2" s="19" t="s">
        <v>60</v>
      </c>
      <c r="D2" s="18" t="s">
        <v>70</v>
      </c>
      <c r="E2" s="18">
        <f t="shared" ref="E2:E13" si="0">VLOOKUP(MID(D2,6,1),$B$19:$C$22,2,0)</f>
        <v>0</v>
      </c>
      <c r="F2" s="18">
        <v>700</v>
      </c>
      <c r="G2" s="18">
        <f t="shared" ref="G2:G13" si="1">IF(AND(D2="Mega Basic",F2&gt;=650),(36363+(F2-650)*70),IF(AND(D2="Mega Basic",F2&gt;=650),F2*70,F2*48))</f>
        <v>39863</v>
      </c>
      <c r="H2" s="18">
        <f t="shared" ref="H2:H13" si="2">RANK(G2,$G$2:$G$13,0)</f>
        <v>10</v>
      </c>
      <c r="I2" s="170" t="s">
        <v>76</v>
      </c>
      <c r="J2" s="171"/>
      <c r="K2" s="171"/>
      <c r="L2" s="171"/>
      <c r="M2" s="25"/>
      <c r="N2" s="25"/>
    </row>
    <row r="3" spans="1:14" x14ac:dyDescent="0.2">
      <c r="A3" s="18">
        <v>6</v>
      </c>
      <c r="B3" s="18" t="s">
        <v>49</v>
      </c>
      <c r="C3" s="19" t="s">
        <v>60</v>
      </c>
      <c r="D3" s="18" t="s">
        <v>72</v>
      </c>
      <c r="E3" s="18">
        <f t="shared" si="0"/>
        <v>24000</v>
      </c>
      <c r="F3" s="18">
        <v>800</v>
      </c>
      <c r="G3" s="18">
        <f t="shared" si="1"/>
        <v>38400</v>
      </c>
      <c r="H3" s="18">
        <f t="shared" si="2"/>
        <v>11</v>
      </c>
      <c r="I3" s="20" t="str">
        <f t="shared" ref="I3:I9" si="3">PROPER(J3)</f>
        <v/>
      </c>
    </row>
    <row r="4" spans="1:14" x14ac:dyDescent="0.2">
      <c r="A4" s="18">
        <v>12</v>
      </c>
      <c r="B4" s="18" t="s">
        <v>55</v>
      </c>
      <c r="C4" s="19" t="s">
        <v>64</v>
      </c>
      <c r="D4" s="18" t="s">
        <v>71</v>
      </c>
      <c r="E4" s="18">
        <f t="shared" si="0"/>
        <v>35000</v>
      </c>
      <c r="F4" s="18">
        <v>1000</v>
      </c>
      <c r="G4" s="18">
        <f t="shared" si="1"/>
        <v>48000</v>
      </c>
      <c r="H4" s="18">
        <f t="shared" si="2"/>
        <v>7</v>
      </c>
      <c r="I4" s="20" t="str">
        <f t="shared" si="3"/>
        <v/>
      </c>
    </row>
    <row r="5" spans="1:14" x14ac:dyDescent="0.2">
      <c r="A5" s="18">
        <v>3</v>
      </c>
      <c r="B5" s="18" t="s">
        <v>46</v>
      </c>
      <c r="C5" s="19" t="s">
        <v>62</v>
      </c>
      <c r="D5" s="18" t="s">
        <v>72</v>
      </c>
      <c r="E5" s="18">
        <f t="shared" si="0"/>
        <v>24000</v>
      </c>
      <c r="F5" s="18">
        <v>10000</v>
      </c>
      <c r="G5" s="18">
        <f t="shared" si="1"/>
        <v>480000</v>
      </c>
      <c r="H5" s="18">
        <f t="shared" si="2"/>
        <v>2</v>
      </c>
      <c r="I5" s="20" t="str">
        <f t="shared" si="3"/>
        <v/>
      </c>
    </row>
    <row r="6" spans="1:14" x14ac:dyDescent="0.2">
      <c r="A6" s="18">
        <v>7</v>
      </c>
      <c r="B6" s="18" t="s">
        <v>50</v>
      </c>
      <c r="C6" s="19" t="s">
        <v>62</v>
      </c>
      <c r="D6" s="18" t="s">
        <v>70</v>
      </c>
      <c r="E6" s="18">
        <f t="shared" si="0"/>
        <v>0</v>
      </c>
      <c r="F6" s="18">
        <v>1200</v>
      </c>
      <c r="G6" s="18">
        <f t="shared" si="1"/>
        <v>74863</v>
      </c>
      <c r="H6" s="18">
        <f t="shared" si="2"/>
        <v>4</v>
      </c>
      <c r="I6" s="20" t="str">
        <f t="shared" si="3"/>
        <v/>
      </c>
    </row>
    <row r="7" spans="1:14" x14ac:dyDescent="0.2">
      <c r="A7" s="18">
        <v>5</v>
      </c>
      <c r="B7" s="18" t="s">
        <v>48</v>
      </c>
      <c r="C7" s="19" t="s">
        <v>62</v>
      </c>
      <c r="D7" s="18" t="s">
        <v>70</v>
      </c>
      <c r="E7" s="18">
        <f t="shared" si="0"/>
        <v>0</v>
      </c>
      <c r="F7" s="18">
        <v>950</v>
      </c>
      <c r="G7" s="18">
        <f t="shared" si="1"/>
        <v>57363</v>
      </c>
      <c r="H7" s="18">
        <f t="shared" si="2"/>
        <v>5</v>
      </c>
      <c r="I7" s="20" t="str">
        <f t="shared" si="3"/>
        <v/>
      </c>
    </row>
    <row r="8" spans="1:14" x14ac:dyDescent="0.2">
      <c r="A8" s="18">
        <v>11</v>
      </c>
      <c r="B8" s="18" t="s">
        <v>54</v>
      </c>
      <c r="C8" s="19" t="s">
        <v>62</v>
      </c>
      <c r="D8" s="18" t="s">
        <v>70</v>
      </c>
      <c r="E8" s="18">
        <f t="shared" si="0"/>
        <v>0</v>
      </c>
      <c r="F8" s="18">
        <v>950</v>
      </c>
      <c r="G8" s="18">
        <f t="shared" si="1"/>
        <v>57363</v>
      </c>
      <c r="H8" s="18">
        <f t="shared" si="2"/>
        <v>5</v>
      </c>
      <c r="I8" s="20" t="str">
        <f t="shared" si="3"/>
        <v/>
      </c>
    </row>
    <row r="9" spans="1:14" x14ac:dyDescent="0.2">
      <c r="A9" s="18">
        <v>9</v>
      </c>
      <c r="B9" s="18" t="s">
        <v>52</v>
      </c>
      <c r="C9" s="19" t="s">
        <v>62</v>
      </c>
      <c r="D9" s="18" t="s">
        <v>70</v>
      </c>
      <c r="E9" s="18">
        <f t="shared" si="0"/>
        <v>0</v>
      </c>
      <c r="F9" s="18">
        <v>800</v>
      </c>
      <c r="G9" s="18">
        <f t="shared" si="1"/>
        <v>46863</v>
      </c>
      <c r="H9" s="18">
        <f t="shared" si="2"/>
        <v>8</v>
      </c>
      <c r="I9" s="20" t="str">
        <f t="shared" si="3"/>
        <v/>
      </c>
    </row>
    <row r="10" spans="1:14" x14ac:dyDescent="0.2">
      <c r="A10" s="18">
        <v>10</v>
      </c>
      <c r="B10" s="18" t="s">
        <v>53</v>
      </c>
      <c r="C10" s="19" t="s">
        <v>61</v>
      </c>
      <c r="D10" s="18" t="s">
        <v>71</v>
      </c>
      <c r="E10" s="18">
        <f t="shared" si="0"/>
        <v>35000</v>
      </c>
      <c r="F10" s="18">
        <v>11000</v>
      </c>
      <c r="G10" s="18">
        <f t="shared" si="1"/>
        <v>528000</v>
      </c>
      <c r="H10" s="18">
        <f t="shared" si="2"/>
        <v>1</v>
      </c>
      <c r="I10" s="20"/>
    </row>
    <row r="11" spans="1:14" x14ac:dyDescent="0.2">
      <c r="A11" s="18">
        <v>8</v>
      </c>
      <c r="B11" s="18" t="s">
        <v>51</v>
      </c>
      <c r="C11" s="19" t="s">
        <v>61</v>
      </c>
      <c r="D11" s="18" t="s">
        <v>71</v>
      </c>
      <c r="E11" s="18">
        <f t="shared" si="0"/>
        <v>35000</v>
      </c>
      <c r="F11" s="18">
        <v>900</v>
      </c>
      <c r="G11" s="18">
        <f t="shared" si="1"/>
        <v>43200</v>
      </c>
      <c r="H11" s="18">
        <f t="shared" si="2"/>
        <v>9</v>
      </c>
      <c r="I11" s="20" t="str">
        <f>PROPER(J11)</f>
        <v/>
      </c>
    </row>
    <row r="12" spans="1:14" x14ac:dyDescent="0.2">
      <c r="A12" s="18">
        <v>2</v>
      </c>
      <c r="B12" s="18" t="s">
        <v>45</v>
      </c>
      <c r="C12" s="19" t="s">
        <v>61</v>
      </c>
      <c r="D12" s="18" t="s">
        <v>71</v>
      </c>
      <c r="E12" s="18">
        <f t="shared" si="0"/>
        <v>35000</v>
      </c>
      <c r="F12" s="18">
        <v>800</v>
      </c>
      <c r="G12" s="18">
        <f t="shared" si="1"/>
        <v>38400</v>
      </c>
      <c r="H12" s="18">
        <f t="shared" si="2"/>
        <v>11</v>
      </c>
      <c r="I12" s="20" t="str">
        <f>PROPER(J12)</f>
        <v/>
      </c>
    </row>
    <row r="13" spans="1:14" x14ac:dyDescent="0.2">
      <c r="A13" s="18">
        <v>4</v>
      </c>
      <c r="B13" s="18" t="s">
        <v>47</v>
      </c>
      <c r="C13" s="19" t="s">
        <v>63</v>
      </c>
      <c r="D13" s="18" t="s">
        <v>72</v>
      </c>
      <c r="E13" s="18">
        <f t="shared" si="0"/>
        <v>24000</v>
      </c>
      <c r="F13" s="18">
        <v>2000</v>
      </c>
      <c r="G13" s="18">
        <f t="shared" si="1"/>
        <v>96000</v>
      </c>
      <c r="H13" s="18">
        <f t="shared" si="2"/>
        <v>3</v>
      </c>
      <c r="I13" s="20" t="str">
        <f>PROPER(J13)</f>
        <v/>
      </c>
    </row>
    <row r="14" spans="1:14" x14ac:dyDescent="0.2">
      <c r="A14" s="18" t="s">
        <v>56</v>
      </c>
      <c r="B14" s="18"/>
      <c r="C14" s="19"/>
      <c r="D14" s="18"/>
      <c r="E14" s="18"/>
      <c r="F14" s="18"/>
      <c r="G14" s="18">
        <f>SUM(G2:G13)</f>
        <v>1548315</v>
      </c>
      <c r="H14" s="18"/>
      <c r="I14" s="20"/>
    </row>
    <row r="15" spans="1:14" x14ac:dyDescent="0.2">
      <c r="A15" s="18" t="s">
        <v>58</v>
      </c>
      <c r="B15" s="18"/>
      <c r="C15" s="18"/>
      <c r="D15" s="18"/>
      <c r="E15" s="18"/>
      <c r="F15" s="18"/>
      <c r="G15" s="18">
        <f>MAX(G1:G12)</f>
        <v>528000</v>
      </c>
      <c r="H15" s="19"/>
    </row>
    <row r="16" spans="1:14" x14ac:dyDescent="0.2">
      <c r="A16" s="18" t="s">
        <v>57</v>
      </c>
      <c r="B16" s="18"/>
      <c r="C16" s="18"/>
      <c r="D16" s="18"/>
      <c r="E16" s="18"/>
      <c r="F16" s="18"/>
      <c r="G16" s="18">
        <f>AVERAGE(G3:G14)</f>
        <v>254730.58333333334</v>
      </c>
      <c r="H16" s="18"/>
    </row>
    <row r="17" spans="1:8" x14ac:dyDescent="0.2">
      <c r="A17" s="18" t="s">
        <v>59</v>
      </c>
      <c r="B17" s="18"/>
      <c r="C17" s="18"/>
      <c r="D17" s="18"/>
      <c r="E17" s="18"/>
      <c r="F17" s="18"/>
      <c r="G17" s="18">
        <f>MIN(G2:G13)</f>
        <v>38400</v>
      </c>
      <c r="H17" s="19"/>
    </row>
    <row r="19" spans="1:8" x14ac:dyDescent="0.2">
      <c r="B19" s="22" t="s">
        <v>40</v>
      </c>
      <c r="C19" s="22" t="s">
        <v>41</v>
      </c>
      <c r="E19" s="19" t="s">
        <v>40</v>
      </c>
      <c r="F19" s="24" t="s">
        <v>73</v>
      </c>
      <c r="G19" s="24" t="s">
        <v>74</v>
      </c>
    </row>
    <row r="20" spans="1:8" x14ac:dyDescent="0.2">
      <c r="B20" s="22" t="s">
        <v>67</v>
      </c>
      <c r="C20" s="22">
        <v>0</v>
      </c>
      <c r="E20" s="19" t="s">
        <v>70</v>
      </c>
      <c r="F20" s="19">
        <f>SUMIF($D$2:$D$13,$E$20,$G$2:$G$13)</f>
        <v>276315</v>
      </c>
      <c r="G20" s="19">
        <f>COUNTIF(D2:D13,"Mega Basic")</f>
        <v>5</v>
      </c>
    </row>
    <row r="21" spans="1:8" x14ac:dyDescent="0.2">
      <c r="B21" s="22" t="s">
        <v>68</v>
      </c>
      <c r="C21" s="22">
        <v>24000</v>
      </c>
    </row>
    <row r="22" spans="1:8" x14ac:dyDescent="0.2">
      <c r="B22" s="23" t="s">
        <v>69</v>
      </c>
      <c r="C22" s="22">
        <v>35000</v>
      </c>
    </row>
    <row r="23" spans="1:8" x14ac:dyDescent="0.2">
      <c r="E23" s="19" t="s">
        <v>42</v>
      </c>
      <c r="F23" s="19" t="s">
        <v>42</v>
      </c>
    </row>
    <row r="24" spans="1:8" x14ac:dyDescent="0.2">
      <c r="E24" s="24" t="s">
        <v>77</v>
      </c>
      <c r="F24" s="19" t="s">
        <v>78</v>
      </c>
    </row>
    <row r="25" spans="1:8" x14ac:dyDescent="0.2">
      <c r="A25" s="18" t="s">
        <v>1</v>
      </c>
      <c r="B25" s="18" t="s">
        <v>38</v>
      </c>
      <c r="C25" s="19" t="s">
        <v>39</v>
      </c>
      <c r="D25" s="18" t="s">
        <v>66</v>
      </c>
      <c r="E25" s="18" t="s">
        <v>41</v>
      </c>
      <c r="F25" s="18" t="s">
        <v>65</v>
      </c>
      <c r="G25" s="18" t="s">
        <v>42</v>
      </c>
      <c r="H25" s="18" t="s">
        <v>43</v>
      </c>
    </row>
    <row r="26" spans="1:8" x14ac:dyDescent="0.2">
      <c r="A26" s="18">
        <v>4</v>
      </c>
      <c r="B26" s="18" t="s">
        <v>47</v>
      </c>
      <c r="C26" s="19" t="s">
        <v>63</v>
      </c>
      <c r="D26" s="18" t="s">
        <v>72</v>
      </c>
      <c r="E26" s="18">
        <v>24000</v>
      </c>
      <c r="F26" s="18">
        <v>2000</v>
      </c>
      <c r="G26" s="18">
        <v>96000</v>
      </c>
      <c r="H26" s="18">
        <v>3</v>
      </c>
    </row>
    <row r="28" spans="1:8" x14ac:dyDescent="0.2">
      <c r="D28" s="19" t="s">
        <v>39</v>
      </c>
      <c r="E28" s="24" t="s">
        <v>40</v>
      </c>
    </row>
    <row r="29" spans="1:8" x14ac:dyDescent="0.2">
      <c r="D29" s="24" t="s">
        <v>79</v>
      </c>
      <c r="E29" s="19"/>
    </row>
    <row r="30" spans="1:8" x14ac:dyDescent="0.2">
      <c r="D30" s="19"/>
      <c r="E30" s="19" t="s">
        <v>70</v>
      </c>
    </row>
    <row r="32" spans="1:8" x14ac:dyDescent="0.2">
      <c r="A32" s="18" t="s">
        <v>1</v>
      </c>
      <c r="B32" s="18" t="s">
        <v>38</v>
      </c>
      <c r="C32" s="19" t="s">
        <v>39</v>
      </c>
      <c r="D32" s="18" t="s">
        <v>66</v>
      </c>
      <c r="E32" s="18" t="s">
        <v>41</v>
      </c>
      <c r="F32" s="18" t="s">
        <v>65</v>
      </c>
      <c r="G32" s="18" t="s">
        <v>42</v>
      </c>
      <c r="H32" s="18" t="s">
        <v>43</v>
      </c>
    </row>
    <row r="33" spans="1:8" x14ac:dyDescent="0.2">
      <c r="A33" s="18">
        <v>1</v>
      </c>
      <c r="B33" s="18" t="s">
        <v>44</v>
      </c>
      <c r="C33" s="19" t="s">
        <v>60</v>
      </c>
      <c r="D33" s="18" t="s">
        <v>70</v>
      </c>
      <c r="E33" s="18">
        <v>0</v>
      </c>
      <c r="F33" s="18">
        <v>700</v>
      </c>
      <c r="G33" s="18">
        <v>39863</v>
      </c>
      <c r="H33" s="18">
        <v>10</v>
      </c>
    </row>
    <row r="34" spans="1:8" x14ac:dyDescent="0.2">
      <c r="A34" s="18">
        <v>7</v>
      </c>
      <c r="B34" s="18" t="s">
        <v>50</v>
      </c>
      <c r="C34" s="19" t="s">
        <v>62</v>
      </c>
      <c r="D34" s="18" t="s">
        <v>70</v>
      </c>
      <c r="E34" s="18">
        <v>0</v>
      </c>
      <c r="F34" s="18">
        <v>1200</v>
      </c>
      <c r="G34" s="18">
        <v>74863</v>
      </c>
      <c r="H34" s="18">
        <v>4</v>
      </c>
    </row>
    <row r="35" spans="1:8" x14ac:dyDescent="0.2">
      <c r="A35" s="18">
        <v>5</v>
      </c>
      <c r="B35" s="18" t="s">
        <v>48</v>
      </c>
      <c r="C35" s="19" t="s">
        <v>62</v>
      </c>
      <c r="D35" s="18" t="s">
        <v>70</v>
      </c>
      <c r="E35" s="18">
        <v>0</v>
      </c>
      <c r="F35" s="18">
        <v>950</v>
      </c>
      <c r="G35" s="18">
        <v>57363</v>
      </c>
      <c r="H35" s="18">
        <v>5</v>
      </c>
    </row>
    <row r="36" spans="1:8" x14ac:dyDescent="0.2">
      <c r="A36" s="18">
        <v>11</v>
      </c>
      <c r="B36" s="18" t="s">
        <v>54</v>
      </c>
      <c r="C36" s="19" t="s">
        <v>62</v>
      </c>
      <c r="D36" s="18" t="s">
        <v>70</v>
      </c>
      <c r="E36" s="18">
        <v>0</v>
      </c>
      <c r="F36" s="18">
        <v>950</v>
      </c>
      <c r="G36" s="18">
        <v>57363</v>
      </c>
      <c r="H36" s="18">
        <v>5</v>
      </c>
    </row>
    <row r="37" spans="1:8" x14ac:dyDescent="0.2">
      <c r="A37" s="18">
        <v>9</v>
      </c>
      <c r="B37" s="18" t="s">
        <v>52</v>
      </c>
      <c r="C37" s="19" t="s">
        <v>62</v>
      </c>
      <c r="D37" s="18" t="s">
        <v>70</v>
      </c>
      <c r="E37" s="18">
        <v>0</v>
      </c>
      <c r="F37" s="18">
        <v>800</v>
      </c>
      <c r="G37" s="18">
        <v>46863</v>
      </c>
      <c r="H37" s="18">
        <v>8</v>
      </c>
    </row>
    <row r="38" spans="1:8" x14ac:dyDescent="0.2">
      <c r="A38" s="18">
        <v>10</v>
      </c>
      <c r="B38" s="18" t="s">
        <v>53</v>
      </c>
      <c r="C38" s="19" t="s">
        <v>61</v>
      </c>
      <c r="D38" s="18" t="s">
        <v>71</v>
      </c>
      <c r="E38" s="18">
        <v>35000</v>
      </c>
      <c r="F38" s="18">
        <v>11000</v>
      </c>
      <c r="G38" s="18">
        <v>528000</v>
      </c>
      <c r="H38" s="18">
        <v>1</v>
      </c>
    </row>
    <row r="39" spans="1:8" x14ac:dyDescent="0.2">
      <c r="A39" s="18">
        <v>8</v>
      </c>
      <c r="B39" s="18" t="s">
        <v>51</v>
      </c>
      <c r="C39" s="19" t="s">
        <v>61</v>
      </c>
      <c r="D39" s="18" t="s">
        <v>71</v>
      </c>
      <c r="E39" s="18">
        <v>35000</v>
      </c>
      <c r="F39" s="18">
        <v>900</v>
      </c>
      <c r="G39" s="18">
        <v>43200</v>
      </c>
      <c r="H39" s="18">
        <v>9</v>
      </c>
    </row>
    <row r="40" spans="1:8" x14ac:dyDescent="0.2">
      <c r="A40" s="18">
        <v>2</v>
      </c>
      <c r="B40" s="18" t="s">
        <v>45</v>
      </c>
      <c r="C40" s="19" t="s">
        <v>61</v>
      </c>
      <c r="D40" s="18" t="s">
        <v>71</v>
      </c>
      <c r="E40" s="18">
        <v>35000</v>
      </c>
      <c r="F40" s="18">
        <v>800</v>
      </c>
      <c r="G40" s="18">
        <v>38400</v>
      </c>
      <c r="H40" s="18">
        <v>11</v>
      </c>
    </row>
    <row r="41" spans="1:8" x14ac:dyDescent="0.2">
      <c r="A41" s="18">
        <v>4</v>
      </c>
      <c r="B41" s="18" t="s">
        <v>47</v>
      </c>
      <c r="C41" s="19" t="s">
        <v>63</v>
      </c>
      <c r="D41" s="18" t="s">
        <v>72</v>
      </c>
      <c r="E41" s="18">
        <v>24000</v>
      </c>
      <c r="F41" s="18">
        <v>2000</v>
      </c>
      <c r="G41" s="18">
        <v>96000</v>
      </c>
      <c r="H41" s="18">
        <v>3</v>
      </c>
    </row>
  </sheetData>
  <sortState ref="A2:H17">
    <sortCondition ref="C2:C17"/>
    <sortCondition descending="1" ref="G2:G17"/>
  </sortState>
  <mergeCells count="2">
    <mergeCell ref="I2:L2"/>
    <mergeCell ref="I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PTIT</dc:creator>
  <cp:lastModifiedBy>A</cp:lastModifiedBy>
  <dcterms:created xsi:type="dcterms:W3CDTF">2023-01-10T10:57:21Z</dcterms:created>
  <dcterms:modified xsi:type="dcterms:W3CDTF">2023-01-31T09:07:29Z</dcterms:modified>
</cp:coreProperties>
</file>