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0099502\Desktop\"/>
    </mc:Choice>
  </mc:AlternateContent>
  <xr:revisionPtr revIDLastSave="0" documentId="8_{2CC0EF07-279A-42AE-8A7E-79D069E8A8CC}" xr6:coauthVersionLast="47" xr6:coauthVersionMax="47" xr10:uidLastSave="{00000000-0000-0000-0000-000000000000}"/>
  <bookViews>
    <workbookView xWindow="-108" yWindow="-108" windowWidth="23256" windowHeight="12456" activeTab="4" xr2:uid="{86E319CF-68DD-49B1-A6B4-63AE586294C0}"/>
  </bookViews>
  <sheets>
    <sheet name="Choice" sheetId="2" r:id="rId1"/>
    <sheet name="Non-Choice Wearables" sheetId="6" r:id="rId2"/>
    <sheet name="SMP" sheetId="3" r:id="rId3"/>
    <sheet name="PC" sheetId="4" r:id="rId4"/>
    <sheet name="TAB" sheetId="5" r:id="rId5"/>
  </sheets>
  <externalReferences>
    <externalReference r:id="rId6"/>
    <externalReference r:id="rId7"/>
    <externalReference r:id="rId8"/>
  </externalReferences>
  <definedNames>
    <definedName name="_2011_06_08">#REF!</definedName>
    <definedName name="_xlnm._FilterDatabase" localSheetId="1" hidden="1">'Non-Choice Wearables'!$B$2:$J$6</definedName>
    <definedName name="AA">#REF!</definedName>
    <definedName name="ad">#REF!</definedName>
    <definedName name="Area">[1]BaseInfo_Country!$B$1:$K$1</definedName>
    <definedName name="A亿">#REF!</definedName>
    <definedName name="CC">#REF!</definedName>
    <definedName name="Country">[1]BaseInfo_Country!$B$2:$K$39</definedName>
    <definedName name="CPE">#REF!</definedName>
    <definedName name="dd">#REF!</definedName>
    <definedName name="dsd">#REF!</definedName>
    <definedName name="ee">#REF!</definedName>
    <definedName name="FeaturePhone">#REF!</definedName>
    <definedName name="kljhjkhf">#REF!</definedName>
    <definedName name="L1产品">'[2]6-配置表'!$A$2:$D$2</definedName>
    <definedName name="M2M终端_M2M_Device">#REF!</definedName>
    <definedName name="MKT费用">'[2]6-配置表'!$L$2:$O$2</definedName>
    <definedName name="Promo">#REF!</definedName>
    <definedName name="promo1">#REF!</definedName>
    <definedName name="rt">#REF!</definedName>
    <definedName name="serer">#REF!</definedName>
    <definedName name="SmartPhone">#REF!</definedName>
    <definedName name="Tablet">#REF!</definedName>
    <definedName name="ww">#REF!</definedName>
    <definedName name="东北欧地区部">#REF!</definedName>
    <definedName name="东南亚地区部">#REF!</definedName>
    <definedName name="东南非地区部">#REF!</definedName>
    <definedName name="中东地区部">#REF!</definedName>
    <definedName name="中亚地区部">#REF!</definedName>
    <definedName name="中国">#REF!</definedName>
    <definedName name="中国地区部">#REF!</definedName>
    <definedName name="亚太">#REF!</definedName>
    <definedName name="亚太地区部">#REF!</definedName>
    <definedName name="价位段">#REF!</definedName>
    <definedName name="俄罗斯">#REF!</definedName>
    <definedName name="俄罗斯代表处">#REF!</definedName>
    <definedName name="俄罗斯代表处2">#REF!</definedName>
    <definedName name="公开市场">#REF!</definedName>
    <definedName name="加拿大代表处">#REF!</definedName>
    <definedName name="北非地区部">#REF!</definedName>
    <definedName name="南太地区部">#REF!</definedName>
    <definedName name="可穿戴终端_Wearable_Device">#REF!</definedName>
    <definedName name="品牌">#REF!</definedName>
    <definedName name="啊啊发">#REF!</definedName>
    <definedName name="墨西哥代表处">'[3]配置表_Dimension Table'!#REF!</definedName>
    <definedName name="官方商城">#REF!</definedName>
    <definedName name="家庭网络终端">#REF!</definedName>
    <definedName name="巴西代表处">#REF!</definedName>
    <definedName name="手机_Phone">#REF!</definedName>
    <definedName name="拉美地区部">#REF!</definedName>
    <definedName name="授权说明">#REF!</definedName>
    <definedName name="收入1亿版本">#REF!</definedName>
    <definedName name="无线宽带终端_Wireless_Broadband_Device">#REF!</definedName>
    <definedName name="日本">#REF!</definedName>
    <definedName name="日本代表处">#REF!</definedName>
    <definedName name="是">#REF!</definedName>
    <definedName name="智能家居_Smart_Home">#REF!</definedName>
    <definedName name="片联系统部">#REF!</definedName>
    <definedName name="的">#REF!</definedName>
    <definedName name="秘鲁代表处">'[3]配置表_Dimension Table'!#REF!</definedName>
    <definedName name="移动宽带与家庭终端_MBB_and_H">#REF!</definedName>
    <definedName name="美国代表处">#REF!</definedName>
    <definedName name="草泥马">#REF!</definedName>
    <definedName name="行业销售">#REF!</definedName>
    <definedName name="西欧地区部">#REF!</definedName>
    <definedName name="西非地区部">#REF!</definedName>
    <definedName name="软件与云服务_Sofware_and_Cloud_service">#REF!</definedName>
    <definedName name="运营商销售">#REF!</definedName>
    <definedName name="通用配件">#REF!</definedName>
    <definedName name="配件_Accessories">#REF!</definedName>
    <definedName name="销售服务_Sale_Serv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" l="1"/>
  <c r="J38" i="2"/>
  <c r="K37" i="2"/>
  <c r="J37" i="2"/>
  <c r="K35" i="2"/>
  <c r="J35" i="2"/>
  <c r="K19" i="2"/>
  <c r="J19" i="2"/>
  <c r="K18" i="2"/>
  <c r="J18" i="2"/>
  <c r="K19" i="5" l="1"/>
  <c r="J19" i="5"/>
  <c r="K17" i="5"/>
  <c r="K18" i="5"/>
  <c r="K20" i="5"/>
  <c r="J17" i="5"/>
  <c r="K6" i="5"/>
  <c r="J6" i="5"/>
  <c r="K4" i="5"/>
  <c r="J4" i="5"/>
  <c r="J30" i="4" l="1"/>
  <c r="J29" i="4"/>
  <c r="J28" i="4"/>
  <c r="J27" i="4"/>
  <c r="K30" i="4"/>
  <c r="K29" i="4"/>
  <c r="K28" i="4"/>
  <c r="K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0" i="4"/>
  <c r="J10" i="4"/>
  <c r="K16" i="4"/>
  <c r="J16" i="4"/>
  <c r="K15" i="4"/>
  <c r="J15" i="4"/>
  <c r="K14" i="4"/>
  <c r="J14" i="4"/>
  <c r="K13" i="4"/>
  <c r="J13" i="4"/>
  <c r="K12" i="4"/>
  <c r="J12" i="4"/>
  <c r="K11" i="4"/>
  <c r="J11" i="4"/>
  <c r="K8" i="4"/>
  <c r="J8" i="4"/>
  <c r="K6" i="4"/>
  <c r="J6" i="4"/>
  <c r="K3" i="4"/>
  <c r="J3" i="4"/>
  <c r="K9" i="4"/>
  <c r="J9" i="4"/>
  <c r="K7" i="4"/>
  <c r="J7" i="4"/>
  <c r="K5" i="4"/>
  <c r="J5" i="4"/>
  <c r="K4" i="4"/>
  <c r="J4" i="4"/>
  <c r="K14" i="2"/>
  <c r="J14" i="2"/>
  <c r="K8" i="2"/>
  <c r="J8" i="2"/>
  <c r="K28" i="2" l="1"/>
  <c r="J28" i="2"/>
  <c r="J35" i="3" l="1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12" i="3"/>
  <c r="I12" i="3"/>
  <c r="I11" i="3"/>
  <c r="J11" i="3"/>
  <c r="J9" i="3"/>
  <c r="J10" i="3"/>
  <c r="I10" i="3"/>
  <c r="I9" i="3"/>
  <c r="J21" i="3"/>
  <c r="I21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J34" i="3"/>
  <c r="I34" i="3"/>
  <c r="K14" i="5"/>
  <c r="J14" i="5"/>
  <c r="K11" i="5"/>
  <c r="J11" i="5"/>
  <c r="K8" i="5"/>
  <c r="J8" i="5"/>
  <c r="J20" i="5"/>
  <c r="J18" i="5"/>
  <c r="K16" i="5"/>
  <c r="J16" i="5"/>
  <c r="K15" i="5"/>
  <c r="J15" i="5"/>
  <c r="K13" i="5"/>
  <c r="J13" i="5"/>
  <c r="K12" i="5"/>
  <c r="J12" i="5"/>
  <c r="K10" i="5"/>
  <c r="J10" i="5"/>
  <c r="K9" i="5"/>
  <c r="J9" i="5"/>
  <c r="K7" i="5"/>
  <c r="J7" i="5"/>
  <c r="K5" i="5"/>
  <c r="J5" i="5"/>
  <c r="K3" i="5"/>
  <c r="J3" i="5"/>
  <c r="K36" i="2" l="1"/>
  <c r="J36" i="2"/>
  <c r="K34" i="2"/>
  <c r="J34" i="2"/>
  <c r="K33" i="2"/>
  <c r="J33" i="2"/>
  <c r="K32" i="2"/>
  <c r="J32" i="2"/>
  <c r="K31" i="2"/>
  <c r="J31" i="2"/>
  <c r="K11" i="2"/>
  <c r="J11" i="2"/>
  <c r="K30" i="2"/>
  <c r="J30" i="2"/>
  <c r="K29" i="2"/>
  <c r="J29" i="2"/>
  <c r="K27" i="2"/>
  <c r="J27" i="2"/>
  <c r="K26" i="2" l="1"/>
  <c r="J26" i="2"/>
  <c r="K5" i="2"/>
  <c r="J5" i="2"/>
  <c r="K25" i="2"/>
  <c r="J25" i="2"/>
  <c r="K24" i="2"/>
  <c r="J24" i="2"/>
  <c r="K17" i="2"/>
  <c r="J17" i="2"/>
  <c r="K16" i="2"/>
  <c r="J16" i="2"/>
  <c r="K15" i="2"/>
  <c r="J15" i="2"/>
  <c r="K13" i="2"/>
  <c r="J13" i="2"/>
  <c r="K12" i="2"/>
  <c r="J12" i="2"/>
  <c r="K10" i="2"/>
  <c r="J10" i="2"/>
  <c r="K9" i="2"/>
  <c r="J9" i="2"/>
  <c r="K7" i="2"/>
  <c r="J7" i="2"/>
  <c r="K6" i="2"/>
  <c r="J6" i="2"/>
  <c r="K4" i="2"/>
  <c r="J4" i="2"/>
  <c r="K3" i="2"/>
  <c r="J3" i="2"/>
  <c r="J27" i="3" l="1"/>
  <c r="J25" i="3"/>
  <c r="J23" i="3"/>
  <c r="I27" i="3"/>
  <c r="I25" i="3"/>
  <c r="I23" i="3"/>
  <c r="J24" i="3" l="1"/>
  <c r="J30" i="3" l="1"/>
  <c r="J29" i="3"/>
  <c r="I29" i="3"/>
  <c r="I30" i="3"/>
  <c r="J15" i="3"/>
  <c r="I15" i="3"/>
  <c r="J13" i="3"/>
  <c r="I13" i="3"/>
  <c r="J16" i="3"/>
  <c r="I16" i="3"/>
  <c r="J14" i="3"/>
  <c r="I14" i="3"/>
  <c r="J8" i="3"/>
  <c r="I8" i="3"/>
  <c r="J6" i="3"/>
  <c r="I6" i="3"/>
  <c r="J5" i="3"/>
  <c r="I5" i="3"/>
  <c r="J4" i="3"/>
  <c r="I4" i="3"/>
  <c r="J3" i="3"/>
  <c r="I3" i="3"/>
  <c r="J7" i="3"/>
  <c r="I7" i="3"/>
  <c r="J20" i="3"/>
  <c r="I20" i="3"/>
  <c r="J19" i="3"/>
  <c r="I19" i="3"/>
  <c r="J18" i="3"/>
  <c r="I18" i="3"/>
  <c r="J17" i="3"/>
  <c r="I17" i="3"/>
  <c r="J26" i="3"/>
  <c r="J28" i="3"/>
  <c r="I26" i="3"/>
  <c r="I28" i="3"/>
  <c r="I24" i="3"/>
  <c r="J22" i="3"/>
  <c r="I22" i="3"/>
  <c r="K5" i="6" l="1"/>
  <c r="J5" i="6"/>
  <c r="K4" i="6"/>
  <c r="J4" i="6"/>
  <c r="K3" i="6"/>
  <c r="J3" i="6"/>
</calcChain>
</file>

<file path=xl/sharedStrings.xml><?xml version="1.0" encoding="utf-8"?>
<sst xmlns="http://schemas.openxmlformats.org/spreadsheetml/2006/main" count="536" uniqueCount="145">
  <si>
    <t>活动类型
Category</t>
    <phoneticPr fontId="0" type="noConversion"/>
  </si>
  <si>
    <t xml:space="preserve">活动名称
Activity Names </t>
    <phoneticPr fontId="0" type="noConversion"/>
  </si>
  <si>
    <t>受益期起 Duration From</t>
  </si>
  <si>
    <t>受益期止 Duration To</t>
  </si>
  <si>
    <t>Discount</t>
  </si>
  <si>
    <t>Category</t>
  </si>
  <si>
    <t>Incentive</t>
  </si>
  <si>
    <t>price promotion</t>
  </si>
  <si>
    <t>Choice</t>
  </si>
  <si>
    <t xml:space="preserve">活动名称
Activity Names </t>
  </si>
  <si>
    <t>产品
Product</t>
  </si>
  <si>
    <t>单台成本
Cost/per unit</t>
  </si>
  <si>
    <t>HONOR 90 8+256</t>
  </si>
  <si>
    <t>HONOR 90 12+512</t>
  </si>
  <si>
    <t>Pad 8 8+256 WIFI</t>
  </si>
  <si>
    <t>Pad X9 4+64 LTE</t>
  </si>
  <si>
    <t>Pad X9 4+128 LTE</t>
  </si>
  <si>
    <t>Earbuds X5e</t>
  </si>
  <si>
    <t>HONOR 90 Lite</t>
  </si>
  <si>
    <t>Pad 8 6+128 WIFI</t>
  </si>
  <si>
    <t>Pad X9 4+128 WIFI</t>
  </si>
  <si>
    <t>Robot Cleaner R2</t>
  </si>
  <si>
    <t>Robot Cleaner R2 Plus</t>
  </si>
  <si>
    <t>HONOR X7a Plus</t>
  </si>
  <si>
    <t>HONOR X5 Plus</t>
  </si>
  <si>
    <t>HONOR X6a 4+128</t>
  </si>
  <si>
    <t>HONOR X6a 6+128</t>
  </si>
  <si>
    <t>Earbuds X5</t>
  </si>
  <si>
    <t>Pad X8 3+32 WIFI</t>
  </si>
  <si>
    <t>Pad X8 4+64 LTE</t>
  </si>
  <si>
    <t>HONOR X7b</t>
  </si>
  <si>
    <t>HONOR X8b 8+128</t>
  </si>
  <si>
    <t>HONOR X8b 8+256</t>
  </si>
  <si>
    <t>HONOR X9b 8+256</t>
  </si>
  <si>
    <t>HONOR X9b 12+256</t>
  </si>
  <si>
    <t>Pad 9 8+128 WIFI</t>
  </si>
  <si>
    <t>Pad 9 8+256 WIFI</t>
  </si>
  <si>
    <t>Earbuds X5 Pro</t>
  </si>
  <si>
    <t>RRP</t>
  </si>
  <si>
    <t>Promo price</t>
  </si>
  <si>
    <t>BOM</t>
  </si>
  <si>
    <t>5301AHGY</t>
  </si>
  <si>
    <t>5301AHGW</t>
  </si>
  <si>
    <t>5301AHHP</t>
  </si>
  <si>
    <t>5301AHHM</t>
  </si>
  <si>
    <t>5301AHQV</t>
  </si>
  <si>
    <t>5301AHQR</t>
  </si>
  <si>
    <t>5301AHQK</t>
  </si>
  <si>
    <t>5301AHQF</t>
  </si>
  <si>
    <t>5301AFGS</t>
  </si>
  <si>
    <t>5301AFHH</t>
  </si>
  <si>
    <t>5301AFJX</t>
  </si>
  <si>
    <t>5301AFKC</t>
  </si>
  <si>
    <t>5301AFSD</t>
  </si>
  <si>
    <t>5301AFRK</t>
  </si>
  <si>
    <t>5301AFVT</t>
  </si>
  <si>
    <t>5301AFVQ</t>
  </si>
  <si>
    <t>5301AFVH</t>
  </si>
  <si>
    <t>5301AFWF</t>
  </si>
  <si>
    <t>5301AFVP</t>
  </si>
  <si>
    <t>5301AFJE</t>
  </si>
  <si>
    <t>5301AHAC</t>
  </si>
  <si>
    <t>5301ADJS</t>
  </si>
  <si>
    <t>5301AGRK</t>
  </si>
  <si>
    <t>5301AHLL</t>
  </si>
  <si>
    <t>5301AHNJ</t>
  </si>
  <si>
    <t>5301AGTP</t>
  </si>
  <si>
    <t>5301AGTM</t>
  </si>
  <si>
    <t>5301AGJC</t>
  </si>
  <si>
    <t>5504AAQV</t>
  </si>
  <si>
    <t>5504AAGA</t>
  </si>
  <si>
    <t>Robot Cleaner R2S</t>
  </si>
  <si>
    <t>Robot Cleaner R2S Plus</t>
  </si>
  <si>
    <t>Robot Cleaner R2S Lite</t>
  </si>
  <si>
    <t>5504AAFY</t>
  </si>
  <si>
    <t xml:space="preserve">	5504AAQW</t>
  </si>
  <si>
    <t>5504AAQX</t>
  </si>
  <si>
    <t>Earbuds X5 Lite</t>
  </si>
  <si>
    <t>5301AFVL</t>
  </si>
  <si>
    <t>Tablet</t>
  </si>
  <si>
    <t>Magicbook 15 DOS R5 8+512</t>
  </si>
  <si>
    <t>Magicbook 15 DOS R5 16+512</t>
  </si>
  <si>
    <t>Magicbook 15 DOS R7 16+512</t>
  </si>
  <si>
    <t>Magicbook 14 DOS R5 8+512</t>
  </si>
  <si>
    <t>Magicbook 14 DOS R5 16+512</t>
  </si>
  <si>
    <t>Magicbook 14 DOS R7 16+512</t>
  </si>
  <si>
    <t>MagicBook X16 12th i5 8+512</t>
  </si>
  <si>
    <t>MagicBook X16 12th i5 16+512</t>
  </si>
  <si>
    <t>MagicBook X14 12th i5 8+512</t>
  </si>
  <si>
    <t>MagicBook X14 12th i5 16+512</t>
  </si>
  <si>
    <t>MagicBook X 16 2024  12th 8+512</t>
  </si>
  <si>
    <t>MagicBook X 16  2024 12th 16+512</t>
  </si>
  <si>
    <t xml:space="preserve">MagicBook X16 Pro i5 13420H 8+512 </t>
  </si>
  <si>
    <t xml:space="preserve">MagicBook X16 Pro i5 13420H 16+512 </t>
  </si>
  <si>
    <t xml:space="preserve">MagicBook X14 Pro i5 13420H 8+512 </t>
  </si>
  <si>
    <t xml:space="preserve">MagicBook X14 Pro i5 13420H 16+512 </t>
  </si>
  <si>
    <t>MagicBook X16 Pro 13th i5 16+512</t>
  </si>
  <si>
    <t>MagicBook 14 13th i5 16+1024</t>
  </si>
  <si>
    <t>HONOR Magic V2</t>
  </si>
  <si>
    <t>HONOR Magic6 Pro</t>
  </si>
  <si>
    <t>Honor Choice Band</t>
  </si>
  <si>
    <t>单台成本
Cost/per unit  (without VAT)</t>
  </si>
  <si>
    <t>MagicBook X 16 2024 DOS 12th 16+512</t>
  </si>
  <si>
    <t>MagicBook X 16 2024 DOS 12th 8+512</t>
  </si>
  <si>
    <t>Pad 9 8+128 5G</t>
  </si>
  <si>
    <t>5301AHLQ</t>
  </si>
  <si>
    <t>5301AJFR</t>
  </si>
  <si>
    <t>Pad 9 8+256 5G</t>
  </si>
  <si>
    <t>5301AJAD</t>
  </si>
  <si>
    <t>Pad X9 8+128 WIFI</t>
  </si>
  <si>
    <t>HONOR 200 lite</t>
  </si>
  <si>
    <t>Honor Earbuds X6</t>
  </si>
  <si>
    <t>Non-Choice</t>
  </si>
  <si>
    <t>Honor Choice OWS</t>
  </si>
  <si>
    <t>Honor Choice speaker</t>
  </si>
  <si>
    <t>Honor Choice Kids watch</t>
  </si>
  <si>
    <t>Honor Choice speaker pro</t>
  </si>
  <si>
    <t>5301AKAX</t>
  </si>
  <si>
    <t>MagicBook X14 7640HS R5 16+512 DOS Silver</t>
  </si>
  <si>
    <t>5301AJYF</t>
  </si>
  <si>
    <t>5301AKAU</t>
  </si>
  <si>
    <t>5301AJYD</t>
  </si>
  <si>
    <t>MagicBook X16 7640HS R5 16+512 DOS Gray</t>
  </si>
  <si>
    <t>MagicBook X16 7640HS R5 16+512 DOS Silver</t>
  </si>
  <si>
    <t>MagicBook X14 7640HS R5 16+512 DOS Gray</t>
  </si>
  <si>
    <t>EOL-price promotion</t>
  </si>
  <si>
    <t>12000+HCh Speaker Pro</t>
  </si>
  <si>
    <t>AUG PP</t>
  </si>
  <si>
    <t>HONOR 200 8+256</t>
  </si>
  <si>
    <t xml:space="preserve">HONOR 200 12+512 </t>
  </si>
  <si>
    <t xml:space="preserve">HONOR 200 Pro 12+512 </t>
  </si>
  <si>
    <t>5000+HCH Watch</t>
  </si>
  <si>
    <t>JULY-AUG PP</t>
  </si>
  <si>
    <t>5000+HC watch bundle</t>
  </si>
  <si>
    <t>Sept PP</t>
  </si>
  <si>
    <t xml:space="preserve">AUG PP </t>
  </si>
  <si>
    <t>6000 + X5 Pro</t>
  </si>
  <si>
    <t>3000 +TWS X5 Pro</t>
  </si>
  <si>
    <t>SEP PP (preliminary)</t>
  </si>
  <si>
    <t>AUG-SEPT PP (BTS)</t>
  </si>
  <si>
    <t>Honor Choice Earbuds X5 Pro</t>
  </si>
  <si>
    <t>Honor Choice Earbuds X5 Lite</t>
  </si>
  <si>
    <t>Honor Choice Earbuds X5e</t>
  </si>
  <si>
    <t>Honor Choice Earbuds X5</t>
  </si>
  <si>
    <t>Honor Choice Earbuds 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</si>
</sst>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7" formatCode="[$-409]d\-mmm\-yy;@"/>
    <numFmt numFmtId="168" formatCode="[$-409]mmm/yy;@"/>
    <numFmt numFmtId="169" formatCode="#,##0.0"/>
    <numFmt numFmtId="170" formatCode="_-* #,##0\ [$₽-419]_-;\-* #,##0\ [$₽-419]_-;_-* &quot;-&quot;??\ [$₽-419]_-;_-@_-"/>
    <numFmt numFmtId="171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FrutigerNext LT Regular"/>
      <family val="2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168" fontId="5" fillId="0" borderId="0">
      <alignment vertical="center"/>
    </xf>
    <xf numFmtId="0" fontId="1" fillId="0" borderId="0"/>
    <xf numFmtId="0" fontId="7" fillId="0" borderId="0">
      <alignment vertical="center"/>
    </xf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>
      <alignment vertical="center"/>
    </xf>
    <xf numFmtId="165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6" fillId="0" borderId="0"/>
  </cellStyleXfs>
  <cellXfs count="63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9" fillId="0" borderId="0" xfId="0" applyNumberFormat="1" applyFont="1" applyAlignment="1">
      <alignment horizontal="center"/>
    </xf>
    <xf numFmtId="0" fontId="3" fillId="0" borderId="0" xfId="0" applyFont="1"/>
    <xf numFmtId="0" fontId="11" fillId="5" borderId="1" xfId="1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5" borderId="2" xfId="1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3" fillId="6" borderId="1" xfId="11" applyFont="1" applyFill="1" applyBorder="1" applyAlignment="1">
      <alignment vertical="center"/>
    </xf>
    <xf numFmtId="0" fontId="14" fillId="6" borderId="1" xfId="11" applyFont="1" applyFill="1" applyBorder="1" applyAlignment="1">
      <alignment vertical="center"/>
    </xf>
    <xf numFmtId="167" fontId="13" fillId="4" borderId="1" xfId="0" applyNumberFormat="1" applyFont="1" applyFill="1" applyBorder="1" applyAlignment="1">
      <alignment horizontal="center" vertical="center" wrapText="1"/>
    </xf>
    <xf numFmtId="3" fontId="13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3" fontId="14" fillId="4" borderId="1" xfId="0" applyNumberFormat="1" applyFont="1" applyFill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 wrapText="1"/>
    </xf>
    <xf numFmtId="169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0" xfId="0" applyFont="1"/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0" borderId="0" xfId="0" applyFont="1"/>
    <xf numFmtId="3" fontId="17" fillId="4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167" fontId="15" fillId="4" borderId="1" xfId="0" applyNumberFormat="1" applyFont="1" applyFill="1" applyBorder="1" applyAlignment="1">
      <alignment horizontal="center" vertical="center"/>
    </xf>
    <xf numFmtId="167" fontId="13" fillId="4" borderId="1" xfId="0" applyNumberFormat="1" applyFont="1" applyFill="1" applyBorder="1" applyAlignment="1">
      <alignment horizontal="center" vertical="center"/>
    </xf>
    <xf numFmtId="167" fontId="15" fillId="4" borderId="1" xfId="0" applyNumberFormat="1" applyFont="1" applyFill="1" applyBorder="1" applyAlignment="1">
      <alignment horizontal="center" vertical="center" wrapText="1"/>
    </xf>
    <xf numFmtId="0" fontId="19" fillId="6" borderId="1" xfId="11" applyFont="1" applyFill="1" applyBorder="1" applyAlignment="1">
      <alignment vertical="center"/>
    </xf>
    <xf numFmtId="3" fontId="15" fillId="4" borderId="1" xfId="0" applyNumberFormat="1" applyFont="1" applyFill="1" applyBorder="1" applyAlignment="1">
      <alignment horizontal="center" vertical="center"/>
    </xf>
    <xf numFmtId="0" fontId="20" fillId="0" borderId="0" xfId="0" applyFont="1"/>
    <xf numFmtId="0" fontId="3" fillId="0" borderId="0" xfId="0" applyFont="1" applyAlignment="1">
      <alignment horizontal="center"/>
    </xf>
    <xf numFmtId="0" fontId="15" fillId="2" borderId="5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167" fontId="17" fillId="0" borderId="0" xfId="0" applyNumberFormat="1" applyFont="1"/>
    <xf numFmtId="0" fontId="2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5" fillId="2" borderId="4" xfId="0" applyFont="1" applyFill="1" applyBorder="1" applyAlignment="1">
      <alignment horizontal="center" vertical="center"/>
    </xf>
    <xf numFmtId="167" fontId="22" fillId="4" borderId="1" xfId="0" applyNumberFormat="1" applyFont="1" applyFill="1" applyBorder="1" applyAlignment="1">
      <alignment horizontal="center" vertical="center" wrapText="1"/>
    </xf>
    <xf numFmtId="3" fontId="22" fillId="4" borderId="1" xfId="0" applyNumberFormat="1" applyFont="1" applyFill="1" applyBorder="1" applyAlignment="1">
      <alignment horizontal="center" vertical="center"/>
    </xf>
    <xf numFmtId="170" fontId="14" fillId="4" borderId="1" xfId="1" applyNumberFormat="1" applyFont="1" applyFill="1" applyBorder="1" applyAlignment="1">
      <alignment horizontal="center" vertical="center"/>
    </xf>
    <xf numFmtId="170" fontId="18" fillId="4" borderId="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3" fontId="19" fillId="4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center"/>
    </xf>
    <xf numFmtId="167" fontId="15" fillId="0" borderId="0" xfId="0" applyNumberFormat="1" applyFont="1"/>
    <xf numFmtId="0" fontId="13" fillId="6" borderId="1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vertical="center" wrapText="1"/>
    </xf>
    <xf numFmtId="167" fontId="15" fillId="0" borderId="0" xfId="0" applyNumberFormat="1" applyFont="1" applyAlignment="1">
      <alignment horizontal="center"/>
    </xf>
    <xf numFmtId="167" fontId="21" fillId="0" borderId="0" xfId="0" applyNumberFormat="1" applyFont="1"/>
    <xf numFmtId="9" fontId="13" fillId="0" borderId="1" xfId="0" applyNumberFormat="1" applyFont="1" applyBorder="1" applyAlignment="1">
      <alignment horizontal="center"/>
    </xf>
    <xf numFmtId="171" fontId="18" fillId="4" borderId="1" xfId="9" applyNumberFormat="1" applyFont="1" applyFill="1" applyBorder="1" applyAlignment="1">
      <alignment horizontal="center" vertical="center"/>
    </xf>
    <xf numFmtId="171" fontId="14" fillId="4" borderId="1" xfId="9" applyNumberFormat="1" applyFont="1" applyFill="1" applyBorder="1" applyAlignment="1">
      <alignment horizontal="center" vertical="center"/>
    </xf>
    <xf numFmtId="167" fontId="21" fillId="4" borderId="1" xfId="0" applyNumberFormat="1" applyFont="1" applyFill="1" applyBorder="1" applyAlignment="1">
      <alignment horizontal="center" vertical="center" wrapText="1"/>
    </xf>
    <xf numFmtId="3" fontId="15" fillId="4" borderId="1" xfId="0" applyNumberFormat="1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</cellXfs>
  <cellStyles count="12">
    <cellStyle name="Normal 2" xfId="7" xr:uid="{D20EBFC5-DA79-4AEA-9372-192B32FEF064}"/>
    <cellStyle name="Денежный" xfId="9" builtinId="4"/>
    <cellStyle name="Обычный" xfId="0" builtinId="0"/>
    <cellStyle name="Обычный 2 2" xfId="10" xr:uid="{C0CE696D-94B6-47EE-9191-44F4EE5B3A57}"/>
    <cellStyle name="Обычный 2 2 2" xfId="11" xr:uid="{E8E08DD1-5003-4897-B7FA-FC755A4A7E6F}"/>
    <cellStyle name="Финансовый" xfId="1" builtinId="3"/>
    <cellStyle name="千位分隔 2" xfId="8" xr:uid="{B590C0F9-35FD-421B-898C-E5468985DF76}"/>
    <cellStyle name="常规 2" xfId="4" xr:uid="{E8998FFB-FC04-4A42-9307-9A70ECAE4757}"/>
    <cellStyle name="常规 2 2" xfId="2" xr:uid="{5AE3AB9E-1434-4042-AE4F-4F41F05B03AF}"/>
    <cellStyle name="常规 2 2 2 2 2" xfId="3" xr:uid="{30C6BD25-A9AF-41F2-988E-F47FA929513E}"/>
    <cellStyle name="百分比 2" xfId="6" xr:uid="{4D7A2AAF-0EAA-4643-AF80-FA19F0343332}"/>
    <cellStyle name="货币 2" xfId="5" xr:uid="{206D4FCE-2F10-4E6D-9760-BED944D3FAA5}"/>
  </cellStyles>
  <dxfs count="4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notes374C2F/Terminal%20Quotation_EN%20V1.35_201006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ld_drive_F\5-&#39044;&#31639;&#21644;BP\2016&#24180;\16&#24180;&#39044;&#31639;&#27169;&#26495;&#22871;&#20214;\&#22871;&#20214;2&#65306;2016&#24180;CBG&#21306;&#22495;&#39044;&#31639;&#27169;&#264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x00132811\AppData\Local\Microsoft\Windows\Temporary%20Internet%20Files\Content.Outlook\UKUALD7K\16&#24180;&#39044;&#31639;&#27169;&#26495;--&#32534;&#21046;&#27169;&#26495;@1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1-SUMMARY(old)"/>
      <sheetName val="cover"/>
      <sheetName val="L1-SUMMARY"/>
      <sheetName val="L2-Product"/>
      <sheetName val="L2-Spare"/>
      <sheetName val="L2-Services"/>
      <sheetName val="FAQ"/>
      <sheetName val="L2-Services_old"/>
      <sheetName val="L3-Spare-Last"/>
      <sheetName val="L3-Product-Last"/>
      <sheetName val="ProductInfo_Table_Handle"/>
      <sheetName val="ProductInfo_Table"/>
      <sheetName val="OptionalInfo_Table"/>
      <sheetName val="CustomizeInfo_Table"/>
      <sheetName val="Remark_Table"/>
      <sheetName val="OptionalInfo_Table_temp"/>
      <sheetName val="CustomizeInfo_Table_temp"/>
      <sheetName val="DataBase-Optional"/>
      <sheetName val="DataBase-SampOptional"/>
      <sheetName val="DataBase-Product"/>
      <sheetName val="DataBase-SpecOptional"/>
      <sheetName val="DataBase-finCode"/>
      <sheetName val="User_Manage"/>
      <sheetName val="BaseInfo_Other"/>
      <sheetName val="BaseInfo_Product"/>
      <sheetName val="BaseInfo_Country"/>
      <sheetName val="BaseInfo_Operator"/>
      <sheetName val="BaseInfo_Color"/>
      <sheetName val="BaseInfo_Se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China</v>
          </cell>
          <cell r="C1" t="str">
            <v>Asia Pacific</v>
          </cell>
          <cell r="D1" t="str">
            <v>East Asia</v>
          </cell>
          <cell r="E1" t="str">
            <v>Europe</v>
          </cell>
          <cell r="F1" t="str">
            <v>CIS</v>
          </cell>
          <cell r="G1" t="str">
            <v>MENA</v>
          </cell>
          <cell r="H1" t="str">
            <v>South Africa</v>
          </cell>
          <cell r="I1" t="str">
            <v>Latin America</v>
          </cell>
          <cell r="J1" t="str">
            <v>North America</v>
          </cell>
          <cell r="K1" t="str">
            <v>Global</v>
          </cell>
        </row>
        <row r="2">
          <cell r="B2" t="str">
            <v>China</v>
          </cell>
          <cell r="C2" t="str">
            <v>Afghanistan</v>
          </cell>
          <cell r="D2" t="str">
            <v>Hongkong</v>
          </cell>
          <cell r="E2" t="str">
            <v>Austria</v>
          </cell>
          <cell r="F2" t="str">
            <v>Azerbaijan</v>
          </cell>
          <cell r="G2" t="str">
            <v>Albania</v>
          </cell>
          <cell r="H2" t="str">
            <v>Angola</v>
          </cell>
          <cell r="I2" t="str">
            <v>A6</v>
          </cell>
          <cell r="J2" t="str">
            <v>America</v>
          </cell>
          <cell r="K2" t="str">
            <v>Global</v>
          </cell>
        </row>
        <row r="3">
          <cell r="C3" t="str">
            <v>Australia</v>
          </cell>
          <cell r="D3" t="str">
            <v>Japan</v>
          </cell>
          <cell r="E3" t="str">
            <v>Belgium</v>
          </cell>
          <cell r="F3" t="str">
            <v>Armenia</v>
          </cell>
          <cell r="G3" t="str">
            <v>Algeria</v>
          </cell>
          <cell r="H3" t="str">
            <v>Benin</v>
          </cell>
          <cell r="I3" t="str">
            <v>Argentina</v>
          </cell>
          <cell r="J3" t="str">
            <v>Canada</v>
          </cell>
        </row>
        <row r="4">
          <cell r="C4" t="str">
            <v>Bengal</v>
          </cell>
          <cell r="D4" t="str">
            <v>Korea</v>
          </cell>
          <cell r="E4" t="str">
            <v>Bosnia</v>
          </cell>
          <cell r="F4" t="str">
            <v>Belarus</v>
          </cell>
          <cell r="G4" t="str">
            <v>Bahrain</v>
          </cell>
          <cell r="H4" t="str">
            <v>Botswana</v>
          </cell>
          <cell r="I4" t="str">
            <v>Bolivia</v>
          </cell>
          <cell r="J4" t="str">
            <v>el salvador</v>
          </cell>
        </row>
        <row r="5">
          <cell r="C5" t="str">
            <v>Brunei</v>
          </cell>
          <cell r="D5" t="str">
            <v>Taiwan</v>
          </cell>
          <cell r="E5" t="str">
            <v>Bulgaria</v>
          </cell>
          <cell r="F5" t="str">
            <v>Georgia</v>
          </cell>
          <cell r="G5" t="str">
            <v>Cyprus</v>
          </cell>
          <cell r="H5" t="str">
            <v>Burkina Faso</v>
          </cell>
          <cell r="I5" t="str">
            <v>Brazil</v>
          </cell>
          <cell r="J5" t="str">
            <v>Nicaragua</v>
          </cell>
        </row>
        <row r="6">
          <cell r="C6" t="str">
            <v>Burma</v>
          </cell>
          <cell r="D6" t="str">
            <v>Macao</v>
          </cell>
          <cell r="E6" t="str">
            <v>Croatia</v>
          </cell>
          <cell r="F6" t="str">
            <v>Kazakstan</v>
          </cell>
          <cell r="G6" t="str">
            <v>Cartel</v>
          </cell>
          <cell r="H6" t="str">
            <v>Burundi</v>
          </cell>
          <cell r="I6" t="str">
            <v>C&amp;C</v>
          </cell>
          <cell r="J6" t="str">
            <v>Panama</v>
          </cell>
        </row>
        <row r="7">
          <cell r="C7" t="str">
            <v>Cambodia</v>
          </cell>
          <cell r="E7" t="str">
            <v>Czech</v>
          </cell>
          <cell r="F7" t="str">
            <v>Kyrgystan</v>
          </cell>
          <cell r="G7" t="str">
            <v>Chad</v>
          </cell>
          <cell r="H7" t="str">
            <v>Cameroon</v>
          </cell>
          <cell r="I7" t="str">
            <v>Chile</v>
          </cell>
        </row>
        <row r="8">
          <cell r="C8" t="str">
            <v>Dominica</v>
          </cell>
          <cell r="E8" t="str">
            <v>Denmark</v>
          </cell>
          <cell r="F8" t="str">
            <v>Mongolia</v>
          </cell>
          <cell r="G8" t="str">
            <v>Central Africa</v>
          </cell>
          <cell r="H8" t="str">
            <v>Congo</v>
          </cell>
          <cell r="I8" t="str">
            <v>Colombia</v>
          </cell>
        </row>
        <row r="9">
          <cell r="C9" t="str">
            <v>Fiji</v>
          </cell>
          <cell r="E9" t="str">
            <v>England</v>
          </cell>
          <cell r="F9" t="str">
            <v>Russia</v>
          </cell>
          <cell r="G9" t="str">
            <v>Egypt</v>
          </cell>
          <cell r="H9" t="str">
            <v>Congo Kinshasa</v>
          </cell>
          <cell r="I9" t="str">
            <v>Ecuador</v>
          </cell>
        </row>
        <row r="10">
          <cell r="C10" t="str">
            <v>India</v>
          </cell>
          <cell r="E10" t="str">
            <v>Finland</v>
          </cell>
          <cell r="F10" t="str">
            <v>Tajikistan</v>
          </cell>
          <cell r="G10" t="str">
            <v>Gambia</v>
          </cell>
          <cell r="H10" t="str">
            <v>Cote d’Ivoire</v>
          </cell>
          <cell r="I10" t="str">
            <v>Guatemala</v>
          </cell>
        </row>
        <row r="11">
          <cell r="C11" t="str">
            <v>Indonesia</v>
          </cell>
          <cell r="E11" t="str">
            <v>France</v>
          </cell>
          <cell r="F11" t="str">
            <v>Turkmenistan</v>
          </cell>
          <cell r="G11" t="str">
            <v>Iran</v>
          </cell>
          <cell r="H11" t="str">
            <v>Djibouti</v>
          </cell>
          <cell r="I11" t="str">
            <v>Honduras</v>
          </cell>
        </row>
        <row r="12">
          <cell r="C12" t="str">
            <v>Laos</v>
          </cell>
          <cell r="E12" t="str">
            <v>Germany</v>
          </cell>
          <cell r="F12" t="str">
            <v>Ukraine</v>
          </cell>
          <cell r="G12" t="str">
            <v>IRAQ</v>
          </cell>
          <cell r="H12" t="str">
            <v>Equatorial Guinea</v>
          </cell>
          <cell r="I12" t="str">
            <v>Mexico</v>
          </cell>
        </row>
        <row r="13">
          <cell r="C13" t="str">
            <v>Maldives</v>
          </cell>
          <cell r="E13" t="str">
            <v>Greece</v>
          </cell>
          <cell r="F13" t="str">
            <v>Uzbekistan</v>
          </cell>
          <cell r="G13" t="str">
            <v>Jordan</v>
          </cell>
          <cell r="H13" t="str">
            <v>Esthonia</v>
          </cell>
          <cell r="I13" t="str">
            <v>Paraguay</v>
          </cell>
        </row>
        <row r="14">
          <cell r="C14" t="str">
            <v>Macedonia</v>
          </cell>
          <cell r="E14" t="str">
            <v>Jugoslavia</v>
          </cell>
          <cell r="F14" t="str">
            <v>White Russia</v>
          </cell>
          <cell r="G14" t="str">
            <v>Kuwait</v>
          </cell>
          <cell r="H14" t="str">
            <v>Ethiopia</v>
          </cell>
          <cell r="I14" t="str">
            <v>Peru</v>
          </cell>
        </row>
        <row r="15">
          <cell r="C15" t="str">
            <v>Malaysia</v>
          </cell>
          <cell r="E15" t="str">
            <v>Herzegovina</v>
          </cell>
          <cell r="F15" t="str">
            <v>Kirghizia</v>
          </cell>
          <cell r="G15" t="str">
            <v>Lebanon</v>
          </cell>
          <cell r="H15" t="str">
            <v>Gabon</v>
          </cell>
          <cell r="I15" t="str">
            <v>Uruguay</v>
          </cell>
        </row>
        <row r="16">
          <cell r="C16" t="str">
            <v>Nepal</v>
          </cell>
          <cell r="E16" t="str">
            <v>Hungary</v>
          </cell>
          <cell r="G16" t="str">
            <v>Libya</v>
          </cell>
          <cell r="H16" t="str">
            <v>Ghana</v>
          </cell>
          <cell r="I16" t="str">
            <v>Venezuela</v>
          </cell>
        </row>
        <row r="17">
          <cell r="C17" t="str">
            <v>New Zealand</v>
          </cell>
          <cell r="E17" t="str">
            <v>Holand</v>
          </cell>
          <cell r="G17" t="str">
            <v>Mali</v>
          </cell>
          <cell r="H17" t="str">
            <v>Gibraltar</v>
          </cell>
          <cell r="I17" t="str">
            <v>Costarica</v>
          </cell>
        </row>
        <row r="18">
          <cell r="C18" t="str">
            <v>Philippines</v>
          </cell>
          <cell r="E18" t="str">
            <v>Iceland</v>
          </cell>
          <cell r="G18" t="str">
            <v>Malta</v>
          </cell>
          <cell r="H18" t="str">
            <v>Guinea</v>
          </cell>
          <cell r="I18" t="str">
            <v>Bermuda</v>
          </cell>
        </row>
        <row r="19">
          <cell r="C19" t="str">
            <v>Porto Rico</v>
          </cell>
          <cell r="E19" t="str">
            <v>Ireland</v>
          </cell>
          <cell r="G19" t="str">
            <v>Morocco</v>
          </cell>
          <cell r="H19" t="str">
            <v>Guinea-Bissau</v>
          </cell>
        </row>
        <row r="20">
          <cell r="C20" t="str">
            <v>Singapore</v>
          </cell>
          <cell r="E20" t="str">
            <v>Italy</v>
          </cell>
          <cell r="G20" t="str">
            <v>Mauritania</v>
          </cell>
          <cell r="H20" t="str">
            <v>Jamaica</v>
          </cell>
        </row>
        <row r="21">
          <cell r="C21" t="str">
            <v>Sri Lanka</v>
          </cell>
          <cell r="E21" t="str">
            <v>Latvia</v>
          </cell>
          <cell r="G21" t="str">
            <v>Montenegro</v>
          </cell>
          <cell r="H21" t="str">
            <v>Kenya</v>
          </cell>
        </row>
        <row r="22">
          <cell r="C22" t="str">
            <v>Thailand</v>
          </cell>
          <cell r="E22" t="str">
            <v>Lithuania</v>
          </cell>
          <cell r="G22" t="str">
            <v>Niger</v>
          </cell>
          <cell r="H22" t="str">
            <v>Liberia</v>
          </cell>
        </row>
        <row r="23">
          <cell r="C23" t="str">
            <v>Vietnam</v>
          </cell>
          <cell r="E23" t="str">
            <v>Luxemburg</v>
          </cell>
          <cell r="G23" t="str">
            <v>North Cyprus</v>
          </cell>
          <cell r="H23" t="str">
            <v>Madagascar</v>
          </cell>
        </row>
        <row r="24">
          <cell r="C24" t="str">
            <v>Bhutan</v>
          </cell>
          <cell r="E24" t="str">
            <v>Moldova</v>
          </cell>
          <cell r="G24" t="str">
            <v>Oman</v>
          </cell>
          <cell r="H24" t="str">
            <v>Malawi</v>
          </cell>
        </row>
        <row r="25">
          <cell r="C25" t="str">
            <v xml:space="preserve">East Timor </v>
          </cell>
          <cell r="E25" t="str">
            <v>Norway</v>
          </cell>
          <cell r="G25" t="str">
            <v>Pakistan</v>
          </cell>
          <cell r="H25" t="str">
            <v>Mauritius</v>
          </cell>
        </row>
        <row r="26">
          <cell r="E26" t="str">
            <v>Poland</v>
          </cell>
          <cell r="G26" t="str">
            <v>Qatar</v>
          </cell>
          <cell r="H26" t="str">
            <v>Mozambique</v>
          </cell>
        </row>
        <row r="27">
          <cell r="E27" t="str">
            <v>Portugal</v>
          </cell>
          <cell r="G27" t="str">
            <v>Reunion</v>
          </cell>
          <cell r="H27" t="str">
            <v>Namibia</v>
          </cell>
        </row>
        <row r="28">
          <cell r="E28" t="str">
            <v>Romania</v>
          </cell>
          <cell r="G28" t="str">
            <v>Saudi Arabia</v>
          </cell>
          <cell r="H28" t="str">
            <v>Nigeria</v>
          </cell>
        </row>
        <row r="29">
          <cell r="E29" t="str">
            <v>Serbia</v>
          </cell>
          <cell r="G29" t="str">
            <v>Senegal</v>
          </cell>
          <cell r="H29" t="str">
            <v>Principe</v>
          </cell>
        </row>
        <row r="30">
          <cell r="E30" t="str">
            <v>Slovakia</v>
          </cell>
          <cell r="G30" t="str">
            <v>Sudan</v>
          </cell>
          <cell r="H30" t="str">
            <v>Rwanda</v>
          </cell>
        </row>
        <row r="31">
          <cell r="E31" t="str">
            <v>Spain</v>
          </cell>
          <cell r="G31" t="str">
            <v>Syria</v>
          </cell>
          <cell r="H31" t="str">
            <v>Sao Tome</v>
          </cell>
        </row>
        <row r="32">
          <cell r="E32" t="str">
            <v>Sweden</v>
          </cell>
          <cell r="G32" t="str">
            <v>Tunisia</v>
          </cell>
          <cell r="H32" t="str">
            <v>Sierra leone</v>
          </cell>
        </row>
        <row r="33">
          <cell r="E33" t="str">
            <v>Switzerland</v>
          </cell>
          <cell r="G33" t="str">
            <v>Turkey</v>
          </cell>
          <cell r="H33" t="str">
            <v>Somalia</v>
          </cell>
        </row>
        <row r="34">
          <cell r="E34" t="str">
            <v>UK</v>
          </cell>
          <cell r="G34" t="str">
            <v>United Arab Emirates</v>
          </cell>
          <cell r="H34" t="str">
            <v>South Africa</v>
          </cell>
        </row>
        <row r="35">
          <cell r="E35" t="str">
            <v>Slovenia</v>
          </cell>
          <cell r="G35" t="str">
            <v>Yemen</v>
          </cell>
          <cell r="H35" t="str">
            <v>Tanzania</v>
          </cell>
        </row>
        <row r="36">
          <cell r="H36" t="str">
            <v>Togo</v>
          </cell>
        </row>
        <row r="37">
          <cell r="H37" t="str">
            <v>Uganda</v>
          </cell>
        </row>
        <row r="38">
          <cell r="H38" t="str">
            <v>Zambia</v>
          </cell>
        </row>
        <row r="39">
          <cell r="H39" t="str">
            <v>Zimbabwe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模板说明--已更新"/>
      <sheetName val="2-预算逻辑"/>
      <sheetName val="3-预算假设"/>
      <sheetName val="4-全预算模板（销毛前）-已更新"/>
      <sheetName val="5-销管费用"/>
      <sheetName val="6-MKT费用投入预算"/>
      <sheetName val="SP机会与增长（汇总）"/>
      <sheetName val="SP机会与增长（明细）"/>
      <sheetName val="SP战略投入"/>
      <sheetName val="7-全预算模板数据透视和加工"/>
      <sheetName val="8-重点机型预算"/>
      <sheetName val="6-配置表"/>
      <sheetName val="10-附 MKT分类方案"/>
      <sheetName val="Delivery"/>
      <sheetName val="10-附_MKT分类方案"/>
      <sheetName val="10-附_MKT分类方案1"/>
      <sheetName val="配置表_dimension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手机_Phone</v>
          </cell>
          <cell r="B2" t="str">
            <v>软件与云服务_Sofware_and_Cloud_service</v>
          </cell>
          <cell r="C2" t="str">
            <v>配件_Accessories</v>
          </cell>
          <cell r="D2" t="str">
            <v>移动宽带与家庭终端_MBB_and_H</v>
          </cell>
        </row>
      </sheetData>
      <sheetData sheetId="12"/>
      <sheetData sheetId="13" refreshError="1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G全损益预算模板"/>
      <sheetName val="MKT预算编制模板-待合并补充"/>
      <sheetName val="销售费用"/>
      <sheetName val="服务成本"/>
      <sheetName val="MKT-产品营销"/>
      <sheetName val="MKT-零售营销"/>
      <sheetName val="MKT-品牌营销"/>
      <sheetName val="MKT-ATL"/>
      <sheetName val="MKT-BTL"/>
      <sheetName val="MKT-GTM"/>
      <sheetName val="匹配维表 (3)"/>
      <sheetName val="Sheet4"/>
      <sheetName val="1"/>
      <sheetName val="区域维表"/>
      <sheetName val="配置表_Dimension Table"/>
      <sheetName val="MKT费用评审"/>
      <sheetName val="Sheet1"/>
      <sheetName val="Sheet2"/>
      <sheetName val="匹配维表_(3)1"/>
      <sheetName val="配置表_Dimension_Table1"/>
      <sheetName val="匹配维表_(3)"/>
      <sheetName val="配置表_Dimension_Table"/>
      <sheetName val="单位"/>
      <sheetName val="业务动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B10" t="str">
            <v xml:space="preserve">Feature Phone </v>
          </cell>
        </row>
      </sheetData>
      <sheetData sheetId="15"/>
      <sheetData sheetId="16"/>
      <sheetData sheetId="17"/>
      <sheetData sheetId="18"/>
      <sheetData sheetId="19">
        <row r="10">
          <cell r="B10" t="str">
            <v xml:space="preserve">Feature Phone </v>
          </cell>
        </row>
      </sheetData>
      <sheetData sheetId="20"/>
      <sheetData sheetId="21">
        <row r="10">
          <cell r="B10" t="str">
            <v xml:space="preserve">Feature Phone </v>
          </cell>
        </row>
      </sheetData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9F2E-3589-499C-82CA-1C2DF2512456}">
  <dimension ref="A1:K38"/>
  <sheetViews>
    <sheetView zoomScale="70" zoomScaleNormal="70" workbookViewId="0">
      <selection activeCell="O17" sqref="O17"/>
    </sheetView>
  </sheetViews>
  <sheetFormatPr defaultRowHeight="14.4"/>
  <cols>
    <col min="1" max="1" width="6.6640625" style="8" bestFit="1" customWidth="1"/>
    <col min="2" max="2" width="8.88671875" style="26"/>
    <col min="3" max="3" width="13.21875" bestFit="1" customWidth="1"/>
    <col min="4" max="4" width="17" customWidth="1"/>
    <col min="5" max="5" width="12.109375" hidden="1" customWidth="1"/>
    <col min="6" max="6" width="30.33203125" customWidth="1"/>
    <col min="7" max="7" width="12.109375" customWidth="1"/>
    <col min="8" max="8" width="10.5546875" customWidth="1"/>
    <col min="9" max="9" width="8.5546875" customWidth="1"/>
    <col min="10" max="10" width="13.21875" customWidth="1"/>
    <col min="11" max="11" width="7.33203125" style="23" bestFit="1" customWidth="1"/>
    <col min="12" max="12" width="7.44140625" bestFit="1" customWidth="1"/>
  </cols>
  <sheetData>
    <row r="1" spans="1:11" ht="15.6">
      <c r="C1" s="51" t="s">
        <v>127</v>
      </c>
    </row>
    <row r="2" spans="1:11" ht="41.4">
      <c r="A2" s="7" t="s">
        <v>38</v>
      </c>
      <c r="B2" s="10" t="s">
        <v>5</v>
      </c>
      <c r="C2" s="10" t="s">
        <v>0</v>
      </c>
      <c r="D2" s="10" t="s">
        <v>1</v>
      </c>
      <c r="E2" s="10" t="s">
        <v>40</v>
      </c>
      <c r="F2" s="10" t="s">
        <v>10</v>
      </c>
      <c r="G2" s="10" t="s">
        <v>2</v>
      </c>
      <c r="H2" s="10" t="s">
        <v>3</v>
      </c>
      <c r="I2" s="10" t="s">
        <v>4</v>
      </c>
      <c r="J2" s="6" t="s">
        <v>101</v>
      </c>
      <c r="K2" s="7" t="s">
        <v>39</v>
      </c>
    </row>
    <row r="3" spans="1:11" ht="15.6">
      <c r="A3" s="8">
        <v>3990</v>
      </c>
      <c r="B3" s="53"/>
      <c r="C3" s="12" t="s">
        <v>6</v>
      </c>
      <c r="D3" s="13" t="s">
        <v>7</v>
      </c>
      <c r="E3" s="21"/>
      <c r="F3" s="14" t="s">
        <v>100</v>
      </c>
      <c r="G3" s="15">
        <v>45503</v>
      </c>
      <c r="H3" s="15">
        <v>45530</v>
      </c>
      <c r="I3" s="19">
        <v>500</v>
      </c>
      <c r="J3" s="20">
        <f>(I3*0.75)/1.2</f>
        <v>312.5</v>
      </c>
      <c r="K3" s="29">
        <f>A3-I3</f>
        <v>3490</v>
      </c>
    </row>
    <row r="4" spans="1:11" ht="15.6">
      <c r="A4" s="8">
        <v>7490</v>
      </c>
      <c r="B4" s="53"/>
      <c r="C4" s="12" t="s">
        <v>6</v>
      </c>
      <c r="D4" s="13" t="s">
        <v>7</v>
      </c>
      <c r="E4" s="21"/>
      <c r="F4" s="14" t="s">
        <v>115</v>
      </c>
      <c r="G4" s="15">
        <v>45517</v>
      </c>
      <c r="H4" s="15">
        <v>45530</v>
      </c>
      <c r="I4" s="19">
        <v>1000</v>
      </c>
      <c r="J4" s="20">
        <f t="shared" ref="J4" si="0">(I4*0.75)/1.2</f>
        <v>625</v>
      </c>
      <c r="K4" s="29">
        <f t="shared" ref="K4:K12" si="1">A4-I4</f>
        <v>6490</v>
      </c>
    </row>
    <row r="5" spans="1:11" ht="15.6">
      <c r="A5" s="8">
        <v>3490</v>
      </c>
      <c r="B5" s="53"/>
      <c r="C5" s="12" t="s">
        <v>6</v>
      </c>
      <c r="D5" s="13" t="s">
        <v>7</v>
      </c>
      <c r="E5" s="21"/>
      <c r="F5" s="14" t="s">
        <v>114</v>
      </c>
      <c r="G5" s="15">
        <v>45503</v>
      </c>
      <c r="H5" s="15">
        <v>45516</v>
      </c>
      <c r="I5" s="19">
        <v>300</v>
      </c>
      <c r="J5" s="20">
        <f>(I5*0.7)/1.2</f>
        <v>175</v>
      </c>
      <c r="K5" s="29">
        <f t="shared" ref="K5" si="2">A5-I5</f>
        <v>3190</v>
      </c>
    </row>
    <row r="6" spans="1:11" ht="15.6">
      <c r="A6" s="8">
        <v>3490</v>
      </c>
      <c r="B6" s="53"/>
      <c r="C6" s="12" t="s">
        <v>6</v>
      </c>
      <c r="D6" s="13" t="s">
        <v>7</v>
      </c>
      <c r="E6" s="21"/>
      <c r="F6" s="14" t="s">
        <v>114</v>
      </c>
      <c r="G6" s="15">
        <v>45517</v>
      </c>
      <c r="H6" s="15">
        <v>45530</v>
      </c>
      <c r="I6" s="19">
        <v>500</v>
      </c>
      <c r="J6" s="20">
        <f>(I6*0.7)/1.2</f>
        <v>291.66666666666669</v>
      </c>
      <c r="K6" s="29">
        <f t="shared" si="1"/>
        <v>2990</v>
      </c>
    </row>
    <row r="7" spans="1:11" ht="15.6">
      <c r="A7" s="8">
        <v>6990</v>
      </c>
      <c r="B7" s="53" t="s">
        <v>8</v>
      </c>
      <c r="C7" s="12" t="s">
        <v>6</v>
      </c>
      <c r="D7" s="13" t="s">
        <v>7</v>
      </c>
      <c r="E7" s="21"/>
      <c r="F7" s="14" t="s">
        <v>116</v>
      </c>
      <c r="G7" s="15">
        <v>45517</v>
      </c>
      <c r="H7" s="15">
        <v>45530</v>
      </c>
      <c r="I7" s="19">
        <v>500</v>
      </c>
      <c r="J7" s="20">
        <f>(I7*0.7)/1.2</f>
        <v>291.66666666666669</v>
      </c>
      <c r="K7" s="29">
        <f t="shared" si="1"/>
        <v>6490</v>
      </c>
    </row>
    <row r="8" spans="1:11" ht="15.6" customHeight="1">
      <c r="A8" s="8">
        <v>5990</v>
      </c>
      <c r="B8" s="53"/>
      <c r="C8" s="12" t="s">
        <v>6</v>
      </c>
      <c r="D8" s="13" t="s">
        <v>7</v>
      </c>
      <c r="E8" s="21"/>
      <c r="F8" s="14" t="s">
        <v>113</v>
      </c>
      <c r="G8" s="15">
        <v>45513</v>
      </c>
      <c r="H8" s="15">
        <v>45530</v>
      </c>
      <c r="I8" s="19">
        <v>1000</v>
      </c>
      <c r="J8" s="20">
        <f>(I8*0.75)/1.2</f>
        <v>625</v>
      </c>
      <c r="K8" s="29">
        <f t="shared" si="1"/>
        <v>4990</v>
      </c>
    </row>
    <row r="9" spans="1:11" ht="15.6">
      <c r="A9" s="8">
        <v>3990</v>
      </c>
      <c r="B9" s="53"/>
      <c r="C9" s="12" t="s">
        <v>6</v>
      </c>
      <c r="D9" s="13" t="s">
        <v>7</v>
      </c>
      <c r="E9" s="21"/>
      <c r="F9" s="14" t="s">
        <v>37</v>
      </c>
      <c r="G9" s="15">
        <v>45503</v>
      </c>
      <c r="H9" s="15">
        <v>45530</v>
      </c>
      <c r="I9" s="19">
        <v>500</v>
      </c>
      <c r="J9" s="20">
        <f t="shared" ref="J9:J17" si="3">(I9*0.75)/1.2</f>
        <v>312.5</v>
      </c>
      <c r="K9" s="29">
        <f t="shared" si="1"/>
        <v>3490</v>
      </c>
    </row>
    <row r="10" spans="1:11" ht="15.6">
      <c r="A10" s="8">
        <v>2290</v>
      </c>
      <c r="B10" s="53"/>
      <c r="C10" s="12" t="s">
        <v>6</v>
      </c>
      <c r="D10" s="13" t="s">
        <v>7</v>
      </c>
      <c r="E10" s="21"/>
      <c r="F10" s="14" t="s">
        <v>77</v>
      </c>
      <c r="G10" s="15">
        <v>45503</v>
      </c>
      <c r="H10" s="15">
        <v>45530</v>
      </c>
      <c r="I10" s="19">
        <v>600</v>
      </c>
      <c r="J10" s="20">
        <f t="shared" si="3"/>
        <v>375</v>
      </c>
      <c r="K10" s="29">
        <f t="shared" si="1"/>
        <v>1690</v>
      </c>
    </row>
    <row r="11" spans="1:11" ht="15.6">
      <c r="A11" s="8">
        <v>3190</v>
      </c>
      <c r="B11" s="53"/>
      <c r="C11" s="12" t="s">
        <v>6</v>
      </c>
      <c r="D11" s="13" t="s">
        <v>7</v>
      </c>
      <c r="E11" s="21"/>
      <c r="F11" s="14" t="s">
        <v>17</v>
      </c>
      <c r="G11" s="15">
        <v>45503</v>
      </c>
      <c r="H11" s="15">
        <v>45516</v>
      </c>
      <c r="I11" s="19">
        <v>700</v>
      </c>
      <c r="J11" s="20">
        <f t="shared" ref="J11" si="4">(I11*0.75)/1.2</f>
        <v>437.5</v>
      </c>
      <c r="K11" s="29">
        <f t="shared" ref="K11" si="5">A11-I11</f>
        <v>2490</v>
      </c>
    </row>
    <row r="12" spans="1:11" ht="15.6">
      <c r="A12" s="8">
        <v>3190</v>
      </c>
      <c r="B12" s="53"/>
      <c r="C12" s="12" t="s">
        <v>6</v>
      </c>
      <c r="D12" s="13" t="s">
        <v>7</v>
      </c>
      <c r="E12" s="21"/>
      <c r="F12" s="14" t="s">
        <v>17</v>
      </c>
      <c r="G12" s="15">
        <v>45517</v>
      </c>
      <c r="H12" s="15">
        <v>45530</v>
      </c>
      <c r="I12" s="19">
        <v>1200</v>
      </c>
      <c r="J12" s="20">
        <f t="shared" si="3"/>
        <v>750</v>
      </c>
      <c r="K12" s="29">
        <f t="shared" si="1"/>
        <v>1990</v>
      </c>
    </row>
    <row r="13" spans="1:11" ht="15.6">
      <c r="A13" s="8">
        <v>2690</v>
      </c>
      <c r="B13" s="53"/>
      <c r="C13" s="12" t="s">
        <v>6</v>
      </c>
      <c r="D13" s="13" t="s">
        <v>7</v>
      </c>
      <c r="E13" s="21"/>
      <c r="F13" s="14" t="s">
        <v>27</v>
      </c>
      <c r="G13" s="15">
        <v>45503</v>
      </c>
      <c r="H13" s="15">
        <v>45530</v>
      </c>
      <c r="I13" s="19">
        <v>500</v>
      </c>
      <c r="J13" s="20">
        <f t="shared" si="3"/>
        <v>312.5</v>
      </c>
      <c r="K13" s="29">
        <f>A13-I13</f>
        <v>2190</v>
      </c>
    </row>
    <row r="14" spans="1:11" ht="15.6">
      <c r="A14" s="8">
        <v>22990</v>
      </c>
      <c r="B14" s="53"/>
      <c r="C14" s="12" t="s">
        <v>6</v>
      </c>
      <c r="D14" s="13" t="s">
        <v>7</v>
      </c>
      <c r="E14" s="21" t="s">
        <v>74</v>
      </c>
      <c r="F14" s="14" t="s">
        <v>21</v>
      </c>
      <c r="G14" s="15">
        <v>45503</v>
      </c>
      <c r="H14" s="15">
        <v>45512</v>
      </c>
      <c r="I14" s="19">
        <v>7000</v>
      </c>
      <c r="J14" s="20">
        <f t="shared" ref="J14" si="6">(I14*0.75)/1.2</f>
        <v>4375</v>
      </c>
      <c r="K14" s="29">
        <f t="shared" ref="K14" si="7">A14-I14</f>
        <v>15990</v>
      </c>
    </row>
    <row r="15" spans="1:11" ht="15.6">
      <c r="A15" s="8">
        <v>22990</v>
      </c>
      <c r="B15" s="53"/>
      <c r="C15" s="12" t="s">
        <v>6</v>
      </c>
      <c r="D15" s="13" t="s">
        <v>7</v>
      </c>
      <c r="E15" s="21" t="s">
        <v>74</v>
      </c>
      <c r="F15" s="14" t="s">
        <v>21</v>
      </c>
      <c r="G15" s="15">
        <v>45513</v>
      </c>
      <c r="H15" s="15">
        <v>45530</v>
      </c>
      <c r="I15" s="19">
        <v>9000</v>
      </c>
      <c r="J15" s="20">
        <f t="shared" si="3"/>
        <v>5625</v>
      </c>
      <c r="K15" s="29">
        <f t="shared" ref="K15:K16" si="8">A15-I15</f>
        <v>13990</v>
      </c>
    </row>
    <row r="16" spans="1:11" ht="15.6">
      <c r="A16" s="8">
        <v>30990</v>
      </c>
      <c r="B16" s="53"/>
      <c r="C16" s="12" t="s">
        <v>6</v>
      </c>
      <c r="D16" s="13" t="s">
        <v>7</v>
      </c>
      <c r="E16" s="21" t="s">
        <v>70</v>
      </c>
      <c r="F16" s="14" t="s">
        <v>22</v>
      </c>
      <c r="G16" s="15">
        <v>45503</v>
      </c>
      <c r="H16" s="15">
        <v>45530</v>
      </c>
      <c r="I16" s="19">
        <v>6000</v>
      </c>
      <c r="J16" s="20">
        <f t="shared" si="3"/>
        <v>3750</v>
      </c>
      <c r="K16" s="29">
        <f t="shared" si="8"/>
        <v>24990</v>
      </c>
    </row>
    <row r="17" spans="1:11" ht="15.6">
      <c r="A17" s="8">
        <v>22999</v>
      </c>
      <c r="B17" s="53"/>
      <c r="C17" s="12" t="s">
        <v>6</v>
      </c>
      <c r="D17" s="13" t="s">
        <v>7</v>
      </c>
      <c r="E17" s="21" t="s">
        <v>75</v>
      </c>
      <c r="F17" s="14" t="s">
        <v>71</v>
      </c>
      <c r="G17" s="15">
        <v>45503</v>
      </c>
      <c r="H17" s="15">
        <v>45530</v>
      </c>
      <c r="I17" s="19">
        <v>3000</v>
      </c>
      <c r="J17" s="20">
        <f t="shared" si="3"/>
        <v>1875</v>
      </c>
      <c r="K17" s="29">
        <f>A17-I17</f>
        <v>19999</v>
      </c>
    </row>
    <row r="18" spans="1:11" ht="15.6">
      <c r="A18" s="8">
        <v>31999</v>
      </c>
      <c r="B18" s="53"/>
      <c r="C18" s="12" t="s">
        <v>6</v>
      </c>
      <c r="D18" s="13" t="s">
        <v>7</v>
      </c>
      <c r="E18" s="21" t="s">
        <v>76</v>
      </c>
      <c r="F18" s="14" t="s">
        <v>72</v>
      </c>
      <c r="G18" s="15">
        <v>45503</v>
      </c>
      <c r="H18" s="15">
        <v>45530</v>
      </c>
      <c r="I18" s="19">
        <v>4000</v>
      </c>
      <c r="J18" s="20">
        <f t="shared" ref="J18:J19" si="9">(I18*0.75)/1.2</f>
        <v>2500</v>
      </c>
      <c r="K18" s="29">
        <f>A18-I18</f>
        <v>27999</v>
      </c>
    </row>
    <row r="19" spans="1:11" ht="15.6">
      <c r="A19" s="8">
        <v>19999</v>
      </c>
      <c r="B19" s="53"/>
      <c r="C19" s="12" t="s">
        <v>6</v>
      </c>
      <c r="D19" s="13" t="s">
        <v>7</v>
      </c>
      <c r="E19" s="21" t="s">
        <v>69</v>
      </c>
      <c r="F19" s="34" t="s">
        <v>73</v>
      </c>
      <c r="G19" s="33">
        <v>45523</v>
      </c>
      <c r="H19" s="33">
        <v>45530</v>
      </c>
      <c r="I19" s="60">
        <v>5000</v>
      </c>
      <c r="J19" s="20">
        <f t="shared" si="9"/>
        <v>3125</v>
      </c>
      <c r="K19" s="29">
        <f>A19-I19</f>
        <v>14999</v>
      </c>
    </row>
    <row r="20" spans="1:11">
      <c r="A20"/>
      <c r="B20"/>
    </row>
    <row r="22" spans="1:11" ht="15.6">
      <c r="C22" s="54" t="s">
        <v>134</v>
      </c>
    </row>
    <row r="23" spans="1:11" ht="41.4">
      <c r="A23" s="7" t="s">
        <v>38</v>
      </c>
      <c r="B23" s="10" t="s">
        <v>5</v>
      </c>
      <c r="C23" s="10" t="s">
        <v>0</v>
      </c>
      <c r="D23" s="10" t="s">
        <v>1</v>
      </c>
      <c r="E23" s="10" t="s">
        <v>40</v>
      </c>
      <c r="F23" s="10" t="s">
        <v>10</v>
      </c>
      <c r="G23" s="10" t="s">
        <v>2</v>
      </c>
      <c r="H23" s="10" t="s">
        <v>3</v>
      </c>
      <c r="I23" s="10" t="s">
        <v>4</v>
      </c>
      <c r="J23" s="6" t="s">
        <v>101</v>
      </c>
      <c r="K23" s="7" t="s">
        <v>39</v>
      </c>
    </row>
    <row r="24" spans="1:11" ht="15.6">
      <c r="A24" s="8">
        <v>3990</v>
      </c>
      <c r="B24" s="53"/>
      <c r="C24" s="12" t="s">
        <v>6</v>
      </c>
      <c r="D24" s="13" t="s">
        <v>7</v>
      </c>
      <c r="E24" s="21"/>
      <c r="F24" s="14" t="s">
        <v>100</v>
      </c>
      <c r="G24" s="15">
        <v>45531</v>
      </c>
      <c r="H24" s="15">
        <v>45551</v>
      </c>
      <c r="I24" s="19">
        <v>1000</v>
      </c>
      <c r="J24" s="20">
        <f>(I24*0.75)/1.2</f>
        <v>625</v>
      </c>
      <c r="K24" s="29">
        <f>A24-I24</f>
        <v>2990</v>
      </c>
    </row>
    <row r="25" spans="1:11" ht="15.6">
      <c r="A25" s="8">
        <v>7490</v>
      </c>
      <c r="B25" s="53"/>
      <c r="C25" s="12" t="s">
        <v>6</v>
      </c>
      <c r="D25" s="13" t="s">
        <v>7</v>
      </c>
      <c r="E25" s="21"/>
      <c r="F25" s="14" t="s">
        <v>115</v>
      </c>
      <c r="G25" s="15">
        <v>45531</v>
      </c>
      <c r="H25" s="15">
        <v>45551</v>
      </c>
      <c r="I25" s="19">
        <v>1500</v>
      </c>
      <c r="J25" s="20">
        <f t="shared" ref="J25" si="10">(I25*0.75)/1.2</f>
        <v>937.5</v>
      </c>
      <c r="K25" s="29">
        <f t="shared" ref="K25:K31" si="11">A25-I25</f>
        <v>5990</v>
      </c>
    </row>
    <row r="26" spans="1:11" ht="15.6">
      <c r="A26" s="8">
        <v>3490</v>
      </c>
      <c r="B26" s="53"/>
      <c r="C26" s="12" t="s">
        <v>6</v>
      </c>
      <c r="D26" s="13" t="s">
        <v>7</v>
      </c>
      <c r="E26" s="21"/>
      <c r="F26" s="14" t="s">
        <v>114</v>
      </c>
      <c r="G26" s="15">
        <v>45531</v>
      </c>
      <c r="H26" s="15">
        <v>45558</v>
      </c>
      <c r="I26" s="19">
        <v>500</v>
      </c>
      <c r="J26" s="20">
        <f>(I26*0.7)/1.2</f>
        <v>291.66666666666669</v>
      </c>
      <c r="K26" s="29">
        <f t="shared" si="11"/>
        <v>2990</v>
      </c>
    </row>
    <row r="27" spans="1:11" ht="15.6">
      <c r="A27" s="8">
        <v>6990</v>
      </c>
      <c r="B27" s="53"/>
      <c r="C27" s="12" t="s">
        <v>6</v>
      </c>
      <c r="D27" s="13" t="s">
        <v>7</v>
      </c>
      <c r="E27" s="21"/>
      <c r="F27" s="14" t="s">
        <v>116</v>
      </c>
      <c r="G27" s="15">
        <v>45531</v>
      </c>
      <c r="H27" s="15">
        <v>45551</v>
      </c>
      <c r="I27" s="19">
        <v>1000</v>
      </c>
      <c r="J27" s="20">
        <f>(I27*0.7)/1.2</f>
        <v>583.33333333333337</v>
      </c>
      <c r="K27" s="29">
        <f t="shared" si="11"/>
        <v>5990</v>
      </c>
    </row>
    <row r="28" spans="1:11" ht="15.6" customHeight="1">
      <c r="A28" s="8">
        <v>5990</v>
      </c>
      <c r="B28" s="53"/>
      <c r="C28" s="12" t="s">
        <v>6</v>
      </c>
      <c r="D28" s="13" t="s">
        <v>7</v>
      </c>
      <c r="E28" s="21"/>
      <c r="F28" s="14" t="s">
        <v>113</v>
      </c>
      <c r="G28" s="15">
        <v>45531</v>
      </c>
      <c r="H28" s="15">
        <v>45551</v>
      </c>
      <c r="I28" s="19">
        <v>1000</v>
      </c>
      <c r="J28" s="20">
        <f>(I28*0.75)/1.2</f>
        <v>625</v>
      </c>
      <c r="K28" s="29">
        <f t="shared" ref="K28" si="12">A28-I28</f>
        <v>4990</v>
      </c>
    </row>
    <row r="29" spans="1:11" ht="15.6">
      <c r="A29" s="8">
        <v>3990</v>
      </c>
      <c r="B29" s="53" t="s">
        <v>8</v>
      </c>
      <c r="C29" s="12" t="s">
        <v>6</v>
      </c>
      <c r="D29" s="13" t="s">
        <v>7</v>
      </c>
      <c r="E29" s="21"/>
      <c r="F29" s="14" t="s">
        <v>140</v>
      </c>
      <c r="G29" s="15">
        <v>45531</v>
      </c>
      <c r="H29" s="15">
        <v>45551</v>
      </c>
      <c r="I29" s="19">
        <v>1000</v>
      </c>
      <c r="J29" s="20">
        <f t="shared" ref="J29:J36" si="13">(I29*0.75)/1.2</f>
        <v>625</v>
      </c>
      <c r="K29" s="29">
        <f t="shared" si="11"/>
        <v>2990</v>
      </c>
    </row>
    <row r="30" spans="1:11" ht="15.6">
      <c r="A30" s="8">
        <v>2290</v>
      </c>
      <c r="B30" s="53"/>
      <c r="C30" s="12" t="s">
        <v>6</v>
      </c>
      <c r="D30" s="13" t="s">
        <v>7</v>
      </c>
      <c r="E30" s="21"/>
      <c r="F30" s="14" t="s">
        <v>141</v>
      </c>
      <c r="G30" s="15">
        <v>45531</v>
      </c>
      <c r="H30" s="15">
        <v>45551</v>
      </c>
      <c r="I30" s="19">
        <v>600</v>
      </c>
      <c r="J30" s="20">
        <f t="shared" si="13"/>
        <v>375</v>
      </c>
      <c r="K30" s="29">
        <f t="shared" si="11"/>
        <v>1690</v>
      </c>
    </row>
    <row r="31" spans="1:11" ht="15.6">
      <c r="A31" s="8">
        <v>3190</v>
      </c>
      <c r="B31" s="53"/>
      <c r="C31" s="12" t="s">
        <v>6</v>
      </c>
      <c r="D31" s="13" t="s">
        <v>7</v>
      </c>
      <c r="E31" s="21"/>
      <c r="F31" s="14" t="s">
        <v>142</v>
      </c>
      <c r="G31" s="15">
        <v>45531</v>
      </c>
      <c r="H31" s="15">
        <v>45551</v>
      </c>
      <c r="I31" s="19">
        <v>1200</v>
      </c>
      <c r="J31" s="20">
        <f t="shared" si="13"/>
        <v>750</v>
      </c>
      <c r="K31" s="29">
        <f t="shared" si="11"/>
        <v>1990</v>
      </c>
    </row>
    <row r="32" spans="1:11" ht="15.6">
      <c r="A32" s="8">
        <v>2690</v>
      </c>
      <c r="B32" s="53"/>
      <c r="C32" s="12" t="s">
        <v>6</v>
      </c>
      <c r="D32" s="13" t="s">
        <v>7</v>
      </c>
      <c r="E32" s="21"/>
      <c r="F32" s="14" t="s">
        <v>143</v>
      </c>
      <c r="G32" s="15">
        <v>45531</v>
      </c>
      <c r="H32" s="15">
        <v>45551</v>
      </c>
      <c r="I32" s="19">
        <v>500</v>
      </c>
      <c r="J32" s="20">
        <f t="shared" si="13"/>
        <v>312.5</v>
      </c>
      <c r="K32" s="29">
        <f>A32-I32</f>
        <v>2190</v>
      </c>
    </row>
    <row r="33" spans="1:11" ht="15.6">
      <c r="A33" s="8">
        <v>22990</v>
      </c>
      <c r="B33" s="53"/>
      <c r="C33" s="12" t="s">
        <v>6</v>
      </c>
      <c r="D33" s="13" t="s">
        <v>7</v>
      </c>
      <c r="E33" s="21" t="s">
        <v>74</v>
      </c>
      <c r="F33" s="14" t="s">
        <v>21</v>
      </c>
      <c r="G33" s="15">
        <v>45531</v>
      </c>
      <c r="H33" s="15">
        <v>45551</v>
      </c>
      <c r="I33" s="19">
        <v>9000</v>
      </c>
      <c r="J33" s="20">
        <f t="shared" si="13"/>
        <v>5625</v>
      </c>
      <c r="K33" s="29">
        <f t="shared" ref="K33:K34" si="14">A33-I33</f>
        <v>13990</v>
      </c>
    </row>
    <row r="34" spans="1:11" ht="15.6">
      <c r="A34" s="8">
        <v>30990</v>
      </c>
      <c r="B34" s="53"/>
      <c r="C34" s="12" t="s">
        <v>6</v>
      </c>
      <c r="D34" s="13" t="s">
        <v>7</v>
      </c>
      <c r="E34" s="21" t="s">
        <v>70</v>
      </c>
      <c r="F34" s="14" t="s">
        <v>22</v>
      </c>
      <c r="G34" s="15">
        <v>45531</v>
      </c>
      <c r="H34" s="15">
        <v>45551</v>
      </c>
      <c r="I34" s="19">
        <v>6000</v>
      </c>
      <c r="J34" s="20">
        <f t="shared" si="13"/>
        <v>3750</v>
      </c>
      <c r="K34" s="29">
        <f t="shared" si="14"/>
        <v>24990</v>
      </c>
    </row>
    <row r="35" spans="1:11" ht="15.6">
      <c r="A35" s="8">
        <v>19999</v>
      </c>
      <c r="B35" s="53"/>
      <c r="C35" s="12" t="s">
        <v>6</v>
      </c>
      <c r="D35" s="13" t="s">
        <v>7</v>
      </c>
      <c r="E35" s="21" t="s">
        <v>69</v>
      </c>
      <c r="F35" s="34" t="s">
        <v>73</v>
      </c>
      <c r="G35" s="33">
        <v>45531</v>
      </c>
      <c r="H35" s="33">
        <v>45551</v>
      </c>
      <c r="I35" s="60">
        <v>5000</v>
      </c>
      <c r="J35" s="20">
        <f t="shared" si="13"/>
        <v>3125</v>
      </c>
      <c r="K35" s="29">
        <f>A35-I35</f>
        <v>14999</v>
      </c>
    </row>
    <row r="36" spans="1:11" ht="15.6">
      <c r="A36" s="8">
        <v>22999</v>
      </c>
      <c r="B36" s="53"/>
      <c r="C36" s="12" t="s">
        <v>6</v>
      </c>
      <c r="D36" s="13" t="s">
        <v>7</v>
      </c>
      <c r="E36" s="21" t="s">
        <v>75</v>
      </c>
      <c r="F36" s="14" t="s">
        <v>71</v>
      </c>
      <c r="G36" s="15">
        <v>45531</v>
      </c>
      <c r="H36" s="15">
        <v>45551</v>
      </c>
      <c r="I36" s="19">
        <v>4000</v>
      </c>
      <c r="J36" s="20">
        <f t="shared" si="13"/>
        <v>2500</v>
      </c>
      <c r="K36" s="29">
        <f>A36-I36</f>
        <v>18999</v>
      </c>
    </row>
    <row r="37" spans="1:11" ht="15.6">
      <c r="A37" s="8">
        <v>31999</v>
      </c>
      <c r="B37" s="53"/>
      <c r="C37" s="12" t="s">
        <v>6</v>
      </c>
      <c r="D37" s="13" t="s">
        <v>7</v>
      </c>
      <c r="E37" s="21" t="s">
        <v>76</v>
      </c>
      <c r="F37" s="14" t="s">
        <v>72</v>
      </c>
      <c r="G37" s="15">
        <v>45531</v>
      </c>
      <c r="H37" s="15">
        <v>45551</v>
      </c>
      <c r="I37" s="19">
        <v>6000</v>
      </c>
      <c r="J37" s="20">
        <f t="shared" ref="J37:J38" si="15">(I37*0.75)/1.2</f>
        <v>3750</v>
      </c>
      <c r="K37" s="29">
        <f>A37-I37</f>
        <v>25999</v>
      </c>
    </row>
    <row r="38" spans="1:11" ht="15.6">
      <c r="A38" s="8">
        <v>2490</v>
      </c>
      <c r="B38" s="53"/>
      <c r="C38" s="12" t="s">
        <v>6</v>
      </c>
      <c r="D38" s="13" t="s">
        <v>7</v>
      </c>
      <c r="E38" s="21" t="s">
        <v>76</v>
      </c>
      <c r="F38" s="34" t="s">
        <v>144</v>
      </c>
      <c r="G38" s="33">
        <v>45531</v>
      </c>
      <c r="H38" s="33">
        <v>45551</v>
      </c>
      <c r="I38" s="60">
        <v>500</v>
      </c>
      <c r="J38" s="20">
        <f t="shared" si="15"/>
        <v>312.5</v>
      </c>
      <c r="K38" s="29">
        <f>A38-I38</f>
        <v>1990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CD5F-F9BF-47D8-9287-9E9F969A7509}">
  <dimension ref="A1:K15"/>
  <sheetViews>
    <sheetView zoomScale="70" zoomScaleNormal="70" workbookViewId="0">
      <selection activeCell="H26" sqref="H26"/>
    </sheetView>
  </sheetViews>
  <sheetFormatPr defaultRowHeight="14.4"/>
  <cols>
    <col min="1" max="1" width="6" style="8" bestFit="1" customWidth="1"/>
    <col min="2" max="2" width="12.44140625" style="26" bestFit="1" customWidth="1"/>
    <col min="3" max="3" width="13.21875" bestFit="1" customWidth="1"/>
    <col min="4" max="4" width="17.88671875" customWidth="1"/>
    <col min="5" max="5" width="12.109375" hidden="1" customWidth="1"/>
    <col min="6" max="6" width="25.44140625" customWidth="1"/>
    <col min="7" max="7" width="13.21875" customWidth="1"/>
    <col min="8" max="8" width="11" customWidth="1"/>
    <col min="9" max="9" width="8" customWidth="1"/>
    <col min="10" max="10" width="13.21875" customWidth="1"/>
    <col min="11" max="11" width="7.33203125" style="23" bestFit="1" customWidth="1"/>
    <col min="12" max="12" width="7.44140625" bestFit="1" customWidth="1"/>
  </cols>
  <sheetData>
    <row r="1" spans="1:11" ht="15.6">
      <c r="C1" s="51" t="s">
        <v>132</v>
      </c>
    </row>
    <row r="2" spans="1:11" ht="41.4">
      <c r="A2" s="7" t="s">
        <v>38</v>
      </c>
      <c r="B2" s="10" t="s">
        <v>5</v>
      </c>
      <c r="C2" s="10" t="s">
        <v>0</v>
      </c>
      <c r="D2" s="10" t="s">
        <v>1</v>
      </c>
      <c r="E2" s="10" t="s">
        <v>40</v>
      </c>
      <c r="F2" s="10" t="s">
        <v>10</v>
      </c>
      <c r="G2" s="10" t="s">
        <v>2</v>
      </c>
      <c r="H2" s="10" t="s">
        <v>3</v>
      </c>
      <c r="I2" s="10" t="s">
        <v>4</v>
      </c>
      <c r="J2" s="6" t="s">
        <v>101</v>
      </c>
      <c r="K2" s="7" t="s">
        <v>39</v>
      </c>
    </row>
    <row r="3" spans="1:11" ht="15.6" customHeight="1">
      <c r="A3" s="8">
        <v>2990</v>
      </c>
      <c r="B3" s="61" t="s">
        <v>112</v>
      </c>
      <c r="C3" s="12" t="s">
        <v>6</v>
      </c>
      <c r="D3" s="13" t="s">
        <v>7</v>
      </c>
      <c r="E3" s="21"/>
      <c r="F3" s="14" t="s">
        <v>111</v>
      </c>
      <c r="G3" s="15">
        <v>45482</v>
      </c>
      <c r="H3" s="15">
        <v>45502</v>
      </c>
      <c r="I3" s="19">
        <v>500</v>
      </c>
      <c r="J3" s="20">
        <f t="shared" ref="J3:J5" si="0">(I3*0.75)/1.2</f>
        <v>312.5</v>
      </c>
      <c r="K3" s="29">
        <f t="shared" ref="K3:K4" si="1">A3-I3</f>
        <v>2490</v>
      </c>
    </row>
    <row r="4" spans="1:11" ht="15.6" customHeight="1">
      <c r="A4" s="8">
        <v>2990</v>
      </c>
      <c r="B4" s="62"/>
      <c r="C4" s="12" t="s">
        <v>6</v>
      </c>
      <c r="D4" s="13" t="s">
        <v>7</v>
      </c>
      <c r="E4" s="21"/>
      <c r="F4" s="34" t="s">
        <v>111</v>
      </c>
      <c r="G4" s="33">
        <v>45524</v>
      </c>
      <c r="H4" s="33">
        <v>45551</v>
      </c>
      <c r="I4" s="19">
        <v>500</v>
      </c>
      <c r="J4" s="20">
        <f t="shared" si="0"/>
        <v>312.5</v>
      </c>
      <c r="K4" s="29">
        <f t="shared" si="1"/>
        <v>2490</v>
      </c>
    </row>
    <row r="5" spans="1:11" ht="15.6" hidden="1" customHeight="1">
      <c r="B5" s="53"/>
      <c r="C5" s="12" t="s">
        <v>6</v>
      </c>
      <c r="D5" s="13" t="s">
        <v>7</v>
      </c>
      <c r="E5" s="21"/>
      <c r="F5" s="14"/>
      <c r="G5" s="15"/>
      <c r="H5" s="15"/>
      <c r="I5" s="19"/>
      <c r="J5" s="20">
        <f t="shared" si="0"/>
        <v>0</v>
      </c>
      <c r="K5" s="29">
        <f>A5-I5</f>
        <v>0</v>
      </c>
    </row>
    <row r="6" spans="1:11" ht="14.4" customHeight="1">
      <c r="A6"/>
      <c r="B6"/>
    </row>
    <row r="7" spans="1:11" ht="14.4" customHeight="1">
      <c r="A7"/>
      <c r="B7"/>
      <c r="K7"/>
    </row>
    <row r="8" spans="1:11" ht="14.4" customHeight="1">
      <c r="A8"/>
      <c r="B8"/>
    </row>
    <row r="9" spans="1:11" ht="14.4" customHeight="1">
      <c r="A9"/>
      <c r="B9"/>
    </row>
    <row r="10" spans="1:11" ht="14.4" customHeight="1">
      <c r="A10"/>
      <c r="B10"/>
    </row>
    <row r="11" spans="1:11" ht="14.4" customHeight="1">
      <c r="A11"/>
      <c r="B11"/>
    </row>
    <row r="12" spans="1:11" ht="14.4" customHeight="1">
      <c r="A12"/>
      <c r="B12"/>
    </row>
    <row r="13" spans="1:11" ht="14.4" customHeight="1">
      <c r="A13"/>
      <c r="B13"/>
    </row>
    <row r="14" spans="1:11" ht="14.4" customHeight="1">
      <c r="A14"/>
      <c r="B14"/>
    </row>
    <row r="15" spans="1:11" ht="14.4" customHeight="1">
      <c r="A15"/>
      <c r="B15"/>
    </row>
  </sheetData>
  <autoFilter ref="B2:J6" xr:uid="{DE979F2E-3589-499C-82CA-1C2DF2512456}"/>
  <mergeCells count="1">
    <mergeCell ref="B3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FADD-99BA-4E8D-BA79-9CAADFAEF6CE}">
  <dimension ref="A1:L51"/>
  <sheetViews>
    <sheetView zoomScale="70" zoomScaleNormal="70" workbookViewId="0">
      <selection activeCell="O44" sqref="O44"/>
    </sheetView>
  </sheetViews>
  <sheetFormatPr defaultRowHeight="14.4"/>
  <cols>
    <col min="1" max="1" width="9.33203125" style="2" bestFit="1" customWidth="1"/>
    <col min="2" max="2" width="9.109375" customWidth="1"/>
    <col min="3" max="3" width="10" customWidth="1"/>
    <col min="4" max="4" width="16.77734375" customWidth="1"/>
    <col min="5" max="5" width="24" style="3" customWidth="1"/>
    <col min="6" max="6" width="13.109375" style="1" customWidth="1"/>
    <col min="7" max="7" width="11.5546875" style="1" customWidth="1"/>
    <col min="8" max="8" width="28.44140625" customWidth="1"/>
    <col min="9" max="9" width="11.6640625" style="2" customWidth="1"/>
    <col min="10" max="10" width="8.88671875" style="8" customWidth="1"/>
    <col min="11" max="11" width="6" style="2" customWidth="1"/>
    <col min="12" max="12" width="6.77734375" style="2" customWidth="1"/>
  </cols>
  <sheetData>
    <row r="1" spans="1:12" ht="15.6">
      <c r="B1" s="36"/>
      <c r="C1" s="51" t="s">
        <v>127</v>
      </c>
      <c r="D1" s="40"/>
    </row>
    <row r="2" spans="1:12" ht="46.2" customHeight="1">
      <c r="A2" s="7" t="s">
        <v>38</v>
      </c>
      <c r="B2" s="10" t="s">
        <v>5</v>
      </c>
      <c r="C2" s="10" t="s">
        <v>9</v>
      </c>
      <c r="D2" s="10" t="s">
        <v>9</v>
      </c>
      <c r="E2" s="10" t="s">
        <v>10</v>
      </c>
      <c r="F2" s="10" t="s">
        <v>2</v>
      </c>
      <c r="G2" s="10" t="s">
        <v>3</v>
      </c>
      <c r="H2" s="10" t="s">
        <v>4</v>
      </c>
      <c r="I2" s="6" t="s">
        <v>101</v>
      </c>
      <c r="J2" s="7" t="s">
        <v>39</v>
      </c>
    </row>
    <row r="3" spans="1:12" ht="15" customHeight="1">
      <c r="A3" s="8">
        <v>14990</v>
      </c>
      <c r="B3" s="41"/>
      <c r="C3" s="12" t="s">
        <v>6</v>
      </c>
      <c r="D3" s="13" t="s">
        <v>7</v>
      </c>
      <c r="E3" s="14" t="s">
        <v>24</v>
      </c>
      <c r="F3" s="15">
        <v>45503</v>
      </c>
      <c r="G3" s="15">
        <v>45537</v>
      </c>
      <c r="H3" s="16">
        <v>2000</v>
      </c>
      <c r="I3" s="46">
        <f t="shared" ref="I3:I17" si="0">(H3*0.88)/1.2</f>
        <v>1466.6666666666667</v>
      </c>
      <c r="J3" s="30">
        <f t="shared" ref="J3:J17" si="1">A3-H3</f>
        <v>12990</v>
      </c>
    </row>
    <row r="4" spans="1:12" ht="15.6">
      <c r="A4" s="8">
        <v>16990</v>
      </c>
      <c r="B4" s="41"/>
      <c r="C4" s="12" t="s">
        <v>6</v>
      </c>
      <c r="D4" s="13" t="s">
        <v>7</v>
      </c>
      <c r="E4" s="14" t="s">
        <v>25</v>
      </c>
      <c r="F4" s="15">
        <v>45503</v>
      </c>
      <c r="G4" s="15">
        <v>45537</v>
      </c>
      <c r="H4" s="16">
        <v>2000</v>
      </c>
      <c r="I4" s="46">
        <f t="shared" si="0"/>
        <v>1466.6666666666667</v>
      </c>
      <c r="J4" s="30">
        <f t="shared" si="1"/>
        <v>14990</v>
      </c>
    </row>
    <row r="5" spans="1:12" ht="15.6">
      <c r="A5" s="8">
        <v>18990</v>
      </c>
      <c r="B5" s="41"/>
      <c r="C5" s="12" t="s">
        <v>6</v>
      </c>
      <c r="D5" s="13" t="s">
        <v>7</v>
      </c>
      <c r="E5" s="14" t="s">
        <v>26</v>
      </c>
      <c r="F5" s="15">
        <v>45503</v>
      </c>
      <c r="G5" s="15">
        <v>45537</v>
      </c>
      <c r="H5" s="16">
        <v>2000</v>
      </c>
      <c r="I5" s="46">
        <f t="shared" si="0"/>
        <v>1466.6666666666667</v>
      </c>
      <c r="J5" s="30">
        <f t="shared" si="1"/>
        <v>16990</v>
      </c>
    </row>
    <row r="6" spans="1:12" ht="15.6">
      <c r="A6" s="8">
        <v>19990</v>
      </c>
      <c r="B6" s="41"/>
      <c r="C6" s="12" t="s">
        <v>6</v>
      </c>
      <c r="D6" s="13" t="s">
        <v>7</v>
      </c>
      <c r="E6" s="14" t="s">
        <v>23</v>
      </c>
      <c r="F6" s="15">
        <v>45503</v>
      </c>
      <c r="G6" s="15">
        <v>45537</v>
      </c>
      <c r="H6" s="16">
        <v>2000</v>
      </c>
      <c r="I6" s="46">
        <f t="shared" si="0"/>
        <v>1466.6666666666667</v>
      </c>
      <c r="J6" s="30">
        <f t="shared" si="1"/>
        <v>17990</v>
      </c>
    </row>
    <row r="7" spans="1:12" s="5" customFormat="1" ht="15" customHeight="1">
      <c r="A7" s="8">
        <v>20990</v>
      </c>
      <c r="B7" s="41"/>
      <c r="C7" s="12" t="s">
        <v>6</v>
      </c>
      <c r="D7" s="13" t="s">
        <v>7</v>
      </c>
      <c r="E7" s="14" t="s">
        <v>30</v>
      </c>
      <c r="F7" s="15">
        <v>45517</v>
      </c>
      <c r="G7" s="15">
        <v>45537</v>
      </c>
      <c r="H7" s="16">
        <v>4000</v>
      </c>
      <c r="I7" s="46">
        <f t="shared" si="0"/>
        <v>2933.3333333333335</v>
      </c>
      <c r="J7" s="30">
        <f t="shared" si="1"/>
        <v>16990</v>
      </c>
      <c r="K7" s="37"/>
      <c r="L7" s="37"/>
    </row>
    <row r="8" spans="1:12" ht="15" customHeight="1">
      <c r="A8" s="8">
        <v>24990</v>
      </c>
      <c r="B8" s="41"/>
      <c r="C8" s="12" t="s">
        <v>6</v>
      </c>
      <c r="D8" s="13" t="s">
        <v>7</v>
      </c>
      <c r="E8" s="14" t="s">
        <v>31</v>
      </c>
      <c r="F8" s="15">
        <v>45503</v>
      </c>
      <c r="G8" s="33">
        <v>45530</v>
      </c>
      <c r="H8" s="16">
        <v>3000</v>
      </c>
      <c r="I8" s="46">
        <f t="shared" si="0"/>
        <v>2200</v>
      </c>
      <c r="J8" s="29">
        <f t="shared" si="1"/>
        <v>21990</v>
      </c>
    </row>
    <row r="9" spans="1:12" ht="15" customHeight="1">
      <c r="A9" s="8">
        <v>24990</v>
      </c>
      <c r="B9" s="41"/>
      <c r="C9" s="12" t="s">
        <v>6</v>
      </c>
      <c r="D9" s="13" t="s">
        <v>7</v>
      </c>
      <c r="E9" s="34" t="s">
        <v>31</v>
      </c>
      <c r="F9" s="33">
        <v>45531</v>
      </c>
      <c r="G9" s="33">
        <v>45544</v>
      </c>
      <c r="H9" s="35" t="s">
        <v>137</v>
      </c>
      <c r="I9" s="46">
        <f>(3000*0.88)/1.2+3990*0.75/1.2</f>
        <v>4693.75</v>
      </c>
      <c r="J9" s="29">
        <f>A9-3000</f>
        <v>21990</v>
      </c>
    </row>
    <row r="10" spans="1:12" ht="15" customHeight="1">
      <c r="A10" s="9">
        <v>27990</v>
      </c>
      <c r="B10" s="41"/>
      <c r="C10" s="17" t="s">
        <v>6</v>
      </c>
      <c r="D10" s="13" t="s">
        <v>7</v>
      </c>
      <c r="E10" s="14" t="s">
        <v>32</v>
      </c>
      <c r="F10" s="15">
        <v>45503</v>
      </c>
      <c r="G10" s="33">
        <v>45530</v>
      </c>
      <c r="H10" s="16">
        <v>3000</v>
      </c>
      <c r="I10" s="46">
        <f t="shared" ref="I10" si="2">(H10*0.88)/1.2</f>
        <v>2200</v>
      </c>
      <c r="J10" s="30">
        <f t="shared" ref="J10" si="3">A10-H10</f>
        <v>24990</v>
      </c>
    </row>
    <row r="11" spans="1:12" ht="15" customHeight="1">
      <c r="A11" s="9">
        <v>27990</v>
      </c>
      <c r="B11" s="41"/>
      <c r="C11" s="17" t="s">
        <v>6</v>
      </c>
      <c r="D11" s="13" t="s">
        <v>7</v>
      </c>
      <c r="E11" s="34" t="s">
        <v>32</v>
      </c>
      <c r="F11" s="33">
        <v>45531</v>
      </c>
      <c r="G11" s="33">
        <v>45544</v>
      </c>
      <c r="H11" s="35" t="s">
        <v>137</v>
      </c>
      <c r="I11" s="46">
        <f>(3000*0.88)/1.2+3990*0.75/1.2</f>
        <v>4693.75</v>
      </c>
      <c r="J11" s="29">
        <f>A11-3000</f>
        <v>24990</v>
      </c>
    </row>
    <row r="12" spans="1:12" ht="15" customHeight="1">
      <c r="A12" s="9">
        <v>28990</v>
      </c>
      <c r="B12" s="41"/>
      <c r="C12" s="17" t="s">
        <v>6</v>
      </c>
      <c r="D12" s="13" t="s">
        <v>7</v>
      </c>
      <c r="E12" s="14" t="s">
        <v>18</v>
      </c>
      <c r="F12" s="15">
        <v>45510</v>
      </c>
      <c r="G12" s="15">
        <v>45537</v>
      </c>
      <c r="H12" s="49">
        <v>11000</v>
      </c>
      <c r="I12" s="46">
        <f t="shared" ref="I12" si="4">(H12*0.88)/1.2</f>
        <v>8066.666666666667</v>
      </c>
      <c r="J12" s="29">
        <f t="shared" ref="J12" si="5">A12-H12</f>
        <v>17990</v>
      </c>
    </row>
    <row r="13" spans="1:12" ht="15" customHeight="1">
      <c r="A13" s="8">
        <v>32990</v>
      </c>
      <c r="B13" s="41"/>
      <c r="C13" s="12" t="s">
        <v>6</v>
      </c>
      <c r="D13" s="13" t="s">
        <v>7</v>
      </c>
      <c r="E13" s="14" t="s">
        <v>33</v>
      </c>
      <c r="F13" s="15">
        <v>45503</v>
      </c>
      <c r="G13" s="15">
        <v>45516</v>
      </c>
      <c r="H13" s="16">
        <v>2000</v>
      </c>
      <c r="I13" s="46">
        <f t="shared" si="0"/>
        <v>1466.6666666666667</v>
      </c>
      <c r="J13" s="29">
        <f t="shared" si="1"/>
        <v>30990</v>
      </c>
    </row>
    <row r="14" spans="1:12" ht="15" customHeight="1">
      <c r="A14" s="8">
        <v>32990</v>
      </c>
      <c r="B14" s="41"/>
      <c r="C14" s="12" t="s">
        <v>6</v>
      </c>
      <c r="D14" s="13" t="s">
        <v>7</v>
      </c>
      <c r="E14" s="14" t="s">
        <v>33</v>
      </c>
      <c r="F14" s="15">
        <v>45517</v>
      </c>
      <c r="G14" s="15">
        <v>45537</v>
      </c>
      <c r="H14" s="35">
        <v>4000</v>
      </c>
      <c r="I14" s="46">
        <f t="shared" si="0"/>
        <v>2933.3333333333335</v>
      </c>
      <c r="J14" s="29">
        <f t="shared" si="1"/>
        <v>28990</v>
      </c>
    </row>
    <row r="15" spans="1:12" ht="15" customHeight="1">
      <c r="A15" s="8">
        <v>34990</v>
      </c>
      <c r="B15" s="41"/>
      <c r="C15" s="12" t="s">
        <v>6</v>
      </c>
      <c r="D15" s="13" t="s">
        <v>7</v>
      </c>
      <c r="E15" s="14" t="s">
        <v>34</v>
      </c>
      <c r="F15" s="15">
        <v>45503</v>
      </c>
      <c r="G15" s="15">
        <v>45516</v>
      </c>
      <c r="H15" s="16">
        <v>2000</v>
      </c>
      <c r="I15" s="46">
        <f t="shared" si="0"/>
        <v>1466.6666666666667</v>
      </c>
      <c r="J15" s="29">
        <f t="shared" si="1"/>
        <v>32990</v>
      </c>
    </row>
    <row r="16" spans="1:12" ht="15" customHeight="1">
      <c r="A16" s="8">
        <v>34990</v>
      </c>
      <c r="B16" s="41"/>
      <c r="C16" s="12" t="s">
        <v>6</v>
      </c>
      <c r="D16" s="13" t="s">
        <v>7</v>
      </c>
      <c r="E16" s="14" t="s">
        <v>34</v>
      </c>
      <c r="F16" s="15">
        <v>45517</v>
      </c>
      <c r="G16" s="15">
        <v>45537</v>
      </c>
      <c r="H16" s="16">
        <v>4000</v>
      </c>
      <c r="I16" s="46">
        <f t="shared" si="0"/>
        <v>2933.3333333333335</v>
      </c>
      <c r="J16" s="29">
        <f t="shared" si="1"/>
        <v>30990</v>
      </c>
    </row>
    <row r="17" spans="1:12" ht="15" customHeight="1">
      <c r="A17" s="8">
        <v>44990</v>
      </c>
      <c r="B17" s="41"/>
      <c r="C17" s="12" t="s">
        <v>6</v>
      </c>
      <c r="D17" s="13" t="s">
        <v>7</v>
      </c>
      <c r="E17" s="14" t="s">
        <v>12</v>
      </c>
      <c r="F17" s="15">
        <v>45503</v>
      </c>
      <c r="G17" s="15">
        <v>45530</v>
      </c>
      <c r="H17" s="16">
        <v>2000</v>
      </c>
      <c r="I17" s="46">
        <f t="shared" si="0"/>
        <v>1466.6666666666667</v>
      </c>
      <c r="J17" s="29">
        <f t="shared" si="1"/>
        <v>42990</v>
      </c>
    </row>
    <row r="18" spans="1:12" ht="15" customHeight="1">
      <c r="A18" s="8">
        <v>44990</v>
      </c>
      <c r="B18" s="41"/>
      <c r="C18" s="12" t="s">
        <v>6</v>
      </c>
      <c r="D18" s="13" t="s">
        <v>7</v>
      </c>
      <c r="E18" s="14" t="s">
        <v>12</v>
      </c>
      <c r="F18" s="15">
        <v>45531</v>
      </c>
      <c r="G18" s="15">
        <v>45544</v>
      </c>
      <c r="H18" s="16" t="s">
        <v>131</v>
      </c>
      <c r="I18" s="46">
        <f>5000*0.88/1.2+6990*0.75/1.2</f>
        <v>8035.416666666667</v>
      </c>
      <c r="J18" s="29">
        <f>A18-5000</f>
        <v>39990</v>
      </c>
    </row>
    <row r="19" spans="1:12" ht="15" customHeight="1">
      <c r="A19" s="8">
        <v>49990</v>
      </c>
      <c r="B19" s="41"/>
      <c r="C19" s="12" t="s">
        <v>6</v>
      </c>
      <c r="D19" s="13" t="s">
        <v>7</v>
      </c>
      <c r="E19" s="14" t="s">
        <v>13</v>
      </c>
      <c r="F19" s="15">
        <v>45503</v>
      </c>
      <c r="G19" s="15">
        <v>45530</v>
      </c>
      <c r="H19" s="16">
        <v>2000</v>
      </c>
      <c r="I19" s="46">
        <f>(H19*0.88)/1.2</f>
        <v>1466.6666666666667</v>
      </c>
      <c r="J19" s="29">
        <f>A19-H19</f>
        <v>47990</v>
      </c>
    </row>
    <row r="20" spans="1:12" ht="15" customHeight="1">
      <c r="A20" s="8">
        <v>49990</v>
      </c>
      <c r="B20" s="41"/>
      <c r="C20" s="12" t="s">
        <v>6</v>
      </c>
      <c r="D20" s="13" t="s">
        <v>7</v>
      </c>
      <c r="E20" s="14" t="s">
        <v>13</v>
      </c>
      <c r="F20" s="15">
        <v>45531</v>
      </c>
      <c r="G20" s="15">
        <v>45544</v>
      </c>
      <c r="H20" s="16" t="s">
        <v>131</v>
      </c>
      <c r="I20" s="46">
        <f>5000*0.88/1.2+6990*0.75/1.2</f>
        <v>8035.416666666667</v>
      </c>
      <c r="J20" s="29">
        <f>A20-5000</f>
        <v>44990</v>
      </c>
    </row>
    <row r="21" spans="1:12" ht="15" customHeight="1">
      <c r="A21" s="8">
        <v>32990</v>
      </c>
      <c r="B21" s="41"/>
      <c r="C21" s="12" t="s">
        <v>6</v>
      </c>
      <c r="D21" s="13" t="s">
        <v>7</v>
      </c>
      <c r="E21" s="14" t="s">
        <v>110</v>
      </c>
      <c r="F21" s="15">
        <v>45503</v>
      </c>
      <c r="G21" s="15">
        <v>45516</v>
      </c>
      <c r="H21" s="16">
        <v>4000</v>
      </c>
      <c r="I21" s="46">
        <f t="shared" ref="I21" si="6">(H21*0.88)/1.2</f>
        <v>2933.3333333333335</v>
      </c>
      <c r="J21" s="29">
        <f t="shared" ref="J21" si="7">A21-H21</f>
        <v>28990</v>
      </c>
    </row>
    <row r="22" spans="1:12" ht="15" customHeight="1">
      <c r="A22" s="8">
        <v>32990</v>
      </c>
      <c r="B22" s="41"/>
      <c r="C22" s="12" t="s">
        <v>6</v>
      </c>
      <c r="D22" s="13" t="s">
        <v>7</v>
      </c>
      <c r="E22" s="14" t="s">
        <v>110</v>
      </c>
      <c r="F22" s="15">
        <v>45517</v>
      </c>
      <c r="G22" s="15">
        <v>45537</v>
      </c>
      <c r="H22" s="16">
        <v>6000</v>
      </c>
      <c r="I22" s="46">
        <f t="shared" ref="I22:I30" si="8">(H22*0.88)/1.2</f>
        <v>4400</v>
      </c>
      <c r="J22" s="29">
        <f t="shared" ref="J22:J30" si="9">A22-H22</f>
        <v>26990</v>
      </c>
    </row>
    <row r="23" spans="1:12" ht="15.6">
      <c r="A23" s="8">
        <v>49990</v>
      </c>
      <c r="B23" s="42"/>
      <c r="C23" s="12" t="s">
        <v>6</v>
      </c>
      <c r="D23" s="13" t="s">
        <v>7</v>
      </c>
      <c r="E23" s="34" t="s">
        <v>128</v>
      </c>
      <c r="F23" s="15">
        <v>45503</v>
      </c>
      <c r="G23" s="33">
        <v>45523</v>
      </c>
      <c r="H23" s="56" t="s">
        <v>133</v>
      </c>
      <c r="I23" s="46">
        <f>(5000*0.88)/1.2+6990*0.75/1.2</f>
        <v>8035.416666666667</v>
      </c>
      <c r="J23" s="30">
        <f>A23-5000</f>
        <v>44990</v>
      </c>
    </row>
    <row r="24" spans="1:12" s="5" customFormat="1" ht="13.8" customHeight="1">
      <c r="A24" s="8">
        <v>49990</v>
      </c>
      <c r="B24" s="42"/>
      <c r="C24" s="12" t="s">
        <v>6</v>
      </c>
      <c r="D24" s="13" t="s">
        <v>7</v>
      </c>
      <c r="E24" s="14" t="s">
        <v>128</v>
      </c>
      <c r="F24" s="33">
        <v>45524</v>
      </c>
      <c r="G24" s="15">
        <v>45537</v>
      </c>
      <c r="H24" s="16">
        <v>5000</v>
      </c>
      <c r="I24" s="46">
        <f t="shared" si="8"/>
        <v>3666.666666666667</v>
      </c>
      <c r="J24" s="30">
        <f t="shared" si="9"/>
        <v>44990</v>
      </c>
      <c r="K24" s="37"/>
      <c r="L24" s="37"/>
    </row>
    <row r="25" spans="1:12" ht="15.6">
      <c r="A25" s="8">
        <v>54990</v>
      </c>
      <c r="B25" s="42"/>
      <c r="C25" s="12" t="s">
        <v>6</v>
      </c>
      <c r="D25" s="13" t="s">
        <v>7</v>
      </c>
      <c r="E25" s="34" t="s">
        <v>129</v>
      </c>
      <c r="F25" s="15">
        <v>45503</v>
      </c>
      <c r="G25" s="33">
        <v>45523</v>
      </c>
      <c r="H25" s="56" t="s">
        <v>133</v>
      </c>
      <c r="I25" s="46">
        <f t="shared" ref="I25:I27" si="10">(5000*0.88)/1.2+6990*0.75/1.2</f>
        <v>8035.416666666667</v>
      </c>
      <c r="J25" s="30">
        <f>A25-5000</f>
        <v>49990</v>
      </c>
    </row>
    <row r="26" spans="1:12" ht="15" customHeight="1">
      <c r="A26" s="8">
        <v>54990</v>
      </c>
      <c r="B26" s="42"/>
      <c r="C26" s="12" t="s">
        <v>6</v>
      </c>
      <c r="D26" s="13" t="s">
        <v>7</v>
      </c>
      <c r="E26" s="14" t="s">
        <v>129</v>
      </c>
      <c r="F26" s="33">
        <v>45524</v>
      </c>
      <c r="G26" s="15">
        <v>45537</v>
      </c>
      <c r="H26" s="16">
        <v>5000</v>
      </c>
      <c r="I26" s="46">
        <f t="shared" si="8"/>
        <v>3666.666666666667</v>
      </c>
      <c r="J26" s="30">
        <f t="shared" si="9"/>
        <v>49990</v>
      </c>
    </row>
    <row r="27" spans="1:12" ht="15.6">
      <c r="A27" s="8">
        <v>69990</v>
      </c>
      <c r="B27" s="42"/>
      <c r="C27" s="12" t="s">
        <v>6</v>
      </c>
      <c r="D27" s="13" t="s">
        <v>7</v>
      </c>
      <c r="E27" s="34" t="s">
        <v>130</v>
      </c>
      <c r="F27" s="15">
        <v>45503</v>
      </c>
      <c r="G27" s="33">
        <v>45523</v>
      </c>
      <c r="H27" s="56" t="s">
        <v>133</v>
      </c>
      <c r="I27" s="46">
        <f t="shared" si="10"/>
        <v>8035.416666666667</v>
      </c>
      <c r="J27" s="30">
        <f t="shared" ref="J27" si="11">A27-5000</f>
        <v>64990</v>
      </c>
    </row>
    <row r="28" spans="1:12" ht="15" customHeight="1">
      <c r="A28" s="8">
        <v>69990</v>
      </c>
      <c r="B28" s="42"/>
      <c r="C28" s="12" t="s">
        <v>6</v>
      </c>
      <c r="D28" s="13" t="s">
        <v>7</v>
      </c>
      <c r="E28" s="14" t="s">
        <v>130</v>
      </c>
      <c r="F28" s="33">
        <v>45524</v>
      </c>
      <c r="G28" s="15">
        <v>45537</v>
      </c>
      <c r="H28" s="16">
        <v>5000</v>
      </c>
      <c r="I28" s="46">
        <f t="shared" si="8"/>
        <v>3666.666666666667</v>
      </c>
      <c r="J28" s="29">
        <f t="shared" si="9"/>
        <v>64990</v>
      </c>
    </row>
    <row r="29" spans="1:12" ht="15.6">
      <c r="A29" s="8">
        <v>129990</v>
      </c>
      <c r="B29" s="41"/>
      <c r="C29" s="12" t="s">
        <v>6</v>
      </c>
      <c r="D29" s="13" t="s">
        <v>7</v>
      </c>
      <c r="E29" s="14" t="s">
        <v>99</v>
      </c>
      <c r="F29" s="15">
        <v>45517</v>
      </c>
      <c r="G29" s="15">
        <v>45537</v>
      </c>
      <c r="H29" s="16">
        <v>20000</v>
      </c>
      <c r="I29" s="46">
        <f t="shared" si="8"/>
        <v>14666.666666666668</v>
      </c>
      <c r="J29" s="29">
        <f t="shared" si="9"/>
        <v>109990</v>
      </c>
    </row>
    <row r="30" spans="1:12" ht="15.6">
      <c r="A30" s="8">
        <v>179990</v>
      </c>
      <c r="B30" s="41"/>
      <c r="C30" s="12" t="s">
        <v>6</v>
      </c>
      <c r="D30" s="13" t="s">
        <v>7</v>
      </c>
      <c r="E30" s="14" t="s">
        <v>98</v>
      </c>
      <c r="F30" s="15">
        <v>45503</v>
      </c>
      <c r="G30" s="15">
        <v>45537</v>
      </c>
      <c r="H30" s="16">
        <v>40000</v>
      </c>
      <c r="I30" s="46">
        <f t="shared" si="8"/>
        <v>29333.333333333336</v>
      </c>
      <c r="J30" s="29">
        <f t="shared" si="9"/>
        <v>139990</v>
      </c>
    </row>
    <row r="32" spans="1:12" ht="15.6">
      <c r="B32" s="36"/>
      <c r="C32" s="55" t="s">
        <v>138</v>
      </c>
      <c r="D32" s="40"/>
    </row>
    <row r="33" spans="1:12" ht="55.2">
      <c r="A33" s="7" t="s">
        <v>38</v>
      </c>
      <c r="B33" s="10" t="s">
        <v>5</v>
      </c>
      <c r="C33" s="10" t="s">
        <v>9</v>
      </c>
      <c r="D33" s="10" t="s">
        <v>9</v>
      </c>
      <c r="E33" s="10" t="s">
        <v>10</v>
      </c>
      <c r="F33" s="10" t="s">
        <v>2</v>
      </c>
      <c r="G33" s="10" t="s">
        <v>3</v>
      </c>
      <c r="H33" s="10" t="s">
        <v>4</v>
      </c>
      <c r="I33" s="6" t="s">
        <v>101</v>
      </c>
      <c r="J33" s="7" t="s">
        <v>39</v>
      </c>
    </row>
    <row r="34" spans="1:12" ht="15" customHeight="1">
      <c r="A34" s="8">
        <v>14990</v>
      </c>
      <c r="B34" s="41"/>
      <c r="C34" s="12" t="s">
        <v>6</v>
      </c>
      <c r="D34" s="13" t="s">
        <v>7</v>
      </c>
      <c r="E34" s="14" t="s">
        <v>24</v>
      </c>
      <c r="F34" s="44">
        <v>45538</v>
      </c>
      <c r="G34" s="44">
        <v>45551</v>
      </c>
      <c r="H34" s="45">
        <v>2000</v>
      </c>
      <c r="I34" s="46">
        <f t="shared" ref="I34:I43" si="12">(H34*0.88)/1.2</f>
        <v>1466.6666666666667</v>
      </c>
      <c r="J34" s="30">
        <f t="shared" ref="J34:J51" si="13">A34-H34</f>
        <v>12990</v>
      </c>
    </row>
    <row r="35" spans="1:12" ht="15.6">
      <c r="A35" s="8">
        <v>16990</v>
      </c>
      <c r="B35" s="41"/>
      <c r="C35" s="12" t="s">
        <v>6</v>
      </c>
      <c r="D35" s="13" t="s">
        <v>7</v>
      </c>
      <c r="E35" s="14" t="s">
        <v>25</v>
      </c>
      <c r="F35" s="44">
        <v>45538</v>
      </c>
      <c r="G35" s="44">
        <v>45551</v>
      </c>
      <c r="H35" s="45">
        <v>2000</v>
      </c>
      <c r="I35" s="46">
        <f t="shared" si="12"/>
        <v>1466.6666666666667</v>
      </c>
      <c r="J35" s="30">
        <f t="shared" si="13"/>
        <v>14990</v>
      </c>
    </row>
    <row r="36" spans="1:12" ht="15.6">
      <c r="A36" s="8">
        <v>18990</v>
      </c>
      <c r="B36" s="41"/>
      <c r="C36" s="12" t="s">
        <v>6</v>
      </c>
      <c r="D36" s="13" t="s">
        <v>7</v>
      </c>
      <c r="E36" s="14" t="s">
        <v>26</v>
      </c>
      <c r="F36" s="44">
        <v>45538</v>
      </c>
      <c r="G36" s="44">
        <v>45551</v>
      </c>
      <c r="H36" s="45">
        <v>2000</v>
      </c>
      <c r="I36" s="46">
        <f t="shared" si="12"/>
        <v>1466.6666666666667</v>
      </c>
      <c r="J36" s="30">
        <f t="shared" si="13"/>
        <v>16990</v>
      </c>
    </row>
    <row r="37" spans="1:12" ht="15.6">
      <c r="A37" s="8">
        <v>19990</v>
      </c>
      <c r="B37" s="41"/>
      <c r="C37" s="12" t="s">
        <v>6</v>
      </c>
      <c r="D37" s="13" t="s">
        <v>7</v>
      </c>
      <c r="E37" s="14" t="s">
        <v>23</v>
      </c>
      <c r="F37" s="44">
        <v>45538</v>
      </c>
      <c r="G37" s="44">
        <v>45551</v>
      </c>
      <c r="H37" s="45">
        <v>2000</v>
      </c>
      <c r="I37" s="46">
        <f t="shared" si="12"/>
        <v>1466.6666666666667</v>
      </c>
      <c r="J37" s="30">
        <f t="shared" si="13"/>
        <v>17990</v>
      </c>
    </row>
    <row r="38" spans="1:12" s="5" customFormat="1" ht="15" customHeight="1">
      <c r="A38" s="8">
        <v>20990</v>
      </c>
      <c r="B38" s="41"/>
      <c r="C38" s="12" t="s">
        <v>6</v>
      </c>
      <c r="D38" s="13" t="s">
        <v>7</v>
      </c>
      <c r="E38" s="14" t="s">
        <v>30</v>
      </c>
      <c r="F38" s="44">
        <v>45538</v>
      </c>
      <c r="G38" s="44">
        <v>45551</v>
      </c>
      <c r="H38" s="45">
        <v>4000</v>
      </c>
      <c r="I38" s="46">
        <f t="shared" si="12"/>
        <v>2933.3333333333335</v>
      </c>
      <c r="J38" s="30">
        <f t="shared" si="13"/>
        <v>16990</v>
      </c>
      <c r="K38" s="37"/>
      <c r="L38" s="37"/>
    </row>
    <row r="39" spans="1:12" ht="15" customHeight="1">
      <c r="A39" s="8">
        <v>24990</v>
      </c>
      <c r="B39" s="41"/>
      <c r="C39" s="12" t="s">
        <v>6</v>
      </c>
      <c r="D39" s="13" t="s">
        <v>7</v>
      </c>
      <c r="E39" s="34" t="s">
        <v>31</v>
      </c>
      <c r="F39" s="59">
        <v>45545</v>
      </c>
      <c r="G39" s="44">
        <v>45551</v>
      </c>
      <c r="H39" s="45">
        <v>3000</v>
      </c>
      <c r="I39" s="46">
        <f t="shared" si="12"/>
        <v>2200</v>
      </c>
      <c r="J39" s="30">
        <f t="shared" si="13"/>
        <v>21990</v>
      </c>
    </row>
    <row r="40" spans="1:12" ht="15" customHeight="1">
      <c r="A40" s="9">
        <v>27990</v>
      </c>
      <c r="B40" s="41"/>
      <c r="C40" s="17" t="s">
        <v>6</v>
      </c>
      <c r="D40" s="13" t="s">
        <v>7</v>
      </c>
      <c r="E40" s="34" t="s">
        <v>32</v>
      </c>
      <c r="F40" s="59">
        <v>45545</v>
      </c>
      <c r="G40" s="44">
        <v>45551</v>
      </c>
      <c r="H40" s="45">
        <v>3000</v>
      </c>
      <c r="I40" s="46">
        <f t="shared" si="12"/>
        <v>2200</v>
      </c>
      <c r="J40" s="30">
        <f t="shared" si="13"/>
        <v>24990</v>
      </c>
    </row>
    <row r="41" spans="1:12" ht="15" customHeight="1">
      <c r="A41" s="9">
        <v>28990</v>
      </c>
      <c r="B41" s="41"/>
      <c r="C41" s="17" t="s">
        <v>6</v>
      </c>
      <c r="D41" s="13" t="s">
        <v>7</v>
      </c>
      <c r="E41" s="14" t="s">
        <v>18</v>
      </c>
      <c r="F41" s="44">
        <v>45538</v>
      </c>
      <c r="G41" s="44">
        <v>45551</v>
      </c>
      <c r="H41" s="45">
        <v>11000</v>
      </c>
      <c r="I41" s="46">
        <f t="shared" si="12"/>
        <v>8066.666666666667</v>
      </c>
      <c r="J41" s="30">
        <f t="shared" si="13"/>
        <v>17990</v>
      </c>
    </row>
    <row r="42" spans="1:12" ht="15" customHeight="1">
      <c r="A42" s="8">
        <v>32990</v>
      </c>
      <c r="B42" s="41"/>
      <c r="C42" s="12" t="s">
        <v>6</v>
      </c>
      <c r="D42" s="13" t="s">
        <v>7</v>
      </c>
      <c r="E42" s="14" t="s">
        <v>33</v>
      </c>
      <c r="F42" s="44">
        <v>45538</v>
      </c>
      <c r="G42" s="44">
        <v>45551</v>
      </c>
      <c r="H42" s="45">
        <v>4000</v>
      </c>
      <c r="I42" s="46">
        <f t="shared" si="12"/>
        <v>2933.3333333333335</v>
      </c>
      <c r="J42" s="30">
        <f t="shared" si="13"/>
        <v>28990</v>
      </c>
    </row>
    <row r="43" spans="1:12" ht="15" customHeight="1">
      <c r="A43" s="8">
        <v>34990</v>
      </c>
      <c r="B43" s="41"/>
      <c r="C43" s="12" t="s">
        <v>6</v>
      </c>
      <c r="D43" s="13" t="s">
        <v>7</v>
      </c>
      <c r="E43" s="14" t="s">
        <v>34</v>
      </c>
      <c r="F43" s="44">
        <v>45538</v>
      </c>
      <c r="G43" s="44">
        <v>45551</v>
      </c>
      <c r="H43" s="45">
        <v>4000</v>
      </c>
      <c r="I43" s="46">
        <f t="shared" si="12"/>
        <v>2933.3333333333335</v>
      </c>
      <c r="J43" s="30">
        <f t="shared" si="13"/>
        <v>30990</v>
      </c>
    </row>
    <row r="44" spans="1:12" ht="15" customHeight="1">
      <c r="A44" s="8">
        <v>44990</v>
      </c>
      <c r="B44" s="41"/>
      <c r="C44" s="12" t="s">
        <v>6</v>
      </c>
      <c r="D44" s="13" t="s">
        <v>7</v>
      </c>
      <c r="E44" s="14" t="s">
        <v>12</v>
      </c>
      <c r="F44" s="44">
        <v>45545</v>
      </c>
      <c r="G44" s="44">
        <v>45551</v>
      </c>
      <c r="H44" s="45">
        <v>5000</v>
      </c>
      <c r="I44" s="46">
        <f>5000*0.88/1.2+6990*0.75/1.2</f>
        <v>8035.416666666667</v>
      </c>
      <c r="J44" s="30">
        <f t="shared" si="13"/>
        <v>39990</v>
      </c>
    </row>
    <row r="45" spans="1:12" ht="15" customHeight="1">
      <c r="A45" s="8">
        <v>49990</v>
      </c>
      <c r="B45" s="41"/>
      <c r="C45" s="12" t="s">
        <v>6</v>
      </c>
      <c r="D45" s="13" t="s">
        <v>7</v>
      </c>
      <c r="E45" s="14" t="s">
        <v>13</v>
      </c>
      <c r="F45" s="44">
        <v>45545</v>
      </c>
      <c r="G45" s="44">
        <v>45551</v>
      </c>
      <c r="H45" s="45">
        <v>5000</v>
      </c>
      <c r="I45" s="46">
        <f>5000*0.88/1.2+6990*0.75/1.2</f>
        <v>8035.416666666667</v>
      </c>
      <c r="J45" s="30">
        <f t="shared" si="13"/>
        <v>44990</v>
      </c>
    </row>
    <row r="46" spans="1:12" ht="15" customHeight="1">
      <c r="A46" s="8">
        <v>32990</v>
      </c>
      <c r="B46" s="41"/>
      <c r="C46" s="12" t="s">
        <v>6</v>
      </c>
      <c r="D46" s="13" t="s">
        <v>7</v>
      </c>
      <c r="E46" s="14" t="s">
        <v>110</v>
      </c>
      <c r="F46" s="44">
        <v>45538</v>
      </c>
      <c r="G46" s="44">
        <v>45551</v>
      </c>
      <c r="H46" s="45">
        <v>6000</v>
      </c>
      <c r="I46" s="46">
        <f t="shared" ref="I46:I51" si="14">(H46*0.88)/1.2</f>
        <v>4400</v>
      </c>
      <c r="J46" s="30">
        <f t="shared" si="13"/>
        <v>26990</v>
      </c>
    </row>
    <row r="47" spans="1:12" s="5" customFormat="1" ht="13.8" customHeight="1">
      <c r="A47" s="8">
        <v>49990</v>
      </c>
      <c r="B47" s="42"/>
      <c r="C47" s="12" t="s">
        <v>6</v>
      </c>
      <c r="D47" s="13" t="s">
        <v>7</v>
      </c>
      <c r="E47" s="14" t="s">
        <v>128</v>
      </c>
      <c r="F47" s="44">
        <v>45538</v>
      </c>
      <c r="G47" s="44">
        <v>45551</v>
      </c>
      <c r="H47" s="45">
        <v>5000</v>
      </c>
      <c r="I47" s="46">
        <f t="shared" si="14"/>
        <v>3666.666666666667</v>
      </c>
      <c r="J47" s="30">
        <f t="shared" si="13"/>
        <v>44990</v>
      </c>
      <c r="K47" s="37"/>
      <c r="L47" s="37"/>
    </row>
    <row r="48" spans="1:12" ht="15" customHeight="1">
      <c r="A48" s="8">
        <v>54990</v>
      </c>
      <c r="B48" s="42"/>
      <c r="C48" s="12" t="s">
        <v>6</v>
      </c>
      <c r="D48" s="13" t="s">
        <v>7</v>
      </c>
      <c r="E48" s="14" t="s">
        <v>129</v>
      </c>
      <c r="F48" s="44">
        <v>45538</v>
      </c>
      <c r="G48" s="44">
        <v>45551</v>
      </c>
      <c r="H48" s="45">
        <v>5000</v>
      </c>
      <c r="I48" s="46">
        <f t="shared" si="14"/>
        <v>3666.666666666667</v>
      </c>
      <c r="J48" s="30">
        <f t="shared" si="13"/>
        <v>49990</v>
      </c>
    </row>
    <row r="49" spans="1:10" ht="15" customHeight="1">
      <c r="A49" s="8">
        <v>69990</v>
      </c>
      <c r="B49" s="42"/>
      <c r="C49" s="12" t="s">
        <v>6</v>
      </c>
      <c r="D49" s="13" t="s">
        <v>7</v>
      </c>
      <c r="E49" s="14" t="s">
        <v>130</v>
      </c>
      <c r="F49" s="44">
        <v>45538</v>
      </c>
      <c r="G49" s="44">
        <v>45551</v>
      </c>
      <c r="H49" s="45">
        <v>5000</v>
      </c>
      <c r="I49" s="46">
        <f t="shared" si="14"/>
        <v>3666.666666666667</v>
      </c>
      <c r="J49" s="30">
        <f t="shared" si="13"/>
        <v>64990</v>
      </c>
    </row>
    <row r="50" spans="1:10" ht="15.6">
      <c r="A50" s="8">
        <v>129990</v>
      </c>
      <c r="B50" s="41"/>
      <c r="C50" s="12" t="s">
        <v>6</v>
      </c>
      <c r="D50" s="13" t="s">
        <v>7</v>
      </c>
      <c r="E50" s="14" t="s">
        <v>99</v>
      </c>
      <c r="F50" s="44">
        <v>45538</v>
      </c>
      <c r="G50" s="44">
        <v>45565</v>
      </c>
      <c r="H50" s="45">
        <v>20000</v>
      </c>
      <c r="I50" s="46">
        <f t="shared" si="14"/>
        <v>14666.666666666668</v>
      </c>
      <c r="J50" s="30">
        <f t="shared" si="13"/>
        <v>109990</v>
      </c>
    </row>
    <row r="51" spans="1:10" ht="15.6">
      <c r="A51" s="8">
        <v>179990</v>
      </c>
      <c r="B51" s="41"/>
      <c r="C51" s="12" t="s">
        <v>6</v>
      </c>
      <c r="D51" s="13" t="s">
        <v>7</v>
      </c>
      <c r="E51" s="14" t="s">
        <v>98</v>
      </c>
      <c r="F51" s="44">
        <v>45538</v>
      </c>
      <c r="G51" s="44">
        <v>45565</v>
      </c>
      <c r="H51" s="45">
        <v>40000</v>
      </c>
      <c r="I51" s="46">
        <f t="shared" si="14"/>
        <v>29333.333333333336</v>
      </c>
      <c r="J51" s="30">
        <f t="shared" si="13"/>
        <v>139990</v>
      </c>
    </row>
  </sheetData>
  <sortState xmlns:xlrd2="http://schemas.microsoft.com/office/spreadsheetml/2017/richdata2" ref="A3:J30">
    <sortCondition ref="A3:A30"/>
  </sortState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9C23-C1B8-40A7-96ED-008F91309E04}">
  <dimension ref="A1:M30"/>
  <sheetViews>
    <sheetView zoomScale="70" zoomScaleNormal="70" workbookViewId="0">
      <selection activeCell="N10" sqref="N10"/>
    </sheetView>
  </sheetViews>
  <sheetFormatPr defaultRowHeight="14.4" outlineLevelRow="1"/>
  <cols>
    <col min="1" max="1" width="7.77734375" style="11" bestFit="1" customWidth="1"/>
    <col min="2" max="2" width="8.33203125" style="11" customWidth="1"/>
    <col min="3" max="3" width="11.109375" customWidth="1"/>
    <col min="4" max="4" width="12.33203125" customWidth="1"/>
    <col min="5" max="5" width="11.77734375" style="2" customWidth="1"/>
    <col min="6" max="6" width="43.6640625" style="2" customWidth="1"/>
    <col min="7" max="7" width="13.33203125" style="1" customWidth="1"/>
    <col min="8" max="8" width="11.33203125" style="1" customWidth="1"/>
    <col min="9" max="9" width="23.33203125" bestFit="1" customWidth="1"/>
    <col min="10" max="10" width="10.88671875" style="2" customWidth="1"/>
    <col min="11" max="11" width="8.5546875" style="11" customWidth="1"/>
    <col min="12" max="12" width="5.6640625" style="2" customWidth="1"/>
  </cols>
  <sheetData>
    <row r="1" spans="1:13">
      <c r="C1" s="11" t="s">
        <v>139</v>
      </c>
    </row>
    <row r="2" spans="1:13" s="26" customFormat="1" ht="41.4">
      <c r="A2" s="24" t="s">
        <v>38</v>
      </c>
      <c r="B2" s="10" t="s">
        <v>5</v>
      </c>
      <c r="C2" s="10" t="s">
        <v>9</v>
      </c>
      <c r="D2" s="10" t="s">
        <v>9</v>
      </c>
      <c r="E2" s="10" t="s">
        <v>40</v>
      </c>
      <c r="F2" s="10" t="s">
        <v>10</v>
      </c>
      <c r="G2" s="10" t="s">
        <v>2</v>
      </c>
      <c r="H2" s="10" t="s">
        <v>3</v>
      </c>
      <c r="I2" s="10" t="s">
        <v>4</v>
      </c>
      <c r="J2" s="10" t="s">
        <v>11</v>
      </c>
      <c r="K2" s="25" t="s">
        <v>39</v>
      </c>
      <c r="L2" s="11"/>
      <c r="M2"/>
    </row>
    <row r="3" spans="1:13" ht="15.6">
      <c r="A3" s="11">
        <v>69990</v>
      </c>
      <c r="B3" s="39"/>
      <c r="C3" s="22" t="s">
        <v>6</v>
      </c>
      <c r="D3" s="28" t="s">
        <v>7</v>
      </c>
      <c r="E3" s="50" t="s">
        <v>41</v>
      </c>
      <c r="F3" s="14" t="s">
        <v>90</v>
      </c>
      <c r="G3" s="32">
        <v>45513</v>
      </c>
      <c r="H3" s="32">
        <v>45530</v>
      </c>
      <c r="I3" s="16">
        <v>13000</v>
      </c>
      <c r="J3" s="57">
        <f t="shared" ref="J3" si="0">(I3*0.88)/1.2</f>
        <v>9533.3333333333339</v>
      </c>
      <c r="K3" s="11">
        <f t="shared" ref="K3" si="1">A3-I3</f>
        <v>56990</v>
      </c>
    </row>
    <row r="4" spans="1:13" ht="15.6">
      <c r="A4" s="11">
        <v>69990</v>
      </c>
      <c r="B4" s="39"/>
      <c r="C4" s="22" t="s">
        <v>6</v>
      </c>
      <c r="D4" s="28" t="s">
        <v>7</v>
      </c>
      <c r="E4" s="50" t="s">
        <v>41</v>
      </c>
      <c r="F4" s="14" t="s">
        <v>90</v>
      </c>
      <c r="G4" s="32">
        <v>45531</v>
      </c>
      <c r="H4" s="32">
        <v>45551</v>
      </c>
      <c r="I4" s="16">
        <v>16000</v>
      </c>
      <c r="J4" s="57">
        <f t="shared" ref="J4:J15" si="2">(I4*0.88)/1.2</f>
        <v>11733.333333333334</v>
      </c>
      <c r="K4" s="11">
        <f t="shared" ref="K4:K5" si="3">A4-I4</f>
        <v>53990</v>
      </c>
    </row>
    <row r="5" spans="1:13" ht="18" customHeight="1">
      <c r="A5" s="11">
        <v>79999</v>
      </c>
      <c r="B5" s="39"/>
      <c r="C5" s="22" t="s">
        <v>6</v>
      </c>
      <c r="D5" s="28" t="s">
        <v>7</v>
      </c>
      <c r="E5" s="50" t="s">
        <v>42</v>
      </c>
      <c r="F5" s="14" t="s">
        <v>91</v>
      </c>
      <c r="G5" s="32">
        <v>45517</v>
      </c>
      <c r="H5" s="32">
        <v>45551</v>
      </c>
      <c r="I5" s="16">
        <v>22000</v>
      </c>
      <c r="J5" s="57">
        <f t="shared" si="2"/>
        <v>16133.333333333334</v>
      </c>
      <c r="K5" s="11">
        <f t="shared" si="3"/>
        <v>57999</v>
      </c>
    </row>
    <row r="6" spans="1:13" ht="15.6">
      <c r="A6" s="11">
        <v>62990</v>
      </c>
      <c r="B6" s="39"/>
      <c r="C6" s="22" t="s">
        <v>6</v>
      </c>
      <c r="D6" s="28" t="s">
        <v>7</v>
      </c>
      <c r="E6" s="50" t="s">
        <v>43</v>
      </c>
      <c r="F6" s="14" t="s">
        <v>103</v>
      </c>
      <c r="G6" s="32">
        <v>45513</v>
      </c>
      <c r="H6" s="32">
        <v>45530</v>
      </c>
      <c r="I6" s="16">
        <v>14000</v>
      </c>
      <c r="J6" s="57">
        <f t="shared" ref="J6" si="4">(I6*0.88)/1.2</f>
        <v>10266.666666666668</v>
      </c>
      <c r="K6" s="4">
        <f>A6-I6</f>
        <v>48990</v>
      </c>
    </row>
    <row r="7" spans="1:13" ht="15.6">
      <c r="A7" s="11">
        <v>62990</v>
      </c>
      <c r="B7" s="39"/>
      <c r="C7" s="22" t="s">
        <v>6</v>
      </c>
      <c r="D7" s="28" t="s">
        <v>7</v>
      </c>
      <c r="E7" s="50" t="s">
        <v>43</v>
      </c>
      <c r="F7" s="14" t="s">
        <v>103</v>
      </c>
      <c r="G7" s="32">
        <v>45531</v>
      </c>
      <c r="H7" s="32">
        <v>45551</v>
      </c>
      <c r="I7" s="16">
        <v>16500</v>
      </c>
      <c r="J7" s="57">
        <f t="shared" si="2"/>
        <v>12100</v>
      </c>
      <c r="K7" s="4">
        <f>A7-I7</f>
        <v>46490</v>
      </c>
    </row>
    <row r="8" spans="1:13" ht="15.6">
      <c r="A8" s="11">
        <v>72990</v>
      </c>
      <c r="B8" s="39"/>
      <c r="C8" s="22" t="s">
        <v>6</v>
      </c>
      <c r="D8" s="28" t="s">
        <v>7</v>
      </c>
      <c r="E8" s="50" t="s">
        <v>44</v>
      </c>
      <c r="F8" s="14" t="s">
        <v>102</v>
      </c>
      <c r="G8" s="32">
        <v>45513</v>
      </c>
      <c r="H8" s="32">
        <v>45530</v>
      </c>
      <c r="I8" s="16">
        <v>15000</v>
      </c>
      <c r="J8" s="57">
        <f t="shared" ref="J8" si="5">(I8*0.88)/1.2</f>
        <v>11000</v>
      </c>
      <c r="K8" s="11">
        <f t="shared" ref="K8" si="6">A8-I8</f>
        <v>57990</v>
      </c>
    </row>
    <row r="9" spans="1:13" ht="15.6">
      <c r="A9" s="11">
        <v>72990</v>
      </c>
      <c r="B9" s="39"/>
      <c r="C9" s="22" t="s">
        <v>6</v>
      </c>
      <c r="D9" s="28" t="s">
        <v>7</v>
      </c>
      <c r="E9" s="50" t="s">
        <v>44</v>
      </c>
      <c r="F9" s="14" t="s">
        <v>102</v>
      </c>
      <c r="G9" s="32">
        <v>45531</v>
      </c>
      <c r="H9" s="32">
        <v>45551</v>
      </c>
      <c r="I9" s="16">
        <v>16000</v>
      </c>
      <c r="J9" s="57">
        <f t="shared" si="2"/>
        <v>11733.333333333334</v>
      </c>
      <c r="K9" s="11">
        <f t="shared" ref="K9:K15" si="7">A9-I9</f>
        <v>56990</v>
      </c>
    </row>
    <row r="10" spans="1:13" ht="15.6">
      <c r="A10" s="11">
        <v>54990</v>
      </c>
      <c r="B10" s="39"/>
      <c r="C10" s="22" t="s">
        <v>6</v>
      </c>
      <c r="D10" s="28" t="s">
        <v>7</v>
      </c>
      <c r="E10" s="50" t="s">
        <v>55</v>
      </c>
      <c r="F10" s="14" t="s">
        <v>80</v>
      </c>
      <c r="G10" s="32">
        <v>45513</v>
      </c>
      <c r="H10" s="32">
        <v>45530</v>
      </c>
      <c r="I10" s="16">
        <v>10000</v>
      </c>
      <c r="J10" s="57">
        <f t="shared" ref="J10" si="8">(I10*0.88)/1.2</f>
        <v>7333.3333333333339</v>
      </c>
      <c r="K10" s="11">
        <f t="shared" ref="K10" si="9">A10-I10</f>
        <v>44990</v>
      </c>
    </row>
    <row r="11" spans="1:13" ht="15.6">
      <c r="A11" s="11">
        <v>54990</v>
      </c>
      <c r="B11" s="39"/>
      <c r="C11" s="22" t="s">
        <v>6</v>
      </c>
      <c r="D11" s="28" t="s">
        <v>7</v>
      </c>
      <c r="E11" s="50" t="s">
        <v>55</v>
      </c>
      <c r="F11" s="14" t="s">
        <v>80</v>
      </c>
      <c r="G11" s="32">
        <v>45531</v>
      </c>
      <c r="H11" s="32">
        <v>45551</v>
      </c>
      <c r="I11" s="16">
        <v>13000</v>
      </c>
      <c r="J11" s="57">
        <f t="shared" si="2"/>
        <v>9533.3333333333339</v>
      </c>
      <c r="K11" s="11">
        <f t="shared" si="7"/>
        <v>41990</v>
      </c>
    </row>
    <row r="12" spans="1:13" ht="15.6">
      <c r="A12" s="11">
        <v>59990</v>
      </c>
      <c r="B12" s="39"/>
      <c r="C12" s="22" t="s">
        <v>6</v>
      </c>
      <c r="D12" s="28" t="s">
        <v>7</v>
      </c>
      <c r="E12" s="50" t="s">
        <v>56</v>
      </c>
      <c r="F12" s="14" t="s">
        <v>81</v>
      </c>
      <c r="G12" s="32">
        <v>45513</v>
      </c>
      <c r="H12" s="32">
        <v>45551</v>
      </c>
      <c r="I12" s="16">
        <v>13000</v>
      </c>
      <c r="J12" s="57">
        <f t="shared" si="2"/>
        <v>9533.3333333333339</v>
      </c>
      <c r="K12" s="11">
        <f t="shared" si="7"/>
        <v>46990</v>
      </c>
    </row>
    <row r="13" spans="1:13" ht="15.6">
      <c r="A13" s="11">
        <v>64990</v>
      </c>
      <c r="B13" s="39"/>
      <c r="C13" s="22" t="s">
        <v>6</v>
      </c>
      <c r="D13" s="28" t="s">
        <v>7</v>
      </c>
      <c r="E13" s="50" t="s">
        <v>78</v>
      </c>
      <c r="F13" s="14" t="s">
        <v>82</v>
      </c>
      <c r="G13" s="32">
        <v>45513</v>
      </c>
      <c r="H13" s="32">
        <v>45551</v>
      </c>
      <c r="I13" s="16">
        <v>15000</v>
      </c>
      <c r="J13" s="57">
        <f t="shared" si="2"/>
        <v>11000</v>
      </c>
      <c r="K13" s="11">
        <f t="shared" si="7"/>
        <v>49990</v>
      </c>
    </row>
    <row r="14" spans="1:13" ht="15.6">
      <c r="A14" s="11">
        <v>54990</v>
      </c>
      <c r="B14" s="39"/>
      <c r="C14" s="22" t="s">
        <v>6</v>
      </c>
      <c r="D14" s="28" t="s">
        <v>7</v>
      </c>
      <c r="E14" s="50" t="s">
        <v>57</v>
      </c>
      <c r="F14" s="14" t="s">
        <v>83</v>
      </c>
      <c r="G14" s="32">
        <v>45513</v>
      </c>
      <c r="H14" s="32">
        <v>45551</v>
      </c>
      <c r="I14" s="16">
        <v>12000</v>
      </c>
      <c r="J14" s="57">
        <f t="shared" si="2"/>
        <v>8800</v>
      </c>
      <c r="K14" s="11">
        <f t="shared" si="7"/>
        <v>42990</v>
      </c>
    </row>
    <row r="15" spans="1:13" ht="15.6">
      <c r="A15" s="11">
        <v>59990</v>
      </c>
      <c r="B15" s="39"/>
      <c r="C15" s="22" t="s">
        <v>6</v>
      </c>
      <c r="D15" s="28" t="s">
        <v>7</v>
      </c>
      <c r="E15" s="50" t="s">
        <v>58</v>
      </c>
      <c r="F15" s="14" t="s">
        <v>84</v>
      </c>
      <c r="G15" s="32">
        <v>45513</v>
      </c>
      <c r="H15" s="32">
        <v>45551</v>
      </c>
      <c r="I15" s="16">
        <v>11000</v>
      </c>
      <c r="J15" s="57">
        <f t="shared" si="2"/>
        <v>8066.666666666667</v>
      </c>
      <c r="K15" s="11">
        <f t="shared" si="7"/>
        <v>48990</v>
      </c>
    </row>
    <row r="16" spans="1:13" ht="15.6">
      <c r="A16" s="11">
        <v>64990</v>
      </c>
      <c r="B16" s="39"/>
      <c r="C16" s="22" t="s">
        <v>6</v>
      </c>
      <c r="D16" s="28" t="s">
        <v>7</v>
      </c>
      <c r="E16" s="50" t="s">
        <v>59</v>
      </c>
      <c r="F16" s="14" t="s">
        <v>85</v>
      </c>
      <c r="G16" s="32">
        <v>45513</v>
      </c>
      <c r="H16" s="32">
        <v>45551</v>
      </c>
      <c r="I16" s="16">
        <v>12000</v>
      </c>
      <c r="J16" s="57">
        <f>(I16*0.88)/1.2</f>
        <v>8800</v>
      </c>
      <c r="K16" s="11">
        <f>A16-I16</f>
        <v>52990</v>
      </c>
    </row>
    <row r="17" spans="1:11" ht="15.6">
      <c r="A17" s="11">
        <v>119990</v>
      </c>
      <c r="B17" s="39"/>
      <c r="C17" s="22" t="s">
        <v>6</v>
      </c>
      <c r="D17" s="28" t="s">
        <v>7</v>
      </c>
      <c r="E17" s="50" t="s">
        <v>54</v>
      </c>
      <c r="F17" s="14" t="s">
        <v>97</v>
      </c>
      <c r="G17" s="32">
        <v>45513</v>
      </c>
      <c r="H17" s="32">
        <v>45551</v>
      </c>
      <c r="I17" s="16">
        <v>30000</v>
      </c>
      <c r="J17" s="57">
        <f t="shared" ref="J17:J26" si="10">(I17*0.88)/1.2</f>
        <v>22000</v>
      </c>
      <c r="K17" s="11">
        <f t="shared" ref="K17:K26" si="11">A17-I17</f>
        <v>89990</v>
      </c>
    </row>
    <row r="18" spans="1:11" ht="15.6">
      <c r="A18" s="11">
        <v>84990</v>
      </c>
      <c r="B18" s="39"/>
      <c r="C18" s="22" t="s">
        <v>6</v>
      </c>
      <c r="D18" s="28" t="s">
        <v>7</v>
      </c>
      <c r="E18" s="50" t="s">
        <v>45</v>
      </c>
      <c r="F18" s="14" t="s">
        <v>92</v>
      </c>
      <c r="G18" s="32">
        <v>45513</v>
      </c>
      <c r="H18" s="32">
        <v>45551</v>
      </c>
      <c r="I18" s="16">
        <v>20000</v>
      </c>
      <c r="J18" s="57">
        <f t="shared" si="10"/>
        <v>14666.666666666668</v>
      </c>
      <c r="K18" s="11">
        <f t="shared" si="11"/>
        <v>64990</v>
      </c>
    </row>
    <row r="19" spans="1:11" ht="15.6">
      <c r="A19" s="11">
        <v>92990</v>
      </c>
      <c r="B19" s="39"/>
      <c r="C19" s="22" t="s">
        <v>6</v>
      </c>
      <c r="D19" s="28" t="s">
        <v>7</v>
      </c>
      <c r="E19" s="50" t="s">
        <v>46</v>
      </c>
      <c r="F19" s="14" t="s">
        <v>93</v>
      </c>
      <c r="G19" s="32">
        <v>45513</v>
      </c>
      <c r="H19" s="32">
        <v>45551</v>
      </c>
      <c r="I19" s="16">
        <v>19000</v>
      </c>
      <c r="J19" s="57">
        <f t="shared" si="10"/>
        <v>13933.333333333334</v>
      </c>
      <c r="K19" s="11">
        <f t="shared" si="11"/>
        <v>73990</v>
      </c>
    </row>
    <row r="20" spans="1:11" ht="15.6">
      <c r="A20" s="11">
        <v>81990</v>
      </c>
      <c r="B20" s="39"/>
      <c r="C20" s="22" t="s">
        <v>6</v>
      </c>
      <c r="D20" s="28" t="s">
        <v>7</v>
      </c>
      <c r="E20" s="50" t="s">
        <v>47</v>
      </c>
      <c r="F20" s="14" t="s">
        <v>94</v>
      </c>
      <c r="G20" s="32">
        <v>45513</v>
      </c>
      <c r="H20" s="32">
        <v>45551</v>
      </c>
      <c r="I20" s="16">
        <v>20000</v>
      </c>
      <c r="J20" s="57">
        <f t="shared" si="10"/>
        <v>14666.666666666668</v>
      </c>
      <c r="K20" s="11">
        <f t="shared" si="11"/>
        <v>61990</v>
      </c>
    </row>
    <row r="21" spans="1:11" ht="15.6">
      <c r="A21" s="11">
        <v>89990</v>
      </c>
      <c r="B21" s="39"/>
      <c r="C21" s="22" t="s">
        <v>6</v>
      </c>
      <c r="D21" s="28" t="s">
        <v>7</v>
      </c>
      <c r="E21" s="50" t="s">
        <v>48</v>
      </c>
      <c r="F21" s="14" t="s">
        <v>95</v>
      </c>
      <c r="G21" s="32">
        <v>45513</v>
      </c>
      <c r="H21" s="32">
        <v>45551</v>
      </c>
      <c r="I21" s="16">
        <v>20000</v>
      </c>
      <c r="J21" s="57">
        <f t="shared" si="10"/>
        <v>14666.666666666668</v>
      </c>
      <c r="K21" s="11">
        <f t="shared" si="11"/>
        <v>69990</v>
      </c>
    </row>
    <row r="22" spans="1:11" ht="15.6">
      <c r="A22" s="11">
        <v>99990</v>
      </c>
      <c r="B22" s="39"/>
      <c r="C22" s="22" t="s">
        <v>6</v>
      </c>
      <c r="D22" s="28" t="s">
        <v>7</v>
      </c>
      <c r="E22" s="50" t="s">
        <v>53</v>
      </c>
      <c r="F22" s="14" t="s">
        <v>96</v>
      </c>
      <c r="G22" s="32">
        <v>45513</v>
      </c>
      <c r="H22" s="32">
        <v>45551</v>
      </c>
      <c r="I22" s="16">
        <v>20000</v>
      </c>
      <c r="J22" s="57">
        <f t="shared" si="10"/>
        <v>14666.666666666668</v>
      </c>
      <c r="K22" s="11">
        <f t="shared" si="11"/>
        <v>79990</v>
      </c>
    </row>
    <row r="23" spans="1:11" ht="15.6">
      <c r="A23" s="11">
        <v>75990</v>
      </c>
      <c r="B23" s="39"/>
      <c r="C23" s="22" t="s">
        <v>6</v>
      </c>
      <c r="D23" s="28" t="s">
        <v>125</v>
      </c>
      <c r="E23" s="50" t="s">
        <v>49</v>
      </c>
      <c r="F23" s="14" t="s">
        <v>86</v>
      </c>
      <c r="G23" s="32">
        <v>45513</v>
      </c>
      <c r="H23" s="32">
        <v>45551</v>
      </c>
      <c r="I23" s="18">
        <v>16000</v>
      </c>
      <c r="J23" s="58">
        <f t="shared" si="10"/>
        <v>11733.333333333334</v>
      </c>
      <c r="K23" s="48">
        <f t="shared" si="11"/>
        <v>59990</v>
      </c>
    </row>
    <row r="24" spans="1:11" ht="15.6">
      <c r="A24" s="11">
        <v>83990</v>
      </c>
      <c r="B24" s="39"/>
      <c r="C24" s="22" t="s">
        <v>6</v>
      </c>
      <c r="D24" s="28" t="s">
        <v>125</v>
      </c>
      <c r="E24" s="50" t="s">
        <v>50</v>
      </c>
      <c r="F24" s="14" t="s">
        <v>87</v>
      </c>
      <c r="G24" s="32">
        <v>45513</v>
      </c>
      <c r="H24" s="32">
        <v>45551</v>
      </c>
      <c r="I24" s="16">
        <v>16000</v>
      </c>
      <c r="J24" s="57">
        <f t="shared" si="10"/>
        <v>11733.333333333334</v>
      </c>
      <c r="K24" s="11">
        <f t="shared" si="11"/>
        <v>67990</v>
      </c>
    </row>
    <row r="25" spans="1:11" ht="15.6">
      <c r="A25" s="11">
        <v>72990</v>
      </c>
      <c r="B25" s="39"/>
      <c r="C25" s="22" t="s">
        <v>6</v>
      </c>
      <c r="D25" s="28" t="s">
        <v>125</v>
      </c>
      <c r="E25" s="50" t="s">
        <v>51</v>
      </c>
      <c r="F25" s="14" t="s">
        <v>88</v>
      </c>
      <c r="G25" s="32">
        <v>45513</v>
      </c>
      <c r="H25" s="32">
        <v>45551</v>
      </c>
      <c r="I25" s="16">
        <v>16000</v>
      </c>
      <c r="J25" s="57">
        <f t="shared" si="10"/>
        <v>11733.333333333334</v>
      </c>
      <c r="K25" s="11">
        <f t="shared" si="11"/>
        <v>56990</v>
      </c>
    </row>
    <row r="26" spans="1:11" ht="15.6">
      <c r="A26" s="11">
        <v>79990</v>
      </c>
      <c r="B26" s="39"/>
      <c r="C26" s="22" t="s">
        <v>6</v>
      </c>
      <c r="D26" s="28" t="s">
        <v>125</v>
      </c>
      <c r="E26" s="50" t="s">
        <v>52</v>
      </c>
      <c r="F26" s="14" t="s">
        <v>89</v>
      </c>
      <c r="G26" s="32">
        <v>45513</v>
      </c>
      <c r="H26" s="32">
        <v>45551</v>
      </c>
      <c r="I26" s="16">
        <v>16000</v>
      </c>
      <c r="J26" s="57">
        <f t="shared" si="10"/>
        <v>11733.333333333334</v>
      </c>
      <c r="K26" s="11">
        <f t="shared" si="11"/>
        <v>63990</v>
      </c>
    </row>
    <row r="27" spans="1:11" ht="15.6" outlineLevel="1">
      <c r="A27" s="11">
        <v>79990</v>
      </c>
      <c r="B27" s="39"/>
      <c r="C27" s="22" t="s">
        <v>6</v>
      </c>
      <c r="D27" s="28" t="s">
        <v>7</v>
      </c>
      <c r="E27" s="50" t="s">
        <v>121</v>
      </c>
      <c r="F27" s="14" t="s">
        <v>122</v>
      </c>
      <c r="G27" s="32">
        <v>45513</v>
      </c>
      <c r="H27" s="32">
        <v>45551</v>
      </c>
      <c r="I27" s="18" t="s">
        <v>126</v>
      </c>
      <c r="J27" s="58">
        <f t="shared" ref="J27:J30" si="12">12000*0.88/1.2+6990*0.7/1.2</f>
        <v>12877.5</v>
      </c>
      <c r="K27" s="48">
        <f>A27-12000</f>
        <v>67990</v>
      </c>
    </row>
    <row r="28" spans="1:11" ht="15.6" outlineLevel="1">
      <c r="A28" s="11">
        <v>79990</v>
      </c>
      <c r="B28" s="39"/>
      <c r="C28" s="22" t="s">
        <v>6</v>
      </c>
      <c r="D28" s="28" t="s">
        <v>7</v>
      </c>
      <c r="E28" s="50" t="s">
        <v>119</v>
      </c>
      <c r="F28" s="14" t="s">
        <v>123</v>
      </c>
      <c r="G28" s="32">
        <v>45513</v>
      </c>
      <c r="H28" s="32">
        <v>45551</v>
      </c>
      <c r="I28" s="18" t="s">
        <v>126</v>
      </c>
      <c r="J28" s="58">
        <f t="shared" si="12"/>
        <v>12877.5</v>
      </c>
      <c r="K28" s="11">
        <f t="shared" ref="K28:K30" si="13">A28-12000</f>
        <v>67990</v>
      </c>
    </row>
    <row r="29" spans="1:11" ht="15.6" outlineLevel="1">
      <c r="A29" s="11">
        <v>79990</v>
      </c>
      <c r="B29" s="39"/>
      <c r="C29" s="22" t="s">
        <v>6</v>
      </c>
      <c r="D29" s="28" t="s">
        <v>7</v>
      </c>
      <c r="E29" s="50" t="s">
        <v>120</v>
      </c>
      <c r="F29" s="14" t="s">
        <v>124</v>
      </c>
      <c r="G29" s="32">
        <v>45513</v>
      </c>
      <c r="H29" s="32">
        <v>45551</v>
      </c>
      <c r="I29" s="18" t="s">
        <v>126</v>
      </c>
      <c r="J29" s="58">
        <f t="shared" si="12"/>
        <v>12877.5</v>
      </c>
      <c r="K29" s="11">
        <f t="shared" si="13"/>
        <v>67990</v>
      </c>
    </row>
    <row r="30" spans="1:11" ht="15.6" outlineLevel="1">
      <c r="A30" s="11">
        <v>79990</v>
      </c>
      <c r="B30" s="39"/>
      <c r="C30" s="22" t="s">
        <v>6</v>
      </c>
      <c r="D30" s="28" t="s">
        <v>7</v>
      </c>
      <c r="E30" s="50" t="s">
        <v>117</v>
      </c>
      <c r="F30" s="14" t="s">
        <v>118</v>
      </c>
      <c r="G30" s="32">
        <v>45513</v>
      </c>
      <c r="H30" s="32">
        <v>45551</v>
      </c>
      <c r="I30" s="18" t="s">
        <v>126</v>
      </c>
      <c r="J30" s="58">
        <f t="shared" si="12"/>
        <v>12877.5</v>
      </c>
      <c r="K30" s="11">
        <f t="shared" si="13"/>
        <v>67990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EBB3-09DA-460D-9509-1A36DAE9022F}">
  <dimension ref="A1:K21"/>
  <sheetViews>
    <sheetView tabSelected="1" zoomScale="70" zoomScaleNormal="70" workbookViewId="0">
      <selection activeCell="L37" sqref="L37"/>
    </sheetView>
  </sheetViews>
  <sheetFormatPr defaultRowHeight="14.4"/>
  <cols>
    <col min="1" max="1" width="6.6640625" bestFit="1" customWidth="1"/>
    <col min="2" max="2" width="8" bestFit="1" customWidth="1"/>
    <col min="3" max="3" width="13.77734375" bestFit="1" customWidth="1"/>
    <col min="4" max="4" width="17.21875" customWidth="1"/>
    <col min="5" max="5" width="11.21875" bestFit="1" customWidth="1"/>
    <col min="6" max="6" width="18.21875" customWidth="1"/>
    <col min="7" max="8" width="10.77734375" bestFit="1" customWidth="1"/>
    <col min="9" max="9" width="13.88671875" customWidth="1"/>
    <col min="10" max="10" width="10.21875" customWidth="1"/>
    <col min="11" max="11" width="8.44140625" customWidth="1"/>
    <col min="13" max="13" width="6" bestFit="1" customWidth="1"/>
    <col min="14" max="14" width="11.21875" bestFit="1" customWidth="1"/>
    <col min="15" max="15" width="8.88671875" customWidth="1"/>
  </cols>
  <sheetData>
    <row r="1" spans="1:11">
      <c r="A1" s="11"/>
      <c r="B1" s="11"/>
      <c r="C1" s="48" t="s">
        <v>135</v>
      </c>
      <c r="E1" s="2"/>
      <c r="F1" s="2"/>
      <c r="G1" s="1"/>
      <c r="H1" s="1"/>
      <c r="J1" s="2"/>
      <c r="K1" s="11"/>
    </row>
    <row r="2" spans="1:11" s="26" customFormat="1" ht="69">
      <c r="A2" s="24" t="s">
        <v>38</v>
      </c>
      <c r="B2" s="10" t="s">
        <v>5</v>
      </c>
      <c r="C2" s="10" t="s">
        <v>9</v>
      </c>
      <c r="D2" s="10" t="s">
        <v>9</v>
      </c>
      <c r="E2" s="10" t="s">
        <v>40</v>
      </c>
      <c r="F2" s="10" t="s">
        <v>10</v>
      </c>
      <c r="G2" s="10" t="s">
        <v>2</v>
      </c>
      <c r="H2" s="10" t="s">
        <v>3</v>
      </c>
      <c r="I2" s="10" t="s">
        <v>4</v>
      </c>
      <c r="J2" s="6" t="s">
        <v>101</v>
      </c>
      <c r="K2" s="25" t="s">
        <v>39</v>
      </c>
    </row>
    <row r="3" spans="1:11" ht="15.6">
      <c r="A3" s="11">
        <v>12990</v>
      </c>
      <c r="B3" s="38"/>
      <c r="C3" s="22" t="s">
        <v>6</v>
      </c>
      <c r="D3" s="52" t="s">
        <v>7</v>
      </c>
      <c r="E3" s="50" t="s">
        <v>61</v>
      </c>
      <c r="F3" s="34" t="s">
        <v>28</v>
      </c>
      <c r="G3" s="32">
        <v>45503</v>
      </c>
      <c r="H3" s="31">
        <v>45551</v>
      </c>
      <c r="I3" s="27">
        <v>2000</v>
      </c>
      <c r="J3" s="47">
        <f t="shared" ref="J3:J20" si="0">(I3*0.88)/1.2</f>
        <v>1466.6666666666667</v>
      </c>
      <c r="K3" s="4">
        <f t="shared" ref="K3:K20" si="1">A3-I3</f>
        <v>10990</v>
      </c>
    </row>
    <row r="4" spans="1:11" ht="15.6">
      <c r="A4" s="11">
        <v>19990</v>
      </c>
      <c r="B4" s="39"/>
      <c r="C4" s="22" t="s">
        <v>6</v>
      </c>
      <c r="D4" s="52" t="s">
        <v>7</v>
      </c>
      <c r="E4" s="50" t="s">
        <v>60</v>
      </c>
      <c r="F4" s="14" t="s">
        <v>29</v>
      </c>
      <c r="G4" s="32">
        <v>45503</v>
      </c>
      <c r="H4" s="32">
        <v>45516</v>
      </c>
      <c r="I4" s="27">
        <v>6000</v>
      </c>
      <c r="J4" s="47">
        <f t="shared" ref="J4" si="2">(I4*0.88)/1.2</f>
        <v>4400</v>
      </c>
      <c r="K4" s="4">
        <f t="shared" ref="K4" si="3">A4-I4</f>
        <v>13990</v>
      </c>
    </row>
    <row r="5" spans="1:11" ht="15.6">
      <c r="A5" s="11">
        <v>19990</v>
      </c>
      <c r="B5" s="39"/>
      <c r="C5" s="22" t="s">
        <v>6</v>
      </c>
      <c r="D5" s="52" t="s">
        <v>7</v>
      </c>
      <c r="E5" s="50" t="s">
        <v>60</v>
      </c>
      <c r="F5" s="34" t="s">
        <v>29</v>
      </c>
      <c r="G5" s="31">
        <v>45517</v>
      </c>
      <c r="H5" s="31">
        <v>45551</v>
      </c>
      <c r="I5" s="35">
        <v>7000</v>
      </c>
      <c r="J5" s="47">
        <f t="shared" si="0"/>
        <v>5133.3333333333339</v>
      </c>
      <c r="K5" s="4">
        <f t="shared" si="1"/>
        <v>12990</v>
      </c>
    </row>
    <row r="6" spans="1:11" ht="15.6">
      <c r="A6" s="11">
        <v>24990</v>
      </c>
      <c r="B6" s="39"/>
      <c r="C6" s="22" t="s">
        <v>6</v>
      </c>
      <c r="D6" s="52" t="s">
        <v>7</v>
      </c>
      <c r="E6" s="50" t="s">
        <v>68</v>
      </c>
      <c r="F6" s="14" t="s">
        <v>20</v>
      </c>
      <c r="G6" s="32">
        <v>45503</v>
      </c>
      <c r="H6" s="32">
        <v>45516</v>
      </c>
      <c r="I6" s="27">
        <v>6000</v>
      </c>
      <c r="J6" s="47">
        <f t="shared" ref="J6" si="4">(I6*0.88)/1.2</f>
        <v>4400</v>
      </c>
      <c r="K6" s="4">
        <f t="shared" ref="K6" si="5">A6-I6</f>
        <v>18990</v>
      </c>
    </row>
    <row r="7" spans="1:11" ht="15.6">
      <c r="A7" s="11">
        <v>24990</v>
      </c>
      <c r="B7" s="39"/>
      <c r="C7" s="22" t="s">
        <v>6</v>
      </c>
      <c r="D7" s="52" t="s">
        <v>7</v>
      </c>
      <c r="E7" s="50" t="s">
        <v>68</v>
      </c>
      <c r="F7" s="34" t="s">
        <v>20</v>
      </c>
      <c r="G7" s="31">
        <v>45517</v>
      </c>
      <c r="H7" s="31">
        <v>45551</v>
      </c>
      <c r="I7" s="35">
        <v>7000</v>
      </c>
      <c r="J7" s="47">
        <f t="shared" si="0"/>
        <v>5133.3333333333339</v>
      </c>
      <c r="K7" s="4">
        <f t="shared" si="1"/>
        <v>17990</v>
      </c>
    </row>
    <row r="8" spans="1:11" ht="15.6">
      <c r="A8" s="11">
        <v>25990</v>
      </c>
      <c r="B8" s="39"/>
      <c r="C8" s="22" t="s">
        <v>6</v>
      </c>
      <c r="D8" s="52" t="s">
        <v>7</v>
      </c>
      <c r="E8" s="50" t="s">
        <v>67</v>
      </c>
      <c r="F8" s="14" t="s">
        <v>15</v>
      </c>
      <c r="G8" s="32">
        <v>45503</v>
      </c>
      <c r="H8" s="32">
        <v>45512</v>
      </c>
      <c r="I8" s="27">
        <v>5000</v>
      </c>
      <c r="J8" s="47">
        <f t="shared" ref="J8" si="6">(I8*0.88)/1.2</f>
        <v>3666.666666666667</v>
      </c>
      <c r="K8" s="4">
        <f t="shared" ref="K8" si="7">A8-I8</f>
        <v>20990</v>
      </c>
    </row>
    <row r="9" spans="1:11" ht="15.6">
      <c r="A9" s="11">
        <v>25990</v>
      </c>
      <c r="B9" s="39"/>
      <c r="C9" s="22" t="s">
        <v>6</v>
      </c>
      <c r="D9" s="52" t="s">
        <v>7</v>
      </c>
      <c r="E9" s="50" t="s">
        <v>67</v>
      </c>
      <c r="F9" s="14" t="s">
        <v>15</v>
      </c>
      <c r="G9" s="32">
        <v>45513</v>
      </c>
      <c r="H9" s="32">
        <v>45551</v>
      </c>
      <c r="I9" s="27">
        <v>7000</v>
      </c>
      <c r="J9" s="47">
        <f t="shared" si="0"/>
        <v>5133.3333333333339</v>
      </c>
      <c r="K9" s="4">
        <f t="shared" si="1"/>
        <v>18990</v>
      </c>
    </row>
    <row r="10" spans="1:11" ht="15.6">
      <c r="A10" s="11">
        <v>27990</v>
      </c>
      <c r="B10" s="39"/>
      <c r="C10" s="22" t="s">
        <v>6</v>
      </c>
      <c r="D10" s="52" t="s">
        <v>7</v>
      </c>
      <c r="E10" s="50" t="s">
        <v>66</v>
      </c>
      <c r="F10" s="34" t="s">
        <v>16</v>
      </c>
      <c r="G10" s="32">
        <v>45503</v>
      </c>
      <c r="H10" s="31">
        <v>45551</v>
      </c>
      <c r="I10" s="27">
        <v>5000</v>
      </c>
      <c r="J10" s="47">
        <f t="shared" si="0"/>
        <v>3666.666666666667</v>
      </c>
      <c r="K10" s="4">
        <f t="shared" si="1"/>
        <v>22990</v>
      </c>
    </row>
    <row r="11" spans="1:11" ht="15.6">
      <c r="A11" s="11">
        <v>28990</v>
      </c>
      <c r="B11" s="39" t="s">
        <v>79</v>
      </c>
      <c r="C11" s="22" t="s">
        <v>6</v>
      </c>
      <c r="D11" s="52" t="s">
        <v>7</v>
      </c>
      <c r="E11" s="50" t="s">
        <v>108</v>
      </c>
      <c r="F11" s="34" t="s">
        <v>109</v>
      </c>
      <c r="G11" s="32">
        <v>45503</v>
      </c>
      <c r="H11" s="31">
        <v>45551</v>
      </c>
      <c r="I11" s="27" t="s">
        <v>136</v>
      </c>
      <c r="J11" s="46">
        <f>(6000*0.88)/1.2+3990*0.75/1.2</f>
        <v>6893.75</v>
      </c>
      <c r="K11" s="4">
        <f>A11-6000</f>
        <v>22990</v>
      </c>
    </row>
    <row r="12" spans="1:11" ht="15.6">
      <c r="A12" s="11">
        <v>29990</v>
      </c>
      <c r="B12" s="39"/>
      <c r="C12" s="22" t="s">
        <v>6</v>
      </c>
      <c r="D12" s="52" t="s">
        <v>7</v>
      </c>
      <c r="E12" s="50" t="s">
        <v>62</v>
      </c>
      <c r="F12" s="14" t="s">
        <v>19</v>
      </c>
      <c r="G12" s="32">
        <v>45503</v>
      </c>
      <c r="H12" s="32">
        <v>45551</v>
      </c>
      <c r="I12" s="16">
        <v>9000</v>
      </c>
      <c r="J12" s="46">
        <f t="shared" si="0"/>
        <v>6600</v>
      </c>
      <c r="K12" s="4">
        <f t="shared" si="1"/>
        <v>20990</v>
      </c>
    </row>
    <row r="13" spans="1:11" ht="15.6">
      <c r="A13" s="11">
        <v>32990</v>
      </c>
      <c r="B13" s="39"/>
      <c r="C13" s="22" t="s">
        <v>6</v>
      </c>
      <c r="D13" s="52" t="s">
        <v>7</v>
      </c>
      <c r="E13" s="50" t="s">
        <v>63</v>
      </c>
      <c r="F13" s="14" t="s">
        <v>14</v>
      </c>
      <c r="G13" s="32">
        <v>45503</v>
      </c>
      <c r="H13" s="32">
        <v>45551</v>
      </c>
      <c r="I13" s="27">
        <v>9000</v>
      </c>
      <c r="J13" s="46">
        <f t="shared" si="0"/>
        <v>6600</v>
      </c>
      <c r="K13" s="4">
        <f t="shared" si="1"/>
        <v>23990</v>
      </c>
    </row>
    <row r="14" spans="1:11" ht="15.6">
      <c r="A14" s="11">
        <v>29990</v>
      </c>
      <c r="B14" s="43"/>
      <c r="C14" s="22" t="s">
        <v>6</v>
      </c>
      <c r="D14" s="52" t="s">
        <v>7</v>
      </c>
      <c r="E14" s="50" t="s">
        <v>64</v>
      </c>
      <c r="F14" s="14" t="s">
        <v>35</v>
      </c>
      <c r="G14" s="32">
        <v>45503</v>
      </c>
      <c r="H14" s="32">
        <v>45512</v>
      </c>
      <c r="I14" s="27">
        <v>3000</v>
      </c>
      <c r="J14" s="46">
        <f t="shared" ref="J14" si="8">(I14*0.88)/1.2</f>
        <v>2200</v>
      </c>
      <c r="K14" s="4">
        <f t="shared" ref="K14" si="9">A14-I14</f>
        <v>26990</v>
      </c>
    </row>
    <row r="15" spans="1:11" ht="15.6">
      <c r="A15" s="11">
        <v>29990</v>
      </c>
      <c r="B15" s="43"/>
      <c r="C15" s="22" t="s">
        <v>6</v>
      </c>
      <c r="D15" s="52" t="s">
        <v>7</v>
      </c>
      <c r="E15" s="50" t="s">
        <v>64</v>
      </c>
      <c r="F15" s="14" t="s">
        <v>35</v>
      </c>
      <c r="G15" s="32">
        <v>45513</v>
      </c>
      <c r="H15" s="32">
        <v>45551</v>
      </c>
      <c r="I15" s="27">
        <v>5000</v>
      </c>
      <c r="J15" s="46">
        <f t="shared" si="0"/>
        <v>3666.666666666667</v>
      </c>
      <c r="K15" s="4">
        <f t="shared" si="1"/>
        <v>24990</v>
      </c>
    </row>
    <row r="16" spans="1:11" ht="15.6">
      <c r="A16" s="11">
        <v>32990</v>
      </c>
      <c r="B16" s="39"/>
      <c r="C16" s="22" t="s">
        <v>6</v>
      </c>
      <c r="D16" s="52" t="s">
        <v>7</v>
      </c>
      <c r="E16" s="50" t="s">
        <v>65</v>
      </c>
      <c r="F16" s="34" t="s">
        <v>36</v>
      </c>
      <c r="G16" s="32">
        <v>45503</v>
      </c>
      <c r="H16" s="31">
        <v>45551</v>
      </c>
      <c r="I16" s="27">
        <v>5000</v>
      </c>
      <c r="J16" s="46">
        <f t="shared" si="0"/>
        <v>3666.666666666667</v>
      </c>
      <c r="K16" s="4">
        <f t="shared" si="1"/>
        <v>27990</v>
      </c>
    </row>
    <row r="17" spans="1:11" ht="15.6">
      <c r="A17" s="11">
        <v>36990</v>
      </c>
      <c r="B17" s="39"/>
      <c r="C17" s="22" t="s">
        <v>6</v>
      </c>
      <c r="D17" s="52" t="s">
        <v>7</v>
      </c>
      <c r="E17" s="50" t="s">
        <v>105</v>
      </c>
      <c r="F17" s="34" t="s">
        <v>104</v>
      </c>
      <c r="G17" s="32">
        <v>45503</v>
      </c>
      <c r="H17" s="31">
        <v>45530</v>
      </c>
      <c r="I17" s="27">
        <v>4000</v>
      </c>
      <c r="J17" s="46">
        <f t="shared" ref="J17" si="10">(I17*0.88)/1.2</f>
        <v>2933.3333333333335</v>
      </c>
      <c r="K17" s="4">
        <f t="shared" si="1"/>
        <v>32990</v>
      </c>
    </row>
    <row r="18" spans="1:11" ht="15.6">
      <c r="A18" s="11">
        <v>36990</v>
      </c>
      <c r="B18" s="39"/>
      <c r="C18" s="22" t="s">
        <v>6</v>
      </c>
      <c r="D18" s="52" t="s">
        <v>7</v>
      </c>
      <c r="E18" s="50" t="s">
        <v>105</v>
      </c>
      <c r="F18" s="34" t="s">
        <v>104</v>
      </c>
      <c r="G18" s="31">
        <v>45531</v>
      </c>
      <c r="H18" s="31">
        <v>45551</v>
      </c>
      <c r="I18" s="27">
        <v>7000</v>
      </c>
      <c r="J18" s="46">
        <f t="shared" si="0"/>
        <v>5133.3333333333339</v>
      </c>
      <c r="K18" s="4">
        <f t="shared" si="1"/>
        <v>29990</v>
      </c>
    </row>
    <row r="19" spans="1:11" ht="15.6">
      <c r="A19" s="11">
        <v>39990</v>
      </c>
      <c r="B19" s="39"/>
      <c r="C19" s="22" t="s">
        <v>6</v>
      </c>
      <c r="D19" s="52" t="s">
        <v>7</v>
      </c>
      <c r="E19" s="50" t="s">
        <v>106</v>
      </c>
      <c r="F19" s="34" t="s">
        <v>107</v>
      </c>
      <c r="G19" s="32">
        <v>45503</v>
      </c>
      <c r="H19" s="31">
        <v>45530</v>
      </c>
      <c r="I19" s="27">
        <v>4000</v>
      </c>
      <c r="J19" s="46">
        <f t="shared" ref="J19" si="11">(I19*0.88)/1.2</f>
        <v>2933.3333333333335</v>
      </c>
      <c r="K19" s="4">
        <f t="shared" ref="K19" si="12">A19-I19</f>
        <v>35990</v>
      </c>
    </row>
    <row r="20" spans="1:11" ht="15.6">
      <c r="A20" s="11">
        <v>39990</v>
      </c>
      <c r="B20" s="39"/>
      <c r="C20" s="22" t="s">
        <v>6</v>
      </c>
      <c r="D20" s="52" t="s">
        <v>7</v>
      </c>
      <c r="E20" s="50" t="s">
        <v>106</v>
      </c>
      <c r="F20" s="34" t="s">
        <v>107</v>
      </c>
      <c r="G20" s="31">
        <v>45531</v>
      </c>
      <c r="H20" s="31">
        <v>45551</v>
      </c>
      <c r="I20" s="27">
        <v>7000</v>
      </c>
      <c r="J20" s="46">
        <f t="shared" si="0"/>
        <v>5133.3333333333339</v>
      </c>
      <c r="K20" s="4">
        <f t="shared" si="1"/>
        <v>32990</v>
      </c>
    </row>
    <row r="21" spans="1:11">
      <c r="A21" s="11"/>
      <c r="B21" s="11"/>
      <c r="E21" s="2"/>
      <c r="F21" s="2"/>
      <c r="G21" s="1"/>
      <c r="H21" s="1"/>
      <c r="J21" s="2"/>
      <c r="K2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Choice</vt:lpstr>
      <vt:lpstr>Non-Choice Wearables</vt:lpstr>
      <vt:lpstr>SMP</vt:lpstr>
      <vt:lpstr>PC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Bikteeva W0034885</dc:creator>
  <cp:lastModifiedBy>aleksanderkudelkin W0099502</cp:lastModifiedBy>
  <dcterms:created xsi:type="dcterms:W3CDTF">2021-11-17T08:24:17Z</dcterms:created>
  <dcterms:modified xsi:type="dcterms:W3CDTF">2024-08-16T14:16:16Z</dcterms:modified>
</cp:coreProperties>
</file>