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w0099502\Desktop\"/>
    </mc:Choice>
  </mc:AlternateContent>
  <xr:revisionPtr revIDLastSave="0" documentId="8_{C746D270-3817-4354-952F-3E7E9AE068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oice" sheetId="5" r:id="rId1"/>
    <sheet name="Non-Choice Wearables" sheetId="2" r:id="rId2"/>
    <sheet name="SMP" sheetId="1" r:id="rId3"/>
    <sheet name="TAB" sheetId="3" r:id="rId4"/>
    <sheet name="PC" sheetId="4" r:id="rId5"/>
  </sheets>
  <externalReferences>
    <externalReference r:id="rId6"/>
    <externalReference r:id="rId7"/>
    <externalReference r:id="rId8"/>
  </externalReferences>
  <definedNames>
    <definedName name="_2011_06_08">#REF!</definedName>
    <definedName name="AA">#REF!</definedName>
    <definedName name="ad">#REF!</definedName>
    <definedName name="Area">[1]BaseInfo_Country!$B$1:$K$1</definedName>
    <definedName name="A亿">#REF!</definedName>
    <definedName name="CC">#REF!</definedName>
    <definedName name="Country">[1]BaseInfo_Country!$B$2:$K$39</definedName>
    <definedName name="CPE">#REF!</definedName>
    <definedName name="dd">#REF!</definedName>
    <definedName name="dsd">#REF!</definedName>
    <definedName name="ee">#REF!</definedName>
    <definedName name="FeaturePhone">#REF!</definedName>
    <definedName name="kljhjkhf">#REF!</definedName>
    <definedName name="L1产品">'[2]6-配置表'!$A$2:$D$2</definedName>
    <definedName name="M2M终端_M2M_Device">#REF!</definedName>
    <definedName name="MKT费用">'[2]6-配置表'!$L$2:$O$2</definedName>
    <definedName name="Promo">#REF!</definedName>
    <definedName name="promo1">#REF!</definedName>
    <definedName name="rt">#REF!</definedName>
    <definedName name="serer">#REF!</definedName>
    <definedName name="SmartPhone">#REF!</definedName>
    <definedName name="Tablet">#REF!</definedName>
    <definedName name="ww">#REF!</definedName>
    <definedName name="东北欧地区部">#REF!</definedName>
    <definedName name="东南亚地区部">#REF!</definedName>
    <definedName name="东南非地区部">#REF!</definedName>
    <definedName name="中东地区部">#REF!</definedName>
    <definedName name="中亚地区部">#REF!</definedName>
    <definedName name="中国">#REF!</definedName>
    <definedName name="中国地区部">#REF!</definedName>
    <definedName name="亚太">#REF!</definedName>
    <definedName name="亚太地区部">#REF!</definedName>
    <definedName name="价位段">#REF!</definedName>
    <definedName name="俄罗斯">#REF!</definedName>
    <definedName name="俄罗斯代表处">#REF!</definedName>
    <definedName name="俄罗斯代表处2">#REF!</definedName>
    <definedName name="公开市场">#REF!</definedName>
    <definedName name="加拿大代表处">#REF!</definedName>
    <definedName name="北非地区部">#REF!</definedName>
    <definedName name="南太地区部">#REF!</definedName>
    <definedName name="可穿戴终端_Wearable_Device">#REF!</definedName>
    <definedName name="品牌">#REF!</definedName>
    <definedName name="啊啊发">#REF!</definedName>
    <definedName name="墨西哥代表处">'[3]配置表_Dimension Table'!#REF!</definedName>
    <definedName name="官方商城">#REF!</definedName>
    <definedName name="家庭网络终端">#REF!</definedName>
    <definedName name="巴西代表处">#REF!</definedName>
    <definedName name="手机_Phone">#REF!</definedName>
    <definedName name="拉美地区部">#REF!</definedName>
    <definedName name="授权说明">#REF!</definedName>
    <definedName name="收入1亿版本">#REF!</definedName>
    <definedName name="无线宽带终端_Wireless_Broadband_Device">#REF!</definedName>
    <definedName name="日本">#REF!</definedName>
    <definedName name="日本代表处">#REF!</definedName>
    <definedName name="是">#REF!</definedName>
    <definedName name="智能家居_Smart_Home">#REF!</definedName>
    <definedName name="片联系统部">#REF!</definedName>
    <definedName name="的">#REF!</definedName>
    <definedName name="秘鲁代表处">'[3]配置表_Dimension Table'!#REF!</definedName>
    <definedName name="移动宽带与家庭终端_MBB_and_H">#REF!</definedName>
    <definedName name="美国代表处">#REF!</definedName>
    <definedName name="草泥马">#REF!</definedName>
    <definedName name="行业销售">#REF!</definedName>
    <definedName name="西欧地区部">#REF!</definedName>
    <definedName name="西非地区部">#REF!</definedName>
    <definedName name="软件与云服务_Sofware_and_Cloud_service">#REF!</definedName>
    <definedName name="运营商销售">#REF!</definedName>
    <definedName name="通用配件">#REF!</definedName>
    <definedName name="配件_Accessories">#REF!</definedName>
    <definedName name="销售服务_Sale_Serv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J17" i="3"/>
  <c r="I17" i="3"/>
  <c r="B17" i="3"/>
  <c r="J16" i="3"/>
  <c r="I16" i="3"/>
  <c r="B16" i="3"/>
  <c r="J15" i="3"/>
  <c r="I15" i="3"/>
  <c r="B15" i="3"/>
  <c r="J14" i="3"/>
  <c r="I14" i="3"/>
  <c r="B14" i="3"/>
  <c r="J13" i="3"/>
  <c r="I13" i="3"/>
  <c r="B13" i="3"/>
  <c r="J12" i="3"/>
  <c r="I12" i="3"/>
  <c r="B12" i="3"/>
  <c r="J11" i="3"/>
  <c r="I11" i="3"/>
  <c r="B11" i="3"/>
  <c r="J10" i="3"/>
  <c r="I10" i="3"/>
  <c r="B10" i="3"/>
  <c r="J9" i="3"/>
  <c r="I9" i="3"/>
  <c r="B9" i="3"/>
  <c r="J8" i="3"/>
  <c r="I8" i="3"/>
  <c r="B8" i="3"/>
  <c r="J7" i="3"/>
  <c r="I7" i="3"/>
  <c r="B7" i="3"/>
  <c r="J6" i="3"/>
  <c r="I6" i="3"/>
  <c r="B6" i="3"/>
  <c r="J5" i="3"/>
  <c r="I5" i="3"/>
  <c r="B5" i="3"/>
  <c r="J4" i="3"/>
  <c r="I4" i="3"/>
  <c r="B4" i="3"/>
  <c r="J3" i="3"/>
  <c r="I3" i="3"/>
  <c r="B3" i="3"/>
  <c r="I21" i="5"/>
  <c r="H21" i="5"/>
  <c r="B21" i="5"/>
  <c r="I20" i="5"/>
  <c r="H20" i="5"/>
  <c r="B20" i="5"/>
  <c r="I19" i="5"/>
  <c r="H19" i="5"/>
  <c r="B19" i="5"/>
  <c r="I18" i="5"/>
  <c r="H18" i="5"/>
  <c r="B18" i="5"/>
  <c r="I17" i="5"/>
  <c r="H17" i="5"/>
  <c r="B17" i="5"/>
  <c r="I16" i="5"/>
  <c r="H16" i="5"/>
  <c r="B16" i="5"/>
  <c r="I15" i="5"/>
  <c r="H15" i="5"/>
  <c r="B15" i="5"/>
  <c r="I14" i="5"/>
  <c r="H14" i="5"/>
  <c r="B14" i="5"/>
  <c r="I13" i="5"/>
  <c r="H13" i="5"/>
  <c r="B13" i="5"/>
  <c r="I12" i="5"/>
  <c r="H12" i="5"/>
  <c r="B12" i="5"/>
  <c r="I11" i="5"/>
  <c r="H11" i="5"/>
  <c r="B11" i="5"/>
  <c r="I10" i="5"/>
  <c r="H10" i="5"/>
  <c r="B10" i="5"/>
  <c r="I9" i="5"/>
  <c r="H9" i="5"/>
  <c r="B9" i="5"/>
  <c r="I8" i="5"/>
  <c r="H8" i="5"/>
  <c r="B8" i="5"/>
  <c r="I7" i="5"/>
  <c r="H7" i="5"/>
  <c r="B7" i="5"/>
  <c r="I6" i="5"/>
  <c r="H6" i="5"/>
  <c r="B6" i="5"/>
  <c r="I5" i="5"/>
  <c r="H5" i="5"/>
  <c r="B5" i="5"/>
  <c r="I4" i="5"/>
  <c r="H4" i="5"/>
  <c r="B4" i="5"/>
  <c r="I3" i="5"/>
  <c r="H3" i="5"/>
  <c r="B3" i="5"/>
  <c r="J23" i="4" l="1"/>
  <c r="I23" i="4"/>
  <c r="B23" i="4"/>
  <c r="J22" i="4"/>
  <c r="I22" i="4"/>
  <c r="B22" i="4"/>
  <c r="J21" i="4"/>
  <c r="I21" i="4"/>
  <c r="B21" i="4"/>
  <c r="J20" i="4"/>
  <c r="I20" i="4"/>
  <c r="B20" i="4"/>
  <c r="J19" i="4"/>
  <c r="I19" i="4"/>
  <c r="B19" i="4"/>
  <c r="J18" i="4"/>
  <c r="I18" i="4"/>
  <c r="B18" i="4"/>
  <c r="J17" i="4"/>
  <c r="I17" i="4"/>
  <c r="B17" i="4"/>
  <c r="J16" i="4"/>
  <c r="I16" i="4"/>
  <c r="B16" i="4"/>
  <c r="J15" i="4"/>
  <c r="I15" i="4"/>
  <c r="B15" i="4"/>
  <c r="J14" i="4"/>
  <c r="I14" i="4"/>
  <c r="B14" i="4"/>
  <c r="J13" i="4"/>
  <c r="I13" i="4"/>
  <c r="B13" i="4"/>
  <c r="J12" i="4"/>
  <c r="I12" i="4"/>
  <c r="B12" i="4"/>
  <c r="J11" i="4"/>
  <c r="I11" i="4"/>
  <c r="B11" i="4"/>
  <c r="J10" i="4"/>
  <c r="I10" i="4"/>
  <c r="B10" i="4"/>
  <c r="J9" i="4"/>
  <c r="I9" i="4"/>
  <c r="B9" i="4"/>
  <c r="J8" i="4"/>
  <c r="I8" i="4"/>
  <c r="B8" i="4"/>
  <c r="J7" i="4"/>
  <c r="I7" i="4"/>
  <c r="B7" i="4"/>
  <c r="J6" i="4"/>
  <c r="I6" i="4"/>
  <c r="B6" i="4"/>
  <c r="J5" i="4"/>
  <c r="I5" i="4"/>
  <c r="B5" i="4"/>
  <c r="J4" i="4"/>
  <c r="I4" i="4"/>
  <c r="B4" i="4"/>
  <c r="J3" i="4"/>
  <c r="I3" i="4"/>
  <c r="B3" i="4"/>
  <c r="B4" i="2"/>
  <c r="B5" i="2"/>
  <c r="B3" i="2"/>
  <c r="I5" i="2"/>
  <c r="H5" i="2"/>
  <c r="I4" i="2"/>
  <c r="H4" i="2"/>
  <c r="I3" i="2"/>
  <c r="H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I18" i="1" l="1"/>
  <c r="H18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<sst xmlns="http://schemas.openxmlformats.org/spreadsheetml/2006/main" count="246" uniqueCount="123">
  <si>
    <t>RRP</t>
  </si>
  <si>
    <t xml:space="preserve">活动名称
Activity Names </t>
  </si>
  <si>
    <t>产品
Product</t>
  </si>
  <si>
    <t>受益期起 Duration From</t>
  </si>
  <si>
    <t>受益期止 Duration To</t>
  </si>
  <si>
    <t>Discount</t>
  </si>
  <si>
    <t>单台成本
Cost/per unit  (without VAT)</t>
  </si>
  <si>
    <t>Promo price</t>
  </si>
  <si>
    <t>price promotion</t>
  </si>
  <si>
    <t>HONOR X7b</t>
  </si>
  <si>
    <t>HONOR X8b 8+128</t>
  </si>
  <si>
    <t>HONOR X8b 8+256</t>
  </si>
  <si>
    <t>HONOR 90 Lite</t>
  </si>
  <si>
    <t>HONOR X9b 8+256</t>
  </si>
  <si>
    <t>HONOR X9b 12+256</t>
  </si>
  <si>
    <t>HONOR 90 8+256</t>
  </si>
  <si>
    <t>HONOR 90 12+512</t>
  </si>
  <si>
    <t>HONOR 200 lite</t>
  </si>
  <si>
    <t>HONOR 200 8+256</t>
  </si>
  <si>
    <t xml:space="preserve">HONOR 200 12+512 </t>
  </si>
  <si>
    <t xml:space="preserve">HONOR 200 Pro 12+512 </t>
  </si>
  <si>
    <t>5000+watch4 bundle</t>
  </si>
  <si>
    <t>HONOR Magic6 Pro</t>
  </si>
  <si>
    <t>HONOR Magic V2</t>
  </si>
  <si>
    <t>Invoice 15% (with VAT)</t>
  </si>
  <si>
    <t>OCTOBER PP</t>
  </si>
  <si>
    <t xml:space="preserve">活动名称
Activity Names </t>
    <phoneticPr fontId="0" type="noConversion"/>
  </si>
  <si>
    <t>Honor Earbuds X6</t>
  </si>
  <si>
    <t>Honor Watch 4</t>
  </si>
  <si>
    <t>Invoice (with VAT)</t>
  </si>
  <si>
    <t>BOM</t>
  </si>
  <si>
    <t>5301AKFF</t>
  </si>
  <si>
    <t>Pad X8a 4+64 WIFI</t>
  </si>
  <si>
    <t>2000+x5pro</t>
  </si>
  <si>
    <t>offline only</t>
  </si>
  <si>
    <t>5301AKFP</t>
  </si>
  <si>
    <t>Pad X8a 4+128 WIFI</t>
  </si>
  <si>
    <t>4000+x5pro</t>
  </si>
  <si>
    <t>all</t>
  </si>
  <si>
    <t>5000+x5pro</t>
  </si>
  <si>
    <t>单台成本
Cost/per unit</t>
  </si>
  <si>
    <t>5301AFGS</t>
  </si>
  <si>
    <t>MagicBook X 16 i5-12450H 8+512</t>
  </si>
  <si>
    <t>5301AHGW</t>
  </si>
  <si>
    <t>MagicBook X 16 2024 12th 16+512</t>
  </si>
  <si>
    <t>5301AHHP</t>
  </si>
  <si>
    <t>MagicBook X 16 2024 DOS 12th 8+512</t>
  </si>
  <si>
    <t>5301AHHM</t>
  </si>
  <si>
    <t>MagicBook X 16 2024 DOS 12th 16+512</t>
  </si>
  <si>
    <t>5301AFVT</t>
  </si>
  <si>
    <t>Magicbook 15 DOS R5 8+512</t>
  </si>
  <si>
    <t>5301AFVQ</t>
  </si>
  <si>
    <t>Magicbook 15 DOS R5 16+512</t>
  </si>
  <si>
    <t>5301AFVL</t>
  </si>
  <si>
    <t>Magicbook 15 DOS R7 16+512</t>
  </si>
  <si>
    <t>5301AFVH</t>
  </si>
  <si>
    <t>Magicbook 14 DOS R5 8+512</t>
  </si>
  <si>
    <t>5301AFWF</t>
  </si>
  <si>
    <t>Magicbook 14 DOS R5 16+512</t>
  </si>
  <si>
    <t>5301AFVP</t>
  </si>
  <si>
    <t>Magicbook 14 DOS R7 16+512</t>
  </si>
  <si>
    <t>5301AFRK</t>
  </si>
  <si>
    <t>MagicBook 14 13th i5 16+1024</t>
  </si>
  <si>
    <t>5301AHQV</t>
  </si>
  <si>
    <t xml:space="preserve">MagicBook X16 Pro i5 13420H 8+512 </t>
  </si>
  <si>
    <t>5301AHQR</t>
  </si>
  <si>
    <t xml:space="preserve">MagicBook X16 Pro i5 13420H 16+512 </t>
  </si>
  <si>
    <t>5301AHQK</t>
  </si>
  <si>
    <t xml:space="preserve">MagicBook X14 Pro i5 13420H 8+512 </t>
  </si>
  <si>
    <t>5301AHQF</t>
  </si>
  <si>
    <t xml:space="preserve">MagicBook X14 Pro i5 13420H 16+512 </t>
  </si>
  <si>
    <t>5301AFSD</t>
  </si>
  <si>
    <t>MagicBook X16 Pro 13th i5 16+512</t>
  </si>
  <si>
    <t>EOL-price promotion</t>
  </si>
  <si>
    <t>5301AFHH</t>
  </si>
  <si>
    <t>MagicBook X16 12th i5 16+512</t>
  </si>
  <si>
    <t>5301AJYD</t>
  </si>
  <si>
    <t>MagicBook X16 7640HS R5 16+512 DOS Gray</t>
  </si>
  <si>
    <t>5301AJYF</t>
  </si>
  <si>
    <t>MagicBook X16 7640HS R5 16+512 DOS Silver</t>
  </si>
  <si>
    <t>5301AKAU</t>
  </si>
  <si>
    <t>MagicBook X14 7640HS R5 16+512 DOS Gray</t>
  </si>
  <si>
    <t>5301AKAX</t>
  </si>
  <si>
    <t>MagicBook X14 7640HS R5 16+512 DOS Silver</t>
  </si>
  <si>
    <t>Honor Choice speaker pro</t>
  </si>
  <si>
    <t>Honor Choice OWS</t>
  </si>
  <si>
    <t>Honor Choice Earbuds X5 Pro</t>
  </si>
  <si>
    <t>Honor Choice Earbuds X5 Lite</t>
  </si>
  <si>
    <t>Honor Choice Earbuds X5e</t>
  </si>
  <si>
    <t>Honor Choice Earbuds X7</t>
  </si>
  <si>
    <t>Honor Choice Headphones</t>
  </si>
  <si>
    <t>Honor Choice Headphones Pro</t>
  </si>
  <si>
    <t>Robot Cleaner R2</t>
  </si>
  <si>
    <t>Robot Cleaner R2 Plus</t>
  </si>
  <si>
    <t>Robot Cleaner R2S Lite</t>
  </si>
  <si>
    <t>Robot Cleaner R2S</t>
  </si>
  <si>
    <t>Robot Cleaner R2S Plus</t>
  </si>
  <si>
    <t>Robot Cleaner M1</t>
  </si>
  <si>
    <t>Handstick 10s</t>
  </si>
  <si>
    <t>Handstick 10i</t>
  </si>
  <si>
    <t>5301AFJE</t>
  </si>
  <si>
    <t>Pad X8 4+64 LTE</t>
  </si>
  <si>
    <t>5301AGJC</t>
  </si>
  <si>
    <t>Pad X9 4+128 WIFI</t>
  </si>
  <si>
    <t>5301AGTM</t>
  </si>
  <si>
    <t>Pad X9 4+64 LTE</t>
  </si>
  <si>
    <t>5301AGTP</t>
  </si>
  <si>
    <t>Pad X9 4+128 LTE</t>
  </si>
  <si>
    <t>5301AJAD</t>
  </si>
  <si>
    <t>Pad X9 8+128 WIFI</t>
  </si>
  <si>
    <t>5301ADJS</t>
  </si>
  <si>
    <t>Pad 8 6+128 WIFI</t>
  </si>
  <si>
    <t>5301AGRK</t>
  </si>
  <si>
    <t>Pad 8 8+256 WIFI</t>
  </si>
  <si>
    <t>5301AHLL</t>
  </si>
  <si>
    <t>Pad 9 8+128 WIFI</t>
  </si>
  <si>
    <t>5301AHNJ</t>
  </si>
  <si>
    <t>Pad 9 8+256 WIFI</t>
  </si>
  <si>
    <t>5301AHLQ</t>
  </si>
  <si>
    <t>Pad 9 8+128 5G</t>
  </si>
  <si>
    <t>5301AJFR</t>
  </si>
  <si>
    <t>Pad 9 8+256 5G</t>
  </si>
  <si>
    <t>20000+Pad X9 8+128 WIFI 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</si>
</sst>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  <numFmt numFmtId="167" formatCode="0.0"/>
    <numFmt numFmtId="168" formatCode="0_);\(0\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0"/>
      <color theme="1"/>
      <name val="微软雅黑"/>
      <family val="2"/>
      <charset val="134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134"/>
      <scheme val="minor"/>
    </font>
    <font>
      <sz val="12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9"/>
      <color theme="1"/>
      <name val="微软雅黑"/>
      <family val="2"/>
      <charset val="134"/>
    </font>
    <font>
      <sz val="12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7" fillId="0" borderId="0"/>
    <xf numFmtId="0" fontId="1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66" fontId="4" fillId="0" borderId="0" xfId="0" applyNumberFormat="1" applyFont="1"/>
    <xf numFmtId="0" fontId="0" fillId="0" borderId="0" xfId="0" applyAlignment="1">
      <alignment horizontal="left"/>
    </xf>
    <xf numFmtId="166" fontId="0" fillId="0" borderId="0" xfId="0" applyNumberFormat="1"/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5" borderId="3" xfId="3" applyFont="1" applyFill="1" applyBorder="1" applyAlignment="1">
      <alignment vertical="center"/>
    </xf>
    <xf numFmtId="0" fontId="11" fillId="5" borderId="3" xfId="3" applyFont="1" applyFill="1" applyBorder="1" applyAlignment="1">
      <alignment vertical="center"/>
    </xf>
    <xf numFmtId="166" fontId="5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/>
    </xf>
    <xf numFmtId="1" fontId="11" fillId="4" borderId="3" xfId="1" applyNumberFormat="1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5" fillId="0" borderId="3" xfId="0" applyNumberFormat="1" applyFont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0" xfId="0" applyFont="1" applyFill="1" applyAlignment="1">
      <alignment horizontal="center" vertical="center" wrapText="1"/>
    </xf>
    <xf numFmtId="0" fontId="14" fillId="5" borderId="3" xfId="3" applyFont="1" applyFill="1" applyBorder="1" applyAlignment="1">
      <alignment vertical="center"/>
    </xf>
    <xf numFmtId="166" fontId="5" fillId="4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" fontId="9" fillId="4" borderId="3" xfId="0" applyNumberFormat="1" applyFont="1" applyFill="1" applyBorder="1" applyAlignment="1">
      <alignment horizontal="center" vertical="center" wrapText="1"/>
    </xf>
    <xf numFmtId="1" fontId="5" fillId="4" borderId="3" xfId="0" applyNumberFormat="1" applyFont="1" applyFill="1" applyBorder="1" applyAlignment="1">
      <alignment horizontal="center" vertical="center" wrapText="1"/>
    </xf>
    <xf numFmtId="167" fontId="9" fillId="4" borderId="3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166" fontId="5" fillId="4" borderId="3" xfId="0" applyNumberFormat="1" applyFont="1" applyFill="1" applyBorder="1" applyAlignment="1">
      <alignment horizontal="center" vertical="center"/>
    </xf>
    <xf numFmtId="3" fontId="5" fillId="4" borderId="3" xfId="0" applyNumberFormat="1" applyFont="1" applyFill="1" applyBorder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66" fontId="9" fillId="4" borderId="3" xfId="0" applyNumberFormat="1" applyFont="1" applyFill="1" applyBorder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  <xf numFmtId="167" fontId="14" fillId="4" borderId="3" xfId="4" applyNumberFormat="1" applyFont="1" applyFill="1" applyBorder="1" applyAlignment="1">
      <alignment horizontal="center" vertical="center"/>
    </xf>
    <xf numFmtId="1" fontId="11" fillId="4" borderId="3" xfId="0" applyNumberFormat="1" applyFont="1" applyFill="1" applyBorder="1" applyAlignment="1">
      <alignment horizontal="center" vertical="center"/>
    </xf>
    <xf numFmtId="0" fontId="17" fillId="0" borderId="0" xfId="0" applyFont="1"/>
    <xf numFmtId="166" fontId="14" fillId="4" borderId="3" xfId="0" applyNumberFormat="1" applyFont="1" applyFill="1" applyBorder="1" applyAlignment="1">
      <alignment horizontal="center" vertical="center" wrapText="1"/>
    </xf>
    <xf numFmtId="1" fontId="14" fillId="4" borderId="3" xfId="0" applyNumberFormat="1" applyFont="1" applyFill="1" applyBorder="1" applyAlignment="1">
      <alignment horizontal="center" vertical="center" wrapText="1"/>
    </xf>
    <xf numFmtId="0" fontId="16" fillId="5" borderId="3" xfId="3" applyFont="1" applyFill="1" applyBorder="1" applyAlignment="1">
      <alignment vertical="center"/>
    </xf>
    <xf numFmtId="0" fontId="9" fillId="5" borderId="2" xfId="3" applyFont="1" applyFill="1" applyBorder="1" applyAlignment="1">
      <alignment vertical="center"/>
    </xf>
    <xf numFmtId="0" fontId="11" fillId="5" borderId="2" xfId="3" applyFont="1" applyFill="1" applyBorder="1" applyAlignment="1">
      <alignment vertical="center"/>
    </xf>
    <xf numFmtId="166" fontId="14" fillId="4" borderId="2" xfId="0" applyNumberFormat="1" applyFont="1" applyFill="1" applyBorder="1" applyAlignment="1">
      <alignment horizontal="center" vertical="center" wrapText="1"/>
    </xf>
    <xf numFmtId="1" fontId="14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center" vertical="center" wrapText="1"/>
    </xf>
    <xf numFmtId="0" fontId="14" fillId="5" borderId="3" xfId="3" applyFont="1" applyFill="1" applyBorder="1" applyAlignment="1">
      <alignment vertical="center" wrapText="1"/>
    </xf>
    <xf numFmtId="166" fontId="18" fillId="4" borderId="3" xfId="0" applyNumberFormat="1" applyFont="1" applyFill="1" applyBorder="1" applyAlignment="1">
      <alignment horizontal="center" vertical="center"/>
    </xf>
    <xf numFmtId="1" fontId="8" fillId="3" borderId="2" xfId="2" applyNumberFormat="1" applyFont="1" applyFill="1" applyBorder="1" applyAlignment="1">
      <alignment horizontal="center" vertical="center" wrapText="1"/>
    </xf>
    <xf numFmtId="168" fontId="14" fillId="4" borderId="3" xfId="1" applyNumberFormat="1" applyFont="1" applyFill="1" applyBorder="1" applyAlignment="1">
      <alignment horizontal="center" vertical="center"/>
    </xf>
    <xf numFmtId="168" fontId="11" fillId="4" borderId="3" xfId="1" applyNumberFormat="1" applyFont="1" applyFill="1" applyBorder="1" applyAlignment="1">
      <alignment horizontal="center" vertical="center"/>
    </xf>
    <xf numFmtId="166" fontId="18" fillId="0" borderId="3" xfId="0" applyNumberFormat="1" applyFont="1" applyBorder="1" applyAlignment="1">
      <alignment horizontal="center" vertical="center" wrapText="1"/>
    </xf>
    <xf numFmtId="3" fontId="19" fillId="0" borderId="3" xfId="0" applyNumberFormat="1" applyFont="1" applyBorder="1" applyAlignment="1">
      <alignment horizontal="center" vertical="center"/>
    </xf>
    <xf numFmtId="0" fontId="0" fillId="6" borderId="0" xfId="0" applyFill="1"/>
  </cellXfs>
  <cellStyles count="5">
    <cellStyle name="Денежный" xfId="4" builtinId="4"/>
    <cellStyle name="Обычный" xfId="0" builtinId="0"/>
    <cellStyle name="Обычный 2 2" xfId="2" xr:uid="{1D4388E6-B698-45BA-A34E-196C19FAC54F}"/>
    <cellStyle name="Обычный 2 2 2" xfId="3" xr:uid="{1A253A4F-7B81-43F0-B5A4-FF12F1E48CAA}"/>
    <cellStyle name="Финансовый" xfId="1" builtinId="3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notes374C2F/Terminal%20Quotation_EN%20V1.35_201006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ld_drive_F\5-&#39044;&#31639;&#21644;BP\2016&#24180;\16&#24180;&#39044;&#31639;&#27169;&#26495;&#22871;&#20214;\&#22871;&#20214;2&#65306;2016&#24180;CBG&#21306;&#22495;&#39044;&#31639;&#27169;&#264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x00132811\AppData\Local\Microsoft\Windows\Temporary%20Internet%20Files\Content.Outlook\UKUALD7K\16&#24180;&#39044;&#31639;&#27169;&#26495;--&#32534;&#21046;&#27169;&#26495;@1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L1-SUMMARY(old)"/>
      <sheetName val="cover"/>
      <sheetName val="L1-SUMMARY"/>
      <sheetName val="L2-Product"/>
      <sheetName val="L2-Spare"/>
      <sheetName val="L2-Services"/>
      <sheetName val="FAQ"/>
      <sheetName val="L2-Services_old"/>
      <sheetName val="L3-Spare-Last"/>
      <sheetName val="L3-Product-Last"/>
      <sheetName val="ProductInfo_Table_Handle"/>
      <sheetName val="ProductInfo_Table"/>
      <sheetName val="OptionalInfo_Table"/>
      <sheetName val="CustomizeInfo_Table"/>
      <sheetName val="Remark_Table"/>
      <sheetName val="OptionalInfo_Table_temp"/>
      <sheetName val="CustomizeInfo_Table_temp"/>
      <sheetName val="DataBase-Optional"/>
      <sheetName val="DataBase-SampOptional"/>
      <sheetName val="DataBase-Product"/>
      <sheetName val="DataBase-SpecOptional"/>
      <sheetName val="DataBase-finCode"/>
      <sheetName val="User_Manage"/>
      <sheetName val="BaseInfo_Other"/>
      <sheetName val="BaseInfo_Product"/>
      <sheetName val="BaseInfo_Country"/>
      <sheetName val="BaseInfo_Operator"/>
      <sheetName val="BaseInfo_Color"/>
      <sheetName val="BaseInfo_Se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B1" t="str">
            <v>China</v>
          </cell>
          <cell r="C1" t="str">
            <v>Asia Pacific</v>
          </cell>
          <cell r="D1" t="str">
            <v>East Asia</v>
          </cell>
          <cell r="E1" t="str">
            <v>Europe</v>
          </cell>
          <cell r="F1" t="str">
            <v>CIS</v>
          </cell>
          <cell r="G1" t="str">
            <v>MENA</v>
          </cell>
          <cell r="H1" t="str">
            <v>South Africa</v>
          </cell>
          <cell r="I1" t="str">
            <v>Latin America</v>
          </cell>
          <cell r="J1" t="str">
            <v>North America</v>
          </cell>
          <cell r="K1" t="str">
            <v>Global</v>
          </cell>
        </row>
        <row r="2">
          <cell r="B2" t="str">
            <v>China</v>
          </cell>
          <cell r="C2" t="str">
            <v>Afghanistan</v>
          </cell>
          <cell r="D2" t="str">
            <v>Hongkong</v>
          </cell>
          <cell r="E2" t="str">
            <v>Austria</v>
          </cell>
          <cell r="F2" t="str">
            <v>Azerbaijan</v>
          </cell>
          <cell r="G2" t="str">
            <v>Albania</v>
          </cell>
          <cell r="H2" t="str">
            <v>Angola</v>
          </cell>
          <cell r="I2" t="str">
            <v>A6</v>
          </cell>
          <cell r="J2" t="str">
            <v>America</v>
          </cell>
          <cell r="K2" t="str">
            <v>Global</v>
          </cell>
        </row>
        <row r="3">
          <cell r="C3" t="str">
            <v>Australia</v>
          </cell>
          <cell r="D3" t="str">
            <v>Japan</v>
          </cell>
          <cell r="E3" t="str">
            <v>Belgium</v>
          </cell>
          <cell r="F3" t="str">
            <v>Armenia</v>
          </cell>
          <cell r="G3" t="str">
            <v>Algeria</v>
          </cell>
          <cell r="H3" t="str">
            <v>Benin</v>
          </cell>
          <cell r="I3" t="str">
            <v>Argentina</v>
          </cell>
          <cell r="J3" t="str">
            <v>Canada</v>
          </cell>
        </row>
        <row r="4">
          <cell r="C4" t="str">
            <v>Bengal</v>
          </cell>
          <cell r="D4" t="str">
            <v>Korea</v>
          </cell>
          <cell r="E4" t="str">
            <v>Bosnia</v>
          </cell>
          <cell r="F4" t="str">
            <v>Belarus</v>
          </cell>
          <cell r="G4" t="str">
            <v>Bahrain</v>
          </cell>
          <cell r="H4" t="str">
            <v>Botswana</v>
          </cell>
          <cell r="I4" t="str">
            <v>Bolivia</v>
          </cell>
          <cell r="J4" t="str">
            <v>el salvador</v>
          </cell>
        </row>
        <row r="5">
          <cell r="C5" t="str">
            <v>Brunei</v>
          </cell>
          <cell r="D5" t="str">
            <v>Taiwan</v>
          </cell>
          <cell r="E5" t="str">
            <v>Bulgaria</v>
          </cell>
          <cell r="F5" t="str">
            <v>Georgia</v>
          </cell>
          <cell r="G5" t="str">
            <v>Cyprus</v>
          </cell>
          <cell r="H5" t="str">
            <v>Burkina Faso</v>
          </cell>
          <cell r="I5" t="str">
            <v>Brazil</v>
          </cell>
          <cell r="J5" t="str">
            <v>Nicaragua</v>
          </cell>
        </row>
        <row r="6">
          <cell r="C6" t="str">
            <v>Burma</v>
          </cell>
          <cell r="D6" t="str">
            <v>Macao</v>
          </cell>
          <cell r="E6" t="str">
            <v>Croatia</v>
          </cell>
          <cell r="F6" t="str">
            <v>Kazakstan</v>
          </cell>
          <cell r="G6" t="str">
            <v>Cartel</v>
          </cell>
          <cell r="H6" t="str">
            <v>Burundi</v>
          </cell>
          <cell r="I6" t="str">
            <v>C&amp;C</v>
          </cell>
          <cell r="J6" t="str">
            <v>Panama</v>
          </cell>
        </row>
        <row r="7">
          <cell r="C7" t="str">
            <v>Cambodia</v>
          </cell>
          <cell r="E7" t="str">
            <v>Czech</v>
          </cell>
          <cell r="F7" t="str">
            <v>Kyrgystan</v>
          </cell>
          <cell r="G7" t="str">
            <v>Chad</v>
          </cell>
          <cell r="H7" t="str">
            <v>Cameroon</v>
          </cell>
          <cell r="I7" t="str">
            <v>Chile</v>
          </cell>
        </row>
        <row r="8">
          <cell r="C8" t="str">
            <v>Dominica</v>
          </cell>
          <cell r="E8" t="str">
            <v>Denmark</v>
          </cell>
          <cell r="F8" t="str">
            <v>Mongolia</v>
          </cell>
          <cell r="G8" t="str">
            <v>Central Africa</v>
          </cell>
          <cell r="H8" t="str">
            <v>Congo</v>
          </cell>
          <cell r="I8" t="str">
            <v>Colombia</v>
          </cell>
        </row>
        <row r="9">
          <cell r="C9" t="str">
            <v>Fiji</v>
          </cell>
          <cell r="E9" t="str">
            <v>England</v>
          </cell>
          <cell r="F9" t="str">
            <v>Russia</v>
          </cell>
          <cell r="G9" t="str">
            <v>Egypt</v>
          </cell>
          <cell r="H9" t="str">
            <v>Congo Kinshasa</v>
          </cell>
          <cell r="I9" t="str">
            <v>Ecuador</v>
          </cell>
        </row>
        <row r="10">
          <cell r="C10" t="str">
            <v>India</v>
          </cell>
          <cell r="E10" t="str">
            <v>Finland</v>
          </cell>
          <cell r="F10" t="str">
            <v>Tajikistan</v>
          </cell>
          <cell r="G10" t="str">
            <v>Gambia</v>
          </cell>
          <cell r="H10" t="str">
            <v>Cote d’Ivoire</v>
          </cell>
          <cell r="I10" t="str">
            <v>Guatemala</v>
          </cell>
        </row>
        <row r="11">
          <cell r="C11" t="str">
            <v>Indonesia</v>
          </cell>
          <cell r="E11" t="str">
            <v>France</v>
          </cell>
          <cell r="F11" t="str">
            <v>Turkmenistan</v>
          </cell>
          <cell r="G11" t="str">
            <v>Iran</v>
          </cell>
          <cell r="H11" t="str">
            <v>Djibouti</v>
          </cell>
          <cell r="I11" t="str">
            <v>Honduras</v>
          </cell>
        </row>
        <row r="12">
          <cell r="C12" t="str">
            <v>Laos</v>
          </cell>
          <cell r="E12" t="str">
            <v>Germany</v>
          </cell>
          <cell r="F12" t="str">
            <v>Ukraine</v>
          </cell>
          <cell r="G12" t="str">
            <v>IRAQ</v>
          </cell>
          <cell r="H12" t="str">
            <v>Equatorial Guinea</v>
          </cell>
          <cell r="I12" t="str">
            <v>Mexico</v>
          </cell>
        </row>
        <row r="13">
          <cell r="C13" t="str">
            <v>Maldives</v>
          </cell>
          <cell r="E13" t="str">
            <v>Greece</v>
          </cell>
          <cell r="F13" t="str">
            <v>Uzbekistan</v>
          </cell>
          <cell r="G13" t="str">
            <v>Jordan</v>
          </cell>
          <cell r="H13" t="str">
            <v>Esthonia</v>
          </cell>
          <cell r="I13" t="str">
            <v>Paraguay</v>
          </cell>
        </row>
        <row r="14">
          <cell r="C14" t="str">
            <v>Macedonia</v>
          </cell>
          <cell r="E14" t="str">
            <v>Jugoslavia</v>
          </cell>
          <cell r="F14" t="str">
            <v>White Russia</v>
          </cell>
          <cell r="G14" t="str">
            <v>Kuwait</v>
          </cell>
          <cell r="H14" t="str">
            <v>Ethiopia</v>
          </cell>
          <cell r="I14" t="str">
            <v>Peru</v>
          </cell>
        </row>
        <row r="15">
          <cell r="C15" t="str">
            <v>Malaysia</v>
          </cell>
          <cell r="E15" t="str">
            <v>Herzegovina</v>
          </cell>
          <cell r="F15" t="str">
            <v>Kirghizia</v>
          </cell>
          <cell r="G15" t="str">
            <v>Lebanon</v>
          </cell>
          <cell r="H15" t="str">
            <v>Gabon</v>
          </cell>
          <cell r="I15" t="str">
            <v>Uruguay</v>
          </cell>
        </row>
        <row r="16">
          <cell r="C16" t="str">
            <v>Nepal</v>
          </cell>
          <cell r="E16" t="str">
            <v>Hungary</v>
          </cell>
          <cell r="G16" t="str">
            <v>Libya</v>
          </cell>
          <cell r="H16" t="str">
            <v>Ghana</v>
          </cell>
          <cell r="I16" t="str">
            <v>Venezuela</v>
          </cell>
        </row>
        <row r="17">
          <cell r="C17" t="str">
            <v>New Zealand</v>
          </cell>
          <cell r="E17" t="str">
            <v>Holand</v>
          </cell>
          <cell r="G17" t="str">
            <v>Mali</v>
          </cell>
          <cell r="H17" t="str">
            <v>Gibraltar</v>
          </cell>
          <cell r="I17" t="str">
            <v>Costarica</v>
          </cell>
        </row>
        <row r="18">
          <cell r="C18" t="str">
            <v>Philippines</v>
          </cell>
          <cell r="E18" t="str">
            <v>Iceland</v>
          </cell>
          <cell r="G18" t="str">
            <v>Malta</v>
          </cell>
          <cell r="H18" t="str">
            <v>Guinea</v>
          </cell>
          <cell r="I18" t="str">
            <v>Bermuda</v>
          </cell>
        </row>
        <row r="19">
          <cell r="C19" t="str">
            <v>Porto Rico</v>
          </cell>
          <cell r="E19" t="str">
            <v>Ireland</v>
          </cell>
          <cell r="G19" t="str">
            <v>Morocco</v>
          </cell>
          <cell r="H19" t="str">
            <v>Guinea-Bissau</v>
          </cell>
        </row>
        <row r="20">
          <cell r="C20" t="str">
            <v>Singapore</v>
          </cell>
          <cell r="E20" t="str">
            <v>Italy</v>
          </cell>
          <cell r="G20" t="str">
            <v>Mauritania</v>
          </cell>
          <cell r="H20" t="str">
            <v>Jamaica</v>
          </cell>
        </row>
        <row r="21">
          <cell r="C21" t="str">
            <v>Sri Lanka</v>
          </cell>
          <cell r="E21" t="str">
            <v>Latvia</v>
          </cell>
          <cell r="G21" t="str">
            <v>Montenegro</v>
          </cell>
          <cell r="H21" t="str">
            <v>Kenya</v>
          </cell>
        </row>
        <row r="22">
          <cell r="C22" t="str">
            <v>Thailand</v>
          </cell>
          <cell r="E22" t="str">
            <v>Lithuania</v>
          </cell>
          <cell r="G22" t="str">
            <v>Niger</v>
          </cell>
          <cell r="H22" t="str">
            <v>Liberia</v>
          </cell>
        </row>
        <row r="23">
          <cell r="C23" t="str">
            <v>Vietnam</v>
          </cell>
          <cell r="E23" t="str">
            <v>Luxemburg</v>
          </cell>
          <cell r="G23" t="str">
            <v>North Cyprus</v>
          </cell>
          <cell r="H23" t="str">
            <v>Madagascar</v>
          </cell>
        </row>
        <row r="24">
          <cell r="C24" t="str">
            <v>Bhutan</v>
          </cell>
          <cell r="E24" t="str">
            <v>Moldova</v>
          </cell>
          <cell r="G24" t="str">
            <v>Oman</v>
          </cell>
          <cell r="H24" t="str">
            <v>Malawi</v>
          </cell>
        </row>
        <row r="25">
          <cell r="C25" t="str">
            <v xml:space="preserve">East Timor </v>
          </cell>
          <cell r="E25" t="str">
            <v>Norway</v>
          </cell>
          <cell r="G25" t="str">
            <v>Pakistan</v>
          </cell>
          <cell r="H25" t="str">
            <v>Mauritius</v>
          </cell>
        </row>
        <row r="26">
          <cell r="E26" t="str">
            <v>Poland</v>
          </cell>
          <cell r="G26" t="str">
            <v>Qatar</v>
          </cell>
          <cell r="H26" t="str">
            <v>Mozambique</v>
          </cell>
        </row>
        <row r="27">
          <cell r="E27" t="str">
            <v>Portugal</v>
          </cell>
          <cell r="G27" t="str">
            <v>Reunion</v>
          </cell>
          <cell r="H27" t="str">
            <v>Namibia</v>
          </cell>
        </row>
        <row r="28">
          <cell r="E28" t="str">
            <v>Romania</v>
          </cell>
          <cell r="G28" t="str">
            <v>Saudi Arabia</v>
          </cell>
          <cell r="H28" t="str">
            <v>Nigeria</v>
          </cell>
        </row>
        <row r="29">
          <cell r="E29" t="str">
            <v>Serbia</v>
          </cell>
          <cell r="G29" t="str">
            <v>Senegal</v>
          </cell>
          <cell r="H29" t="str">
            <v>Principe</v>
          </cell>
        </row>
        <row r="30">
          <cell r="E30" t="str">
            <v>Slovakia</v>
          </cell>
          <cell r="G30" t="str">
            <v>Sudan</v>
          </cell>
          <cell r="H30" t="str">
            <v>Rwanda</v>
          </cell>
        </row>
        <row r="31">
          <cell r="E31" t="str">
            <v>Spain</v>
          </cell>
          <cell r="G31" t="str">
            <v>Syria</v>
          </cell>
          <cell r="H31" t="str">
            <v>Sao Tome</v>
          </cell>
        </row>
        <row r="32">
          <cell r="E32" t="str">
            <v>Sweden</v>
          </cell>
          <cell r="G32" t="str">
            <v>Tunisia</v>
          </cell>
          <cell r="H32" t="str">
            <v>Sierra leone</v>
          </cell>
        </row>
        <row r="33">
          <cell r="E33" t="str">
            <v>Switzerland</v>
          </cell>
          <cell r="G33" t="str">
            <v>Turkey</v>
          </cell>
          <cell r="H33" t="str">
            <v>Somalia</v>
          </cell>
        </row>
        <row r="34">
          <cell r="E34" t="str">
            <v>UK</v>
          </cell>
          <cell r="G34" t="str">
            <v>United Arab Emirates</v>
          </cell>
          <cell r="H34" t="str">
            <v>South Africa</v>
          </cell>
        </row>
        <row r="35">
          <cell r="E35" t="str">
            <v>Slovenia</v>
          </cell>
          <cell r="G35" t="str">
            <v>Yemen</v>
          </cell>
          <cell r="H35" t="str">
            <v>Tanzania</v>
          </cell>
        </row>
        <row r="36">
          <cell r="H36" t="str">
            <v>Togo</v>
          </cell>
        </row>
        <row r="37">
          <cell r="H37" t="str">
            <v>Uganda</v>
          </cell>
        </row>
        <row r="38">
          <cell r="H38" t="str">
            <v>Zambia</v>
          </cell>
        </row>
        <row r="39">
          <cell r="H39" t="str">
            <v>Zimbabwe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模板说明--已更新"/>
      <sheetName val="2-预算逻辑"/>
      <sheetName val="3-预算假设"/>
      <sheetName val="4-全预算模板（销毛前）-已更新"/>
      <sheetName val="5-销管费用"/>
      <sheetName val="6-MKT费用投入预算"/>
      <sheetName val="SP机会与增长（汇总）"/>
      <sheetName val="SP机会与增长（明细）"/>
      <sheetName val="SP战略投入"/>
      <sheetName val="7-全预算模板数据透视和加工"/>
      <sheetName val="8-重点机型预算"/>
      <sheetName val="6-配置表"/>
      <sheetName val="10-附 MKT分类方案"/>
      <sheetName val="Delivery"/>
      <sheetName val="10-附_MKT分类方案"/>
      <sheetName val="10-附_MKT分类方案1"/>
      <sheetName val="配置表_dimension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手机_Phone</v>
          </cell>
          <cell r="B2" t="str">
            <v>软件与云服务_Sofware_and_Cloud_service</v>
          </cell>
          <cell r="C2" t="str">
            <v>配件_Accessories</v>
          </cell>
          <cell r="D2" t="str">
            <v>移动宽带与家庭终端_MBB_and_H</v>
          </cell>
        </row>
      </sheetData>
      <sheetData sheetId="12"/>
      <sheetData sheetId="13" refreshError="1"/>
      <sheetData sheetId="14"/>
      <sheetData sheetId="15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BG全损益预算模板"/>
      <sheetName val="MKT预算编制模板-待合并补充"/>
      <sheetName val="销售费用"/>
      <sheetName val="服务成本"/>
      <sheetName val="MKT-产品营销"/>
      <sheetName val="MKT-零售营销"/>
      <sheetName val="MKT-品牌营销"/>
      <sheetName val="MKT-ATL"/>
      <sheetName val="MKT-BTL"/>
      <sheetName val="MKT-GTM"/>
      <sheetName val="匹配维表 (3)"/>
      <sheetName val="Sheet4"/>
      <sheetName val="1"/>
      <sheetName val="区域维表"/>
      <sheetName val="配置表_Dimension Table"/>
      <sheetName val="MKT费用评审"/>
      <sheetName val="Sheet1"/>
      <sheetName val="Sheet2"/>
      <sheetName val="匹配维表_(3)1"/>
      <sheetName val="配置表_Dimension_Table1"/>
      <sheetName val="匹配维表_(3)"/>
      <sheetName val="配置表_Dimension_Table"/>
      <sheetName val="单位"/>
      <sheetName val="业务动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0">
          <cell r="B10" t="str">
            <v xml:space="preserve">Feature Phone </v>
          </cell>
        </row>
      </sheetData>
      <sheetData sheetId="15"/>
      <sheetData sheetId="16"/>
      <sheetData sheetId="17"/>
      <sheetData sheetId="18"/>
      <sheetData sheetId="19">
        <row r="10">
          <cell r="B10" t="str">
            <v xml:space="preserve">Feature Phone </v>
          </cell>
        </row>
      </sheetData>
      <sheetData sheetId="20"/>
      <sheetData sheetId="21">
        <row r="10">
          <cell r="B10" t="str">
            <v xml:space="preserve">Feature Phone </v>
          </cell>
        </row>
      </sheetData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1867-4511-4C17-9343-FA4E81B552C3}">
  <dimension ref="A1:I21"/>
  <sheetViews>
    <sheetView tabSelected="1" zoomScale="80" zoomScaleNormal="80" workbookViewId="0">
      <selection activeCell="P10" sqref="P10"/>
    </sheetView>
  </sheetViews>
  <sheetFormatPr defaultRowHeight="14.4"/>
  <cols>
    <col min="3" max="3" width="16.21875" bestFit="1" customWidth="1"/>
    <col min="4" max="4" width="30.33203125" bestFit="1" customWidth="1"/>
    <col min="5" max="5" width="10.109375" bestFit="1" customWidth="1"/>
    <col min="6" max="6" width="10.44140625" bestFit="1" customWidth="1"/>
    <col min="7" max="7" width="26.77734375" customWidth="1"/>
    <col min="8" max="8" width="15.77734375" customWidth="1"/>
  </cols>
  <sheetData>
    <row r="1" spans="1:9" ht="18">
      <c r="A1" s="6"/>
      <c r="B1" s="37"/>
      <c r="C1" s="43" t="s">
        <v>25</v>
      </c>
      <c r="I1" s="21"/>
    </row>
    <row r="2" spans="1:9" ht="46.8">
      <c r="A2" s="7" t="s">
        <v>0</v>
      </c>
      <c r="B2" s="25" t="s">
        <v>29</v>
      </c>
      <c r="C2" s="8" t="s">
        <v>26</v>
      </c>
      <c r="D2" s="8" t="s">
        <v>2</v>
      </c>
      <c r="E2" s="8" t="s">
        <v>3</v>
      </c>
      <c r="F2" s="8" t="s">
        <v>4</v>
      </c>
      <c r="G2" s="8" t="s">
        <v>5</v>
      </c>
      <c r="H2" s="9" t="s">
        <v>6</v>
      </c>
      <c r="I2" s="7" t="s">
        <v>7</v>
      </c>
    </row>
    <row r="3" spans="1:9" ht="15.6">
      <c r="A3" s="6">
        <v>6990</v>
      </c>
      <c r="B3" s="15">
        <f>A3*0.7</f>
        <v>4893</v>
      </c>
      <c r="C3" s="10" t="s">
        <v>8</v>
      </c>
      <c r="D3" s="11" t="s">
        <v>84</v>
      </c>
      <c r="E3" s="44">
        <v>45566</v>
      </c>
      <c r="F3" s="44">
        <v>45582</v>
      </c>
      <c r="G3" s="45">
        <v>1000</v>
      </c>
      <c r="H3" s="26">
        <f>(G3*0.7)/1.2</f>
        <v>583.33333333333337</v>
      </c>
      <c r="I3" s="18">
        <f t="shared" ref="I3:I21" si="0">A3-G3</f>
        <v>5990</v>
      </c>
    </row>
    <row r="4" spans="1:9" ht="15.6">
      <c r="A4" s="6">
        <v>5990</v>
      </c>
      <c r="B4" s="15">
        <f t="shared" ref="B4:B21" si="1">A4*0.75</f>
        <v>4492.5</v>
      </c>
      <c r="C4" s="10" t="s">
        <v>8</v>
      </c>
      <c r="D4" s="11" t="s">
        <v>85</v>
      </c>
      <c r="E4" s="44">
        <v>45566</v>
      </c>
      <c r="F4" s="44">
        <v>45582</v>
      </c>
      <c r="G4" s="45">
        <v>1000</v>
      </c>
      <c r="H4" s="26">
        <f>(G4*0.75)/1.2</f>
        <v>625</v>
      </c>
      <c r="I4" s="18">
        <f t="shared" si="0"/>
        <v>4990</v>
      </c>
    </row>
    <row r="5" spans="1:9" ht="15.6">
      <c r="A5" s="6">
        <v>3990</v>
      </c>
      <c r="B5" s="15">
        <f t="shared" si="1"/>
        <v>2992.5</v>
      </c>
      <c r="C5" s="10" t="s">
        <v>8</v>
      </c>
      <c r="D5" s="11" t="s">
        <v>86</v>
      </c>
      <c r="E5" s="44">
        <v>45566</v>
      </c>
      <c r="F5" s="44">
        <v>45589</v>
      </c>
      <c r="G5" s="45">
        <v>500</v>
      </c>
      <c r="H5" s="26">
        <f t="shared" ref="H5:H21" si="2">(G5*0.75)/1.2</f>
        <v>312.5</v>
      </c>
      <c r="I5" s="18">
        <f t="shared" si="0"/>
        <v>3490</v>
      </c>
    </row>
    <row r="6" spans="1:9" ht="15.6">
      <c r="A6" s="6">
        <v>3990</v>
      </c>
      <c r="B6" s="15">
        <f t="shared" si="1"/>
        <v>2992.5</v>
      </c>
      <c r="C6" s="10" t="s">
        <v>8</v>
      </c>
      <c r="D6" s="11" t="s">
        <v>86</v>
      </c>
      <c r="E6" s="44">
        <v>45590</v>
      </c>
      <c r="F6" s="44">
        <v>45607</v>
      </c>
      <c r="G6" s="45">
        <v>1000</v>
      </c>
      <c r="H6" s="26">
        <f t="shared" si="2"/>
        <v>625</v>
      </c>
      <c r="I6" s="18">
        <f t="shared" si="0"/>
        <v>2990</v>
      </c>
    </row>
    <row r="7" spans="1:9" ht="15.6">
      <c r="A7" s="6">
        <v>2290</v>
      </c>
      <c r="B7" s="15">
        <f t="shared" si="1"/>
        <v>1717.5</v>
      </c>
      <c r="C7" s="10" t="s">
        <v>8</v>
      </c>
      <c r="D7" s="11" t="s">
        <v>87</v>
      </c>
      <c r="E7" s="44">
        <v>45566</v>
      </c>
      <c r="F7" s="44">
        <v>45582</v>
      </c>
      <c r="G7" s="45">
        <v>300</v>
      </c>
      <c r="H7" s="26">
        <f t="shared" si="2"/>
        <v>187.5</v>
      </c>
      <c r="I7" s="18">
        <f t="shared" si="0"/>
        <v>1990</v>
      </c>
    </row>
    <row r="8" spans="1:9" ht="15.6">
      <c r="A8" s="6">
        <v>3190</v>
      </c>
      <c r="B8" s="15">
        <f t="shared" si="1"/>
        <v>2392.5</v>
      </c>
      <c r="C8" s="10" t="s">
        <v>8</v>
      </c>
      <c r="D8" s="11" t="s">
        <v>88</v>
      </c>
      <c r="E8" s="44">
        <v>45566</v>
      </c>
      <c r="F8" s="44">
        <v>45582</v>
      </c>
      <c r="G8" s="45">
        <v>1200</v>
      </c>
      <c r="H8" s="26">
        <f t="shared" si="2"/>
        <v>750</v>
      </c>
      <c r="I8" s="18">
        <f t="shared" si="0"/>
        <v>1990</v>
      </c>
    </row>
    <row r="9" spans="1:9" ht="15.6">
      <c r="A9" s="6">
        <v>2490</v>
      </c>
      <c r="B9" s="15">
        <f t="shared" si="1"/>
        <v>1867.5</v>
      </c>
      <c r="C9" s="10" t="s">
        <v>8</v>
      </c>
      <c r="D9" s="23" t="s">
        <v>89</v>
      </c>
      <c r="E9" s="44">
        <v>45590</v>
      </c>
      <c r="F9" s="44">
        <v>45596</v>
      </c>
      <c r="G9" s="45">
        <v>500</v>
      </c>
      <c r="H9" s="26">
        <f t="shared" si="2"/>
        <v>312.5</v>
      </c>
      <c r="I9" s="18">
        <f t="shared" si="0"/>
        <v>1990</v>
      </c>
    </row>
    <row r="10" spans="1:9" ht="15.6">
      <c r="A10" s="6">
        <v>2490</v>
      </c>
      <c r="B10" s="15">
        <f t="shared" si="1"/>
        <v>1867.5</v>
      </c>
      <c r="C10" s="10" t="s">
        <v>8</v>
      </c>
      <c r="D10" s="46" t="s">
        <v>90</v>
      </c>
      <c r="E10" s="44">
        <v>45587</v>
      </c>
      <c r="F10" s="44">
        <v>45600</v>
      </c>
      <c r="G10" s="45">
        <v>200</v>
      </c>
      <c r="H10" s="26">
        <f t="shared" si="2"/>
        <v>125</v>
      </c>
      <c r="I10" s="18">
        <f t="shared" si="0"/>
        <v>2290</v>
      </c>
    </row>
    <row r="11" spans="1:9" ht="15.6">
      <c r="A11" s="6">
        <v>3990</v>
      </c>
      <c r="B11" s="15">
        <f t="shared" si="1"/>
        <v>2992.5</v>
      </c>
      <c r="C11" s="10" t="s">
        <v>8</v>
      </c>
      <c r="D11" s="46" t="s">
        <v>91</v>
      </c>
      <c r="E11" s="44">
        <v>45587</v>
      </c>
      <c r="F11" s="44">
        <v>45600</v>
      </c>
      <c r="G11" s="45">
        <v>500</v>
      </c>
      <c r="H11" s="26">
        <f t="shared" si="2"/>
        <v>312.5</v>
      </c>
      <c r="I11" s="18">
        <f t="shared" si="0"/>
        <v>3490</v>
      </c>
    </row>
    <row r="12" spans="1:9" ht="15.6">
      <c r="A12" s="6">
        <v>22990</v>
      </c>
      <c r="B12" s="15">
        <f t="shared" si="1"/>
        <v>17242.5</v>
      </c>
      <c r="C12" s="10" t="s">
        <v>8</v>
      </c>
      <c r="D12" s="11" t="s">
        <v>92</v>
      </c>
      <c r="E12" s="44">
        <v>45565</v>
      </c>
      <c r="F12" s="44">
        <v>45585</v>
      </c>
      <c r="G12" s="45">
        <v>12000</v>
      </c>
      <c r="H12" s="26">
        <f t="shared" si="2"/>
        <v>7500</v>
      </c>
      <c r="I12" s="18">
        <f t="shared" si="0"/>
        <v>10990</v>
      </c>
    </row>
    <row r="13" spans="1:9" ht="15.6">
      <c r="A13" s="6">
        <v>30990</v>
      </c>
      <c r="B13" s="15">
        <f t="shared" si="1"/>
        <v>23242.5</v>
      </c>
      <c r="C13" s="10" t="s">
        <v>8</v>
      </c>
      <c r="D13" s="11" t="s">
        <v>93</v>
      </c>
      <c r="E13" s="44">
        <v>45565</v>
      </c>
      <c r="F13" s="44">
        <v>45585</v>
      </c>
      <c r="G13" s="45">
        <v>6000</v>
      </c>
      <c r="H13" s="26">
        <f t="shared" si="2"/>
        <v>3750</v>
      </c>
      <c r="I13" s="18">
        <f t="shared" si="0"/>
        <v>24990</v>
      </c>
    </row>
    <row r="14" spans="1:9" ht="15.6">
      <c r="A14" s="6">
        <v>19999</v>
      </c>
      <c r="B14" s="15">
        <f t="shared" si="1"/>
        <v>14999.25</v>
      </c>
      <c r="C14" s="10" t="s">
        <v>8</v>
      </c>
      <c r="D14" s="23" t="s">
        <v>94</v>
      </c>
      <c r="E14" s="44">
        <v>45566</v>
      </c>
      <c r="F14" s="44">
        <v>45599</v>
      </c>
      <c r="G14" s="45">
        <v>5000</v>
      </c>
      <c r="H14" s="26">
        <f t="shared" si="2"/>
        <v>3125</v>
      </c>
      <c r="I14" s="18">
        <f t="shared" si="0"/>
        <v>14999</v>
      </c>
    </row>
    <row r="15" spans="1:9" ht="15.6">
      <c r="A15" s="6">
        <v>22999</v>
      </c>
      <c r="B15" s="15">
        <f t="shared" si="1"/>
        <v>17249.25</v>
      </c>
      <c r="C15" s="10" t="s">
        <v>8</v>
      </c>
      <c r="D15" s="11" t="s">
        <v>95</v>
      </c>
      <c r="E15" s="44">
        <v>45566</v>
      </c>
      <c r="F15" s="44">
        <v>45585</v>
      </c>
      <c r="G15" s="45">
        <v>6000</v>
      </c>
      <c r="H15" s="26">
        <f t="shared" si="2"/>
        <v>3750</v>
      </c>
      <c r="I15" s="18">
        <f t="shared" si="0"/>
        <v>16999</v>
      </c>
    </row>
    <row r="16" spans="1:9" ht="15.6">
      <c r="A16" s="6">
        <v>22999</v>
      </c>
      <c r="B16" s="15">
        <f t="shared" si="1"/>
        <v>17249.25</v>
      </c>
      <c r="C16" s="10" t="s">
        <v>8</v>
      </c>
      <c r="D16" s="11" t="s">
        <v>95</v>
      </c>
      <c r="E16" s="44">
        <v>45586</v>
      </c>
      <c r="F16" s="44">
        <v>45599</v>
      </c>
      <c r="G16" s="45">
        <v>4000</v>
      </c>
      <c r="H16" s="26">
        <f t="shared" si="2"/>
        <v>2500</v>
      </c>
      <c r="I16" s="18">
        <f t="shared" si="0"/>
        <v>18999</v>
      </c>
    </row>
    <row r="17" spans="1:9" ht="15.6">
      <c r="A17" s="6">
        <v>31999</v>
      </c>
      <c r="B17" s="15">
        <f t="shared" si="1"/>
        <v>23999.25</v>
      </c>
      <c r="C17" s="10" t="s">
        <v>8</v>
      </c>
      <c r="D17" s="11" t="s">
        <v>96</v>
      </c>
      <c r="E17" s="44">
        <v>45566</v>
      </c>
      <c r="F17" s="44">
        <v>45585</v>
      </c>
      <c r="G17" s="45">
        <v>6000</v>
      </c>
      <c r="H17" s="26">
        <f t="shared" si="2"/>
        <v>3750</v>
      </c>
      <c r="I17" s="18">
        <f t="shared" si="0"/>
        <v>25999</v>
      </c>
    </row>
    <row r="18" spans="1:9" ht="15.6">
      <c r="A18" s="6">
        <v>31999</v>
      </c>
      <c r="B18" s="15">
        <f t="shared" si="1"/>
        <v>23999.25</v>
      </c>
      <c r="C18" s="47" t="s">
        <v>8</v>
      </c>
      <c r="D18" s="48" t="s">
        <v>96</v>
      </c>
      <c r="E18" s="49">
        <v>45586</v>
      </c>
      <c r="F18" s="49">
        <v>45599</v>
      </c>
      <c r="G18" s="50">
        <v>2000</v>
      </c>
      <c r="H18" s="51">
        <f t="shared" si="2"/>
        <v>1250</v>
      </c>
      <c r="I18" s="18">
        <f t="shared" si="0"/>
        <v>29999</v>
      </c>
    </row>
    <row r="19" spans="1:9" ht="15.6">
      <c r="A19" s="6">
        <v>12999</v>
      </c>
      <c r="B19" s="15">
        <f t="shared" si="1"/>
        <v>9749.25</v>
      </c>
      <c r="C19" s="10" t="s">
        <v>8</v>
      </c>
      <c r="D19" s="46" t="s">
        <v>97</v>
      </c>
      <c r="E19" s="44">
        <v>45586</v>
      </c>
      <c r="F19" s="44">
        <v>45599</v>
      </c>
      <c r="G19" s="45">
        <v>3000</v>
      </c>
      <c r="H19" s="26">
        <f t="shared" si="2"/>
        <v>1875</v>
      </c>
      <c r="I19" s="18">
        <f t="shared" si="0"/>
        <v>9999</v>
      </c>
    </row>
    <row r="20" spans="1:9" ht="15.6">
      <c r="A20" s="6">
        <v>17999</v>
      </c>
      <c r="B20" s="15">
        <f t="shared" si="1"/>
        <v>13499.25</v>
      </c>
      <c r="C20" s="10" t="s">
        <v>8</v>
      </c>
      <c r="D20" s="46" t="s">
        <v>98</v>
      </c>
      <c r="E20" s="44">
        <v>45583</v>
      </c>
      <c r="F20" s="44">
        <v>45600</v>
      </c>
      <c r="G20" s="45">
        <v>2000</v>
      </c>
      <c r="H20" s="26">
        <f t="shared" si="2"/>
        <v>1250</v>
      </c>
      <c r="I20" s="18">
        <f t="shared" si="0"/>
        <v>15999</v>
      </c>
    </row>
    <row r="21" spans="1:9" ht="15.6">
      <c r="A21" s="6">
        <v>15999</v>
      </c>
      <c r="B21" s="15">
        <f t="shared" si="1"/>
        <v>11999.25</v>
      </c>
      <c r="C21" s="10" t="s">
        <v>8</v>
      </c>
      <c r="D21" s="46" t="s">
        <v>99</v>
      </c>
      <c r="E21" s="44">
        <v>45583</v>
      </c>
      <c r="F21" s="44">
        <v>45600</v>
      </c>
      <c r="G21" s="45">
        <v>2000</v>
      </c>
      <c r="H21" s="26">
        <f t="shared" si="2"/>
        <v>1250</v>
      </c>
      <c r="I21" s="18">
        <f t="shared" si="0"/>
        <v>13999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C3D1-3A5E-4FAE-AFDA-ACCBEF478225}">
  <dimension ref="A1:I6"/>
  <sheetViews>
    <sheetView zoomScale="80" zoomScaleNormal="80" workbookViewId="0">
      <selection activeCell="H10" sqref="H10"/>
    </sheetView>
  </sheetViews>
  <sheetFormatPr defaultRowHeight="14.4"/>
  <cols>
    <col min="2" max="2" width="9.44140625" bestFit="1" customWidth="1"/>
    <col min="3" max="3" width="16.21875" bestFit="1" customWidth="1"/>
    <col min="4" max="4" width="23.21875" customWidth="1"/>
    <col min="5" max="5" width="11.44140625" customWidth="1"/>
    <col min="6" max="6" width="12.33203125" customWidth="1"/>
    <col min="7" max="7" width="22.33203125" customWidth="1"/>
    <col min="8" max="8" width="13" customWidth="1"/>
  </cols>
  <sheetData>
    <row r="1" spans="1:9" ht="15.6">
      <c r="A1" s="6"/>
      <c r="B1" s="3" t="s">
        <v>25</v>
      </c>
      <c r="I1" s="21"/>
    </row>
    <row r="2" spans="1:9" ht="46.8">
      <c r="A2" s="22" t="s">
        <v>0</v>
      </c>
      <c r="B2" s="25" t="s">
        <v>29</v>
      </c>
      <c r="C2" s="8" t="s">
        <v>26</v>
      </c>
      <c r="D2" s="8" t="s">
        <v>2</v>
      </c>
      <c r="E2" s="8" t="s">
        <v>3</v>
      </c>
      <c r="F2" s="8" t="s">
        <v>4</v>
      </c>
      <c r="G2" s="8" t="s">
        <v>5</v>
      </c>
      <c r="H2" s="9" t="s">
        <v>6</v>
      </c>
      <c r="I2" s="22" t="s">
        <v>7</v>
      </c>
    </row>
    <row r="3" spans="1:9" ht="15.6">
      <c r="A3" s="6">
        <v>2990</v>
      </c>
      <c r="B3" s="15">
        <f>A3*0.75</f>
        <v>2242.5</v>
      </c>
      <c r="C3" s="10" t="s">
        <v>8</v>
      </c>
      <c r="D3" s="23" t="s">
        <v>27</v>
      </c>
      <c r="E3" s="12">
        <v>45566</v>
      </c>
      <c r="F3" s="12">
        <v>45581</v>
      </c>
      <c r="G3" s="27">
        <v>500</v>
      </c>
      <c r="H3" s="28">
        <f t="shared" ref="H3:H5" si="0">(G3*0.75)/1.2</f>
        <v>312.5</v>
      </c>
      <c r="I3" s="18">
        <f>A3-G3</f>
        <v>2490</v>
      </c>
    </row>
    <row r="4" spans="1:9" ht="15.6">
      <c r="A4" s="6">
        <v>15990</v>
      </c>
      <c r="B4" s="15">
        <f t="shared" ref="B4:B5" si="1">A4*0.75</f>
        <v>11992.5</v>
      </c>
      <c r="C4" s="10" t="s">
        <v>8</v>
      </c>
      <c r="D4" s="23" t="s">
        <v>28</v>
      </c>
      <c r="E4" s="24">
        <v>45566</v>
      </c>
      <c r="F4" s="24">
        <v>45586</v>
      </c>
      <c r="G4" s="27">
        <v>1000</v>
      </c>
      <c r="H4" s="26">
        <f t="shared" si="0"/>
        <v>625</v>
      </c>
      <c r="I4" s="18">
        <f>A4-G4</f>
        <v>14990</v>
      </c>
    </row>
    <row r="5" spans="1:9" ht="15.6">
      <c r="A5" s="6">
        <v>15990</v>
      </c>
      <c r="B5" s="15">
        <f t="shared" si="1"/>
        <v>11992.5</v>
      </c>
      <c r="C5" s="10" t="s">
        <v>8</v>
      </c>
      <c r="D5" s="23" t="s">
        <v>28</v>
      </c>
      <c r="E5" s="24">
        <v>45587</v>
      </c>
      <c r="F5" s="24">
        <v>45600</v>
      </c>
      <c r="G5" s="27">
        <v>2000</v>
      </c>
      <c r="H5" s="26">
        <f t="shared" si="0"/>
        <v>1250</v>
      </c>
      <c r="I5" s="18">
        <f>A5-G5</f>
        <v>13990</v>
      </c>
    </row>
    <row r="6" spans="1:9">
      <c r="I6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zoomScale="80" zoomScaleNormal="80" workbookViewId="0">
      <selection activeCell="G22" sqref="G22"/>
    </sheetView>
  </sheetViews>
  <sheetFormatPr defaultRowHeight="14.4"/>
  <cols>
    <col min="1" max="1" width="10.5546875" bestFit="1" customWidth="1"/>
    <col min="2" max="2" width="10.44140625" customWidth="1"/>
    <col min="3" max="3" width="16.21875" bestFit="1" customWidth="1"/>
    <col min="4" max="4" width="23.5546875" bestFit="1" customWidth="1"/>
    <col min="5" max="5" width="9.88671875" bestFit="1" customWidth="1"/>
    <col min="6" max="6" width="10.33203125" bestFit="1" customWidth="1"/>
    <col min="7" max="7" width="33.33203125" customWidth="1"/>
    <col min="8" max="8" width="13.6640625" customWidth="1"/>
    <col min="9" max="9" width="10.5546875" bestFit="1" customWidth="1"/>
  </cols>
  <sheetData>
    <row r="1" spans="1:9" ht="15.6">
      <c r="A1" s="1"/>
      <c r="B1" s="2"/>
      <c r="C1" s="3" t="s">
        <v>25</v>
      </c>
      <c r="D1" s="4"/>
      <c r="E1" s="5"/>
      <c r="F1" s="5"/>
      <c r="H1" s="1"/>
      <c r="I1" s="6"/>
    </row>
    <row r="2" spans="1:9" ht="41.4">
      <c r="A2" s="7" t="s">
        <v>0</v>
      </c>
      <c r="B2" s="14" t="s">
        <v>24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9" t="s">
        <v>6</v>
      </c>
      <c r="I2" s="7" t="s">
        <v>7</v>
      </c>
    </row>
    <row r="3" spans="1:9" ht="15.6">
      <c r="A3" s="18">
        <v>20990</v>
      </c>
      <c r="B3" s="15">
        <f>A3*0.85</f>
        <v>17841.5</v>
      </c>
      <c r="C3" s="10" t="s">
        <v>8</v>
      </c>
      <c r="D3" s="11" t="s">
        <v>9</v>
      </c>
      <c r="E3" s="12">
        <v>45566</v>
      </c>
      <c r="F3" s="12">
        <v>45581</v>
      </c>
      <c r="G3" s="19">
        <v>5000</v>
      </c>
      <c r="H3" s="16">
        <f t="shared" ref="H3:H9" si="0">(G3*0.88)/1.2</f>
        <v>3666.666666666667</v>
      </c>
      <c r="I3" s="17">
        <f>A3-G3</f>
        <v>15990</v>
      </c>
    </row>
    <row r="4" spans="1:9" ht="15.6">
      <c r="A4" s="18">
        <v>20990</v>
      </c>
      <c r="B4" s="15">
        <f t="shared" ref="B4:B18" si="1">A4*0.85</f>
        <v>17841.5</v>
      </c>
      <c r="C4" s="10" t="s">
        <v>8</v>
      </c>
      <c r="D4" s="11" t="s">
        <v>9</v>
      </c>
      <c r="E4" s="12">
        <v>45582</v>
      </c>
      <c r="F4" s="12">
        <v>45596</v>
      </c>
      <c r="G4" s="19">
        <v>4000</v>
      </c>
      <c r="H4" s="16">
        <f t="shared" si="0"/>
        <v>2933.3333333333335</v>
      </c>
      <c r="I4" s="17">
        <f>A4-G4</f>
        <v>16990</v>
      </c>
    </row>
    <row r="5" spans="1:9" ht="15.6">
      <c r="A5" s="18">
        <v>24990</v>
      </c>
      <c r="B5" s="15">
        <f t="shared" si="1"/>
        <v>21241.5</v>
      </c>
      <c r="C5" s="10" t="s">
        <v>8</v>
      </c>
      <c r="D5" s="11" t="s">
        <v>10</v>
      </c>
      <c r="E5" s="12">
        <v>45566</v>
      </c>
      <c r="F5" s="12">
        <v>45596</v>
      </c>
      <c r="G5" s="19">
        <v>5000</v>
      </c>
      <c r="H5" s="16">
        <f t="shared" si="0"/>
        <v>3666.666666666667</v>
      </c>
      <c r="I5" s="17">
        <f>A5-G5</f>
        <v>19990</v>
      </c>
    </row>
    <row r="6" spans="1:9" ht="15.6">
      <c r="A6" s="17">
        <v>27990</v>
      </c>
      <c r="B6" s="15">
        <f t="shared" si="1"/>
        <v>23791.5</v>
      </c>
      <c r="C6" s="10" t="s">
        <v>8</v>
      </c>
      <c r="D6" s="11" t="s">
        <v>11</v>
      </c>
      <c r="E6" s="12">
        <v>45566</v>
      </c>
      <c r="F6" s="12">
        <v>45596</v>
      </c>
      <c r="G6" s="19">
        <v>5000</v>
      </c>
      <c r="H6" s="16">
        <f t="shared" si="0"/>
        <v>3666.666666666667</v>
      </c>
      <c r="I6" s="17">
        <f>A6-G6</f>
        <v>22990</v>
      </c>
    </row>
    <row r="7" spans="1:9" ht="15.6">
      <c r="A7" s="17">
        <v>28990</v>
      </c>
      <c r="B7" s="15">
        <f t="shared" si="1"/>
        <v>24641.5</v>
      </c>
      <c r="C7" s="10" t="s">
        <v>8</v>
      </c>
      <c r="D7" s="11" t="s">
        <v>12</v>
      </c>
      <c r="E7" s="12">
        <v>45566</v>
      </c>
      <c r="F7" s="12">
        <v>45596</v>
      </c>
      <c r="G7" s="19">
        <v>4000</v>
      </c>
      <c r="H7" s="16">
        <f t="shared" si="0"/>
        <v>2933.3333333333335</v>
      </c>
      <c r="I7" s="17">
        <f>A7-G7</f>
        <v>24990</v>
      </c>
    </row>
    <row r="8" spans="1:9" ht="15.6">
      <c r="A8" s="18">
        <v>32990</v>
      </c>
      <c r="B8" s="15">
        <f t="shared" si="1"/>
        <v>28041.5</v>
      </c>
      <c r="C8" s="10" t="s">
        <v>8</v>
      </c>
      <c r="D8" s="11" t="s">
        <v>13</v>
      </c>
      <c r="E8" s="12">
        <v>45566</v>
      </c>
      <c r="F8" s="12">
        <v>45596</v>
      </c>
      <c r="G8" s="19">
        <v>4000</v>
      </c>
      <c r="H8" s="16">
        <f t="shared" si="0"/>
        <v>2933.3333333333335</v>
      </c>
      <c r="I8" s="17">
        <f>A8-G8</f>
        <v>28990</v>
      </c>
    </row>
    <row r="9" spans="1:9" ht="15.6">
      <c r="A9" s="18">
        <v>34990</v>
      </c>
      <c r="B9" s="15">
        <f t="shared" si="1"/>
        <v>29741.5</v>
      </c>
      <c r="C9" s="10" t="s">
        <v>8</v>
      </c>
      <c r="D9" s="11" t="s">
        <v>14</v>
      </c>
      <c r="E9" s="12">
        <v>45566</v>
      </c>
      <c r="F9" s="12">
        <v>45596</v>
      </c>
      <c r="G9" s="19">
        <v>4000</v>
      </c>
      <c r="H9" s="16">
        <f t="shared" si="0"/>
        <v>2933.3333333333335</v>
      </c>
      <c r="I9" s="17">
        <f>A9-G9</f>
        <v>30990</v>
      </c>
    </row>
    <row r="10" spans="1:9" ht="15.6">
      <c r="A10" s="18">
        <v>44990</v>
      </c>
      <c r="B10" s="15">
        <f t="shared" si="1"/>
        <v>38241.5</v>
      </c>
      <c r="C10" s="10" t="s">
        <v>8</v>
      </c>
      <c r="D10" s="11" t="s">
        <v>15</v>
      </c>
      <c r="E10" s="12">
        <v>45566</v>
      </c>
      <c r="F10" s="12">
        <v>45596</v>
      </c>
      <c r="G10" s="19">
        <v>8000</v>
      </c>
      <c r="H10" s="16">
        <f>(G10*0.88)/1.2</f>
        <v>5866.666666666667</v>
      </c>
      <c r="I10" s="17">
        <f>A10-G10</f>
        <v>36990</v>
      </c>
    </row>
    <row r="11" spans="1:9" ht="15.6">
      <c r="A11" s="18">
        <v>49990</v>
      </c>
      <c r="B11" s="15">
        <f t="shared" si="1"/>
        <v>42491.5</v>
      </c>
      <c r="C11" s="10" t="s">
        <v>8</v>
      </c>
      <c r="D11" s="11" t="s">
        <v>16</v>
      </c>
      <c r="E11" s="12">
        <v>45566</v>
      </c>
      <c r="F11" s="12">
        <v>45596</v>
      </c>
      <c r="G11" s="19">
        <v>7000</v>
      </c>
      <c r="H11" s="16">
        <f>(G11*0.88)/1.2</f>
        <v>5133.3333333333339</v>
      </c>
      <c r="I11" s="17">
        <f>A11-G11</f>
        <v>42990</v>
      </c>
    </row>
    <row r="12" spans="1:9" ht="15.6">
      <c r="A12" s="18">
        <v>32990</v>
      </c>
      <c r="B12" s="15">
        <f t="shared" si="1"/>
        <v>28041.5</v>
      </c>
      <c r="C12" s="10" t="s">
        <v>8</v>
      </c>
      <c r="D12" s="11" t="s">
        <v>17</v>
      </c>
      <c r="E12" s="12">
        <v>45566</v>
      </c>
      <c r="F12" s="12">
        <v>45596</v>
      </c>
      <c r="G12" s="19">
        <v>8000</v>
      </c>
      <c r="H12" s="16">
        <f t="shared" ref="H12:H18" si="2">(G12*0.88)/1.2</f>
        <v>5866.666666666667</v>
      </c>
      <c r="I12" s="17">
        <f>A12-G12</f>
        <v>24990</v>
      </c>
    </row>
    <row r="13" spans="1:9" ht="15.6">
      <c r="A13" s="18">
        <v>49990</v>
      </c>
      <c r="B13" s="15">
        <f t="shared" si="1"/>
        <v>42491.5</v>
      </c>
      <c r="C13" s="10" t="s">
        <v>8</v>
      </c>
      <c r="D13" s="11" t="s">
        <v>18</v>
      </c>
      <c r="E13" s="12">
        <v>45566</v>
      </c>
      <c r="F13" s="12">
        <v>45596</v>
      </c>
      <c r="G13" s="19">
        <v>10000</v>
      </c>
      <c r="H13" s="16">
        <f t="shared" si="2"/>
        <v>7333.3333333333339</v>
      </c>
      <c r="I13" s="17">
        <f>A13-G13</f>
        <v>39990</v>
      </c>
    </row>
    <row r="14" spans="1:9" ht="15.6">
      <c r="A14" s="18">
        <v>54990</v>
      </c>
      <c r="B14" s="15">
        <f t="shared" si="1"/>
        <v>46741.5</v>
      </c>
      <c r="C14" s="10" t="s">
        <v>8</v>
      </c>
      <c r="D14" s="11" t="s">
        <v>19</v>
      </c>
      <c r="E14" s="12">
        <v>45566</v>
      </c>
      <c r="F14" s="12">
        <v>45596</v>
      </c>
      <c r="G14" s="19">
        <v>10000</v>
      </c>
      <c r="H14" s="16">
        <f t="shared" si="2"/>
        <v>7333.3333333333339</v>
      </c>
      <c r="I14" s="17">
        <f>A14-G14</f>
        <v>44990</v>
      </c>
    </row>
    <row r="15" spans="1:9" ht="15.6">
      <c r="A15" s="18">
        <v>69990</v>
      </c>
      <c r="B15" s="15">
        <f t="shared" si="1"/>
        <v>59491.5</v>
      </c>
      <c r="C15" s="10" t="s">
        <v>8</v>
      </c>
      <c r="D15" s="11" t="s">
        <v>20</v>
      </c>
      <c r="E15" s="12">
        <v>45566</v>
      </c>
      <c r="F15" s="12">
        <v>45586</v>
      </c>
      <c r="G15" s="20" t="s">
        <v>21</v>
      </c>
      <c r="H15" s="16">
        <f>(5000*0.88)/1.2+15990*0.75/1.2</f>
        <v>13660.416666666668</v>
      </c>
      <c r="I15" s="17">
        <f>A15-5000</f>
        <v>64990</v>
      </c>
    </row>
    <row r="16" spans="1:9" ht="15.6">
      <c r="A16" s="18">
        <v>69990</v>
      </c>
      <c r="B16" s="15">
        <f t="shared" si="1"/>
        <v>59491.5</v>
      </c>
      <c r="C16" s="10" t="s">
        <v>8</v>
      </c>
      <c r="D16" s="11" t="s">
        <v>20</v>
      </c>
      <c r="E16" s="12">
        <v>45587</v>
      </c>
      <c r="F16" s="12">
        <v>45596</v>
      </c>
      <c r="G16" s="20">
        <v>5000</v>
      </c>
      <c r="H16" s="16">
        <f t="shared" si="2"/>
        <v>3666.666666666667</v>
      </c>
      <c r="I16" s="17">
        <f>A16-G16</f>
        <v>64990</v>
      </c>
    </row>
    <row r="17" spans="1:9" ht="15.6">
      <c r="A17" s="18">
        <v>129990</v>
      </c>
      <c r="B17" s="15">
        <f t="shared" si="1"/>
        <v>110491.5</v>
      </c>
      <c r="C17" s="10" t="s">
        <v>8</v>
      </c>
      <c r="D17" s="11" t="s">
        <v>22</v>
      </c>
      <c r="E17" s="12">
        <v>45566</v>
      </c>
      <c r="F17" s="57">
        <v>45581</v>
      </c>
      <c r="G17" s="58" t="s">
        <v>122</v>
      </c>
      <c r="H17" s="16">
        <f>(20000*0.88)/1.2+28990*0.88/1.2</f>
        <v>35926</v>
      </c>
      <c r="I17" s="17">
        <f>A17-20000</f>
        <v>109990</v>
      </c>
    </row>
    <row r="18" spans="1:9" ht="15.6">
      <c r="A18" s="18">
        <v>179990</v>
      </c>
      <c r="B18" s="15">
        <f t="shared" si="1"/>
        <v>152991.5</v>
      </c>
      <c r="C18" s="10" t="s">
        <v>8</v>
      </c>
      <c r="D18" s="11" t="s">
        <v>23</v>
      </c>
      <c r="E18" s="12">
        <v>45566</v>
      </c>
      <c r="F18" s="12">
        <v>45596</v>
      </c>
      <c r="G18" s="19">
        <v>40000</v>
      </c>
      <c r="H18" s="16">
        <f t="shared" si="2"/>
        <v>29333.333333333336</v>
      </c>
      <c r="I18" s="17">
        <f>A18-G18</f>
        <v>139990</v>
      </c>
    </row>
    <row r="19" spans="1:9">
      <c r="A19" s="1"/>
      <c r="B19" s="13"/>
      <c r="D19" s="4"/>
      <c r="E19" s="5"/>
      <c r="F19" s="5"/>
      <c r="H19" s="1"/>
      <c r="I1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F573-3BFD-4E18-AE5E-D55F1DA47DC8}">
  <dimension ref="A1:K18"/>
  <sheetViews>
    <sheetView zoomScale="80" zoomScaleNormal="80" workbookViewId="0">
      <selection activeCell="E21" sqref="E21"/>
    </sheetView>
  </sheetViews>
  <sheetFormatPr defaultRowHeight="14.4"/>
  <cols>
    <col min="1" max="1" width="6" bestFit="1" customWidth="1"/>
    <col min="3" max="3" width="16.21875" bestFit="1" customWidth="1"/>
    <col min="4" max="4" width="11.21875" bestFit="1" customWidth="1"/>
    <col min="5" max="5" width="22.6640625" customWidth="1"/>
    <col min="6" max="6" width="10.109375" bestFit="1" customWidth="1"/>
    <col min="7" max="7" width="10" bestFit="1" customWidth="1"/>
    <col min="8" max="8" width="24.5546875" customWidth="1"/>
    <col min="9" max="9" width="14.88671875" customWidth="1"/>
    <col min="11" max="11" width="10.44140625" bestFit="1" customWidth="1"/>
  </cols>
  <sheetData>
    <row r="1" spans="1:11">
      <c r="C1" s="21" t="s">
        <v>25</v>
      </c>
    </row>
    <row r="2" spans="1:11" ht="48">
      <c r="A2" s="29" t="s">
        <v>0</v>
      </c>
      <c r="B2" s="14" t="s">
        <v>24</v>
      </c>
      <c r="C2" s="8" t="s">
        <v>1</v>
      </c>
      <c r="D2" s="8" t="s">
        <v>30</v>
      </c>
      <c r="E2" s="8" t="s">
        <v>2</v>
      </c>
      <c r="F2" s="8" t="s">
        <v>3</v>
      </c>
      <c r="G2" s="8" t="s">
        <v>4</v>
      </c>
      <c r="H2" s="54" t="s">
        <v>5</v>
      </c>
      <c r="I2" s="9" t="s">
        <v>6</v>
      </c>
      <c r="J2" s="30" t="s">
        <v>7</v>
      </c>
    </row>
    <row r="3" spans="1:11" ht="15.6">
      <c r="A3" s="31">
        <v>19990</v>
      </c>
      <c r="B3" s="15">
        <f t="shared" ref="B3:B17" si="0">A3*0.85</f>
        <v>16991.5</v>
      </c>
      <c r="C3" s="32" t="s">
        <v>8</v>
      </c>
      <c r="D3" s="33" t="s">
        <v>100</v>
      </c>
      <c r="E3" s="23" t="s">
        <v>101</v>
      </c>
      <c r="F3" s="34">
        <v>45566</v>
      </c>
      <c r="G3" s="34">
        <v>45579</v>
      </c>
      <c r="H3" s="20">
        <v>5000</v>
      </c>
      <c r="I3" s="55">
        <f t="shared" ref="I3:I11" si="1">(H3*0.88)/1.2</f>
        <v>3666.666666666667</v>
      </c>
      <c r="J3" s="36">
        <f>A3-H3</f>
        <v>14990</v>
      </c>
    </row>
    <row r="4" spans="1:11" ht="15.6">
      <c r="A4" s="31">
        <v>24990</v>
      </c>
      <c r="B4" s="15">
        <f t="shared" si="0"/>
        <v>21241.5</v>
      </c>
      <c r="C4" s="32" t="s">
        <v>8</v>
      </c>
      <c r="D4" s="33" t="s">
        <v>102</v>
      </c>
      <c r="E4" s="23" t="s">
        <v>103</v>
      </c>
      <c r="F4" s="34">
        <v>45566</v>
      </c>
      <c r="G4" s="34">
        <v>45579</v>
      </c>
      <c r="H4" s="20">
        <v>5000</v>
      </c>
      <c r="I4" s="55">
        <f t="shared" si="1"/>
        <v>3666.666666666667</v>
      </c>
      <c r="J4" s="36">
        <f>A4-H4</f>
        <v>19990</v>
      </c>
    </row>
    <row r="5" spans="1:11" ht="15.6">
      <c r="A5" s="31">
        <v>25990</v>
      </c>
      <c r="B5" s="15">
        <f t="shared" si="0"/>
        <v>22091.5</v>
      </c>
      <c r="C5" s="32" t="s">
        <v>8</v>
      </c>
      <c r="D5" s="33" t="s">
        <v>104</v>
      </c>
      <c r="E5" s="23" t="s">
        <v>105</v>
      </c>
      <c r="F5" s="34">
        <v>45566</v>
      </c>
      <c r="G5" s="34">
        <v>45579</v>
      </c>
      <c r="H5" s="20">
        <v>6000</v>
      </c>
      <c r="I5" s="55">
        <f t="shared" si="1"/>
        <v>4400</v>
      </c>
      <c r="J5" s="36">
        <f>A5-H5</f>
        <v>19990</v>
      </c>
    </row>
    <row r="6" spans="1:11" ht="15.6">
      <c r="A6" s="31">
        <v>27990</v>
      </c>
      <c r="B6" s="15">
        <f t="shared" si="0"/>
        <v>23791.5</v>
      </c>
      <c r="C6" s="32" t="s">
        <v>8</v>
      </c>
      <c r="D6" s="33" t="s">
        <v>106</v>
      </c>
      <c r="E6" s="23" t="s">
        <v>107</v>
      </c>
      <c r="F6" s="34">
        <v>45566</v>
      </c>
      <c r="G6" s="34">
        <v>45579</v>
      </c>
      <c r="H6" s="20">
        <v>5000</v>
      </c>
      <c r="I6" s="55">
        <f t="shared" si="1"/>
        <v>3666.666666666667</v>
      </c>
      <c r="J6" s="36">
        <f>A6-H6</f>
        <v>22990</v>
      </c>
    </row>
    <row r="7" spans="1:11" ht="15.6">
      <c r="A7" s="31">
        <v>28990</v>
      </c>
      <c r="B7" s="15">
        <f t="shared" si="0"/>
        <v>24641.5</v>
      </c>
      <c r="C7" s="32" t="s">
        <v>8</v>
      </c>
      <c r="D7" s="33" t="s">
        <v>108</v>
      </c>
      <c r="E7" s="23" t="s">
        <v>109</v>
      </c>
      <c r="F7" s="34">
        <v>45566</v>
      </c>
      <c r="G7" s="34">
        <v>45579</v>
      </c>
      <c r="H7" s="20">
        <v>7000</v>
      </c>
      <c r="I7" s="55">
        <f t="shared" si="1"/>
        <v>5133.3333333333339</v>
      </c>
      <c r="J7" s="36">
        <f>A7-H7</f>
        <v>21990</v>
      </c>
    </row>
    <row r="8" spans="1:11" ht="15.6">
      <c r="A8" s="31">
        <v>29990</v>
      </c>
      <c r="B8" s="15">
        <f t="shared" si="0"/>
        <v>25491.5</v>
      </c>
      <c r="C8" s="32" t="s">
        <v>8</v>
      </c>
      <c r="D8" s="33" t="s">
        <v>110</v>
      </c>
      <c r="E8" s="23" t="s">
        <v>111</v>
      </c>
      <c r="F8" s="34">
        <v>45566</v>
      </c>
      <c r="G8" s="34">
        <v>45579</v>
      </c>
      <c r="H8" s="40">
        <v>9000</v>
      </c>
      <c r="I8" s="56">
        <f t="shared" si="1"/>
        <v>6600</v>
      </c>
      <c r="J8" s="36">
        <f>A8-H8</f>
        <v>20990</v>
      </c>
    </row>
    <row r="9" spans="1:11" ht="15.6">
      <c r="A9" s="31">
        <v>32990</v>
      </c>
      <c r="B9" s="15">
        <f t="shared" si="0"/>
        <v>28041.5</v>
      </c>
      <c r="C9" s="32" t="s">
        <v>8</v>
      </c>
      <c r="D9" s="33" t="s">
        <v>112</v>
      </c>
      <c r="E9" s="23" t="s">
        <v>113</v>
      </c>
      <c r="F9" s="34">
        <v>45566</v>
      </c>
      <c r="G9" s="34">
        <v>45579</v>
      </c>
      <c r="H9" s="20">
        <v>9000</v>
      </c>
      <c r="I9" s="56">
        <f t="shared" si="1"/>
        <v>6600</v>
      </c>
      <c r="J9" s="36">
        <f>A9-H9</f>
        <v>23990</v>
      </c>
    </row>
    <row r="10" spans="1:11" ht="15.6">
      <c r="A10" s="31">
        <v>29990</v>
      </c>
      <c r="B10" s="15">
        <f t="shared" si="0"/>
        <v>25491.5</v>
      </c>
      <c r="C10" s="32" t="s">
        <v>8</v>
      </c>
      <c r="D10" s="33" t="s">
        <v>114</v>
      </c>
      <c r="E10" s="23" t="s">
        <v>115</v>
      </c>
      <c r="F10" s="34">
        <v>45566</v>
      </c>
      <c r="G10" s="34">
        <v>45579</v>
      </c>
      <c r="H10" s="20">
        <v>5000</v>
      </c>
      <c r="I10" s="56">
        <f t="shared" si="1"/>
        <v>3666.666666666667</v>
      </c>
      <c r="J10" s="36">
        <f>A10-H10</f>
        <v>24990</v>
      </c>
    </row>
    <row r="11" spans="1:11" ht="15.6">
      <c r="A11" s="31">
        <v>32990</v>
      </c>
      <c r="B11" s="15">
        <f t="shared" si="0"/>
        <v>28041.5</v>
      </c>
      <c r="C11" s="32" t="s">
        <v>8</v>
      </c>
      <c r="D11" s="33" t="s">
        <v>116</v>
      </c>
      <c r="E11" s="23" t="s">
        <v>117</v>
      </c>
      <c r="F11" s="34">
        <v>45566</v>
      </c>
      <c r="G11" s="34">
        <v>45579</v>
      </c>
      <c r="H11" s="20">
        <v>3000</v>
      </c>
      <c r="I11" s="56">
        <f t="shared" si="1"/>
        <v>2200</v>
      </c>
      <c r="J11" s="36">
        <f>A11-H11</f>
        <v>29990</v>
      </c>
    </row>
    <row r="12" spans="1:11" ht="15.6">
      <c r="A12" s="31">
        <v>36990</v>
      </c>
      <c r="B12" s="15">
        <f t="shared" si="0"/>
        <v>31441.5</v>
      </c>
      <c r="C12" s="32" t="s">
        <v>8</v>
      </c>
      <c r="D12" s="33" t="s">
        <v>118</v>
      </c>
      <c r="E12" s="23" t="s">
        <v>119</v>
      </c>
      <c r="F12" s="34">
        <v>45566</v>
      </c>
      <c r="G12" s="34">
        <v>45579</v>
      </c>
      <c r="H12" s="20">
        <v>7000</v>
      </c>
      <c r="I12" s="56">
        <f>(H12*0.88)/1.2</f>
        <v>5133.3333333333339</v>
      </c>
      <c r="J12" s="36">
        <f>A12-H12</f>
        <v>29990</v>
      </c>
    </row>
    <row r="13" spans="1:11" ht="15.6">
      <c r="A13" s="31">
        <v>39990</v>
      </c>
      <c r="B13" s="15">
        <f t="shared" si="0"/>
        <v>33991.5</v>
      </c>
      <c r="C13" s="32" t="s">
        <v>8</v>
      </c>
      <c r="D13" s="33" t="s">
        <v>120</v>
      </c>
      <c r="E13" s="23" t="s">
        <v>121</v>
      </c>
      <c r="F13" s="34">
        <v>45566</v>
      </c>
      <c r="G13" s="34">
        <v>45579</v>
      </c>
      <c r="H13" s="20">
        <v>4000</v>
      </c>
      <c r="I13" s="56">
        <f t="shared" ref="I13" si="2">(H13*0.88)/1.2</f>
        <v>2933.3333333333335</v>
      </c>
      <c r="J13" s="36">
        <f>A13-H13</f>
        <v>35990</v>
      </c>
    </row>
    <row r="14" spans="1:11" ht="15.6">
      <c r="A14" s="31">
        <v>16990</v>
      </c>
      <c r="B14" s="15">
        <f t="shared" si="0"/>
        <v>14441.5</v>
      </c>
      <c r="C14" s="32" t="s">
        <v>8</v>
      </c>
      <c r="D14" s="33" t="s">
        <v>31</v>
      </c>
      <c r="E14" s="52" t="s">
        <v>32</v>
      </c>
      <c r="F14" s="34">
        <v>45558</v>
      </c>
      <c r="G14" s="34">
        <v>45572</v>
      </c>
      <c r="H14" s="35" t="s">
        <v>33</v>
      </c>
      <c r="I14" s="56">
        <f>(2000*0.88)/1.2+3990*0.75/1.2</f>
        <v>3960.416666666667</v>
      </c>
      <c r="J14" s="36">
        <f>A14-2000</f>
        <v>14990</v>
      </c>
      <c r="K14" s="59" t="s">
        <v>34</v>
      </c>
    </row>
    <row r="15" spans="1:11" ht="15.6">
      <c r="A15" s="31">
        <v>18990</v>
      </c>
      <c r="B15" s="15">
        <f t="shared" si="0"/>
        <v>16141.5</v>
      </c>
      <c r="C15" s="32" t="s">
        <v>8</v>
      </c>
      <c r="D15" s="33" t="s">
        <v>35</v>
      </c>
      <c r="E15" s="52" t="s">
        <v>36</v>
      </c>
      <c r="F15" s="34">
        <v>45558</v>
      </c>
      <c r="G15" s="34">
        <v>45572</v>
      </c>
      <c r="H15" s="35" t="s">
        <v>33</v>
      </c>
      <c r="I15" s="56">
        <f>(2000*0.88)/1.2+3990*0.75/1.2</f>
        <v>3960.416666666667</v>
      </c>
      <c r="J15" s="36">
        <f>A15-2000</f>
        <v>16990</v>
      </c>
      <c r="K15" s="59" t="s">
        <v>34</v>
      </c>
    </row>
    <row r="16" spans="1:11" ht="15.6">
      <c r="A16" s="31">
        <v>16990</v>
      </c>
      <c r="B16" s="15">
        <f t="shared" si="0"/>
        <v>14441.5</v>
      </c>
      <c r="C16" s="32" t="s">
        <v>8</v>
      </c>
      <c r="D16" s="33" t="s">
        <v>31</v>
      </c>
      <c r="E16" s="52" t="s">
        <v>32</v>
      </c>
      <c r="F16" s="34">
        <v>45573</v>
      </c>
      <c r="G16" s="53">
        <v>45586</v>
      </c>
      <c r="H16" s="35" t="s">
        <v>37</v>
      </c>
      <c r="I16" s="56">
        <f>(4000*0.88)/1.2+3990*0.75/1.2</f>
        <v>5427.0833333333339</v>
      </c>
      <c r="J16" s="36">
        <f>A16-4000</f>
        <v>12990</v>
      </c>
      <c r="K16" t="s">
        <v>38</v>
      </c>
    </row>
    <row r="17" spans="1:11" ht="15.6">
      <c r="A17" s="31">
        <v>18990</v>
      </c>
      <c r="B17" s="15">
        <f t="shared" si="0"/>
        <v>16141.5</v>
      </c>
      <c r="C17" s="32" t="s">
        <v>8</v>
      </c>
      <c r="D17" s="33" t="s">
        <v>35</v>
      </c>
      <c r="E17" s="52" t="s">
        <v>36</v>
      </c>
      <c r="F17" s="34">
        <v>45573</v>
      </c>
      <c r="G17" s="53">
        <v>45586</v>
      </c>
      <c r="H17" s="35" t="s">
        <v>39</v>
      </c>
      <c r="I17" s="56">
        <f>(5000*0.88)/1.2+3990*0.75/1.2</f>
        <v>6160.416666666667</v>
      </c>
      <c r="J17" s="36">
        <f>A17-5000</f>
        <v>13990</v>
      </c>
      <c r="K17" t="s">
        <v>38</v>
      </c>
    </row>
    <row r="18" spans="1:11">
      <c r="B1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0111-4B57-4618-8313-18727694D6F1}">
  <dimension ref="A1:J23"/>
  <sheetViews>
    <sheetView zoomScale="80" zoomScaleNormal="80" workbookViewId="0">
      <selection activeCell="E29" sqref="E29"/>
    </sheetView>
  </sheetViews>
  <sheetFormatPr defaultRowHeight="14.4"/>
  <cols>
    <col min="3" max="3" width="20.44140625" bestFit="1" customWidth="1"/>
    <col min="4" max="4" width="11.5546875" bestFit="1" customWidth="1"/>
    <col min="5" max="5" width="43.21875" bestFit="1" customWidth="1"/>
    <col min="6" max="6" width="13.33203125" customWidth="1"/>
    <col min="7" max="7" width="12.21875" customWidth="1"/>
    <col min="8" max="8" width="17.77734375" customWidth="1"/>
    <col min="9" max="9" width="12.6640625" customWidth="1"/>
  </cols>
  <sheetData>
    <row r="1" spans="1:10">
      <c r="A1" s="31"/>
      <c r="B1" s="37"/>
      <c r="C1" s="21" t="s">
        <v>25</v>
      </c>
      <c r="D1" s="1"/>
      <c r="E1" s="1"/>
      <c r="F1" s="5"/>
      <c r="G1" s="5"/>
      <c r="I1" s="1"/>
      <c r="J1" s="31"/>
    </row>
    <row r="2" spans="1:10" ht="48">
      <c r="A2" s="29" t="s">
        <v>0</v>
      </c>
      <c r="B2" s="14" t="s">
        <v>24</v>
      </c>
      <c r="C2" s="8" t="s">
        <v>1</v>
      </c>
      <c r="D2" s="8" t="s">
        <v>30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40</v>
      </c>
      <c r="J2" s="30" t="s">
        <v>7</v>
      </c>
    </row>
    <row r="3" spans="1:10" ht="15.6">
      <c r="A3" s="31">
        <v>75990</v>
      </c>
      <c r="B3" s="15">
        <f>A3*0.85</f>
        <v>64591.5</v>
      </c>
      <c r="C3" s="38" t="s">
        <v>8</v>
      </c>
      <c r="D3" s="11" t="s">
        <v>41</v>
      </c>
      <c r="E3" s="11" t="s">
        <v>42</v>
      </c>
      <c r="F3" s="39">
        <v>45566</v>
      </c>
      <c r="G3" s="39">
        <v>45586</v>
      </c>
      <c r="H3" s="40">
        <v>16000</v>
      </c>
      <c r="I3" s="41">
        <f t="shared" ref="I3:I11" si="0">(H3*0.88)/1.2</f>
        <v>11733.333333333334</v>
      </c>
      <c r="J3" s="36">
        <f>A3-H3</f>
        <v>59990</v>
      </c>
    </row>
    <row r="4" spans="1:10" ht="15.6">
      <c r="A4" s="31">
        <v>79999</v>
      </c>
      <c r="B4" s="15">
        <f t="shared" ref="B4:B23" si="1">A4*0.85</f>
        <v>67999.149999999994</v>
      </c>
      <c r="C4" s="38" t="s">
        <v>8</v>
      </c>
      <c r="D4" s="33" t="s">
        <v>43</v>
      </c>
      <c r="E4" s="11" t="s">
        <v>44</v>
      </c>
      <c r="F4" s="39">
        <v>45566</v>
      </c>
      <c r="G4" s="39">
        <v>45586</v>
      </c>
      <c r="H4" s="40">
        <v>12000</v>
      </c>
      <c r="I4" s="41">
        <f t="shared" si="0"/>
        <v>8800</v>
      </c>
      <c r="J4" s="36">
        <f>A4-H4</f>
        <v>67999</v>
      </c>
    </row>
    <row r="5" spans="1:10" ht="15.6">
      <c r="A5" s="31">
        <v>62990</v>
      </c>
      <c r="B5" s="15">
        <f t="shared" si="1"/>
        <v>53541.5</v>
      </c>
      <c r="C5" s="38" t="s">
        <v>8</v>
      </c>
      <c r="D5" s="33" t="s">
        <v>45</v>
      </c>
      <c r="E5" s="11" t="s">
        <v>46</v>
      </c>
      <c r="F5" s="39">
        <v>45566</v>
      </c>
      <c r="G5" s="39">
        <v>45586</v>
      </c>
      <c r="H5" s="40">
        <v>13000</v>
      </c>
      <c r="I5" s="41">
        <f t="shared" si="0"/>
        <v>9533.3333333333339</v>
      </c>
      <c r="J5" s="36">
        <f>A5-H5</f>
        <v>49990</v>
      </c>
    </row>
    <row r="6" spans="1:10" ht="15.6">
      <c r="A6" s="31">
        <v>72990</v>
      </c>
      <c r="B6" s="15">
        <f t="shared" si="1"/>
        <v>62041.5</v>
      </c>
      <c r="C6" s="38" t="s">
        <v>8</v>
      </c>
      <c r="D6" s="33" t="s">
        <v>47</v>
      </c>
      <c r="E6" s="11" t="s">
        <v>48</v>
      </c>
      <c r="F6" s="39">
        <v>45566</v>
      </c>
      <c r="G6" s="39">
        <v>45586</v>
      </c>
      <c r="H6" s="40">
        <v>13000</v>
      </c>
      <c r="I6" s="41">
        <f t="shared" si="0"/>
        <v>9533.3333333333339</v>
      </c>
      <c r="J6" s="36">
        <f>A6-H6</f>
        <v>59990</v>
      </c>
    </row>
    <row r="7" spans="1:10" ht="15.6">
      <c r="A7" s="31">
        <v>54990</v>
      </c>
      <c r="B7" s="15">
        <f t="shared" si="1"/>
        <v>46741.5</v>
      </c>
      <c r="C7" s="38" t="s">
        <v>8</v>
      </c>
      <c r="D7" s="33" t="s">
        <v>49</v>
      </c>
      <c r="E7" s="11" t="s">
        <v>50</v>
      </c>
      <c r="F7" s="39">
        <v>45566</v>
      </c>
      <c r="G7" s="39">
        <v>45586</v>
      </c>
      <c r="H7" s="40">
        <v>10000</v>
      </c>
      <c r="I7" s="41">
        <f t="shared" si="0"/>
        <v>7333.3333333333339</v>
      </c>
      <c r="J7" s="36">
        <f>A7-H7</f>
        <v>44990</v>
      </c>
    </row>
    <row r="8" spans="1:10" ht="15.6">
      <c r="A8" s="31">
        <v>59990</v>
      </c>
      <c r="B8" s="15">
        <f t="shared" si="1"/>
        <v>50991.5</v>
      </c>
      <c r="C8" s="38" t="s">
        <v>8</v>
      </c>
      <c r="D8" s="33" t="s">
        <v>51</v>
      </c>
      <c r="E8" s="11" t="s">
        <v>52</v>
      </c>
      <c r="F8" s="39">
        <v>45566</v>
      </c>
      <c r="G8" s="39">
        <v>45586</v>
      </c>
      <c r="H8" s="40">
        <v>12000</v>
      </c>
      <c r="I8" s="41">
        <f t="shared" si="0"/>
        <v>8800</v>
      </c>
      <c r="J8" s="36">
        <f>A8-H8</f>
        <v>47990</v>
      </c>
    </row>
    <row r="9" spans="1:10" ht="15.6">
      <c r="A9" s="31">
        <v>64990</v>
      </c>
      <c r="B9" s="15">
        <f t="shared" si="1"/>
        <v>55241.5</v>
      </c>
      <c r="C9" s="38" t="s">
        <v>8</v>
      </c>
      <c r="D9" s="33" t="s">
        <v>53</v>
      </c>
      <c r="E9" s="11" t="s">
        <v>54</v>
      </c>
      <c r="F9" s="39">
        <v>45566</v>
      </c>
      <c r="G9" s="39">
        <v>45586</v>
      </c>
      <c r="H9" s="40">
        <v>12000</v>
      </c>
      <c r="I9" s="41">
        <f t="shared" si="0"/>
        <v>8800</v>
      </c>
      <c r="J9" s="36">
        <f>A9-H9</f>
        <v>52990</v>
      </c>
    </row>
    <row r="10" spans="1:10" ht="15.6">
      <c r="A10" s="31">
        <v>54990</v>
      </c>
      <c r="B10" s="15">
        <f t="shared" si="1"/>
        <v>46741.5</v>
      </c>
      <c r="C10" s="38" t="s">
        <v>8</v>
      </c>
      <c r="D10" s="33" t="s">
        <v>55</v>
      </c>
      <c r="E10" s="11" t="s">
        <v>56</v>
      </c>
      <c r="F10" s="39">
        <v>45566</v>
      </c>
      <c r="G10" s="39">
        <v>45586</v>
      </c>
      <c r="H10" s="40">
        <v>6000</v>
      </c>
      <c r="I10" s="41">
        <f t="shared" si="0"/>
        <v>4400</v>
      </c>
      <c r="J10" s="36">
        <f>A10-H10</f>
        <v>48990</v>
      </c>
    </row>
    <row r="11" spans="1:10" ht="15.6">
      <c r="A11" s="31">
        <v>59990</v>
      </c>
      <c r="B11" s="15">
        <f t="shared" si="1"/>
        <v>50991.5</v>
      </c>
      <c r="C11" s="38" t="s">
        <v>8</v>
      </c>
      <c r="D11" s="33" t="s">
        <v>57</v>
      </c>
      <c r="E11" s="11" t="s">
        <v>58</v>
      </c>
      <c r="F11" s="39">
        <v>45566</v>
      </c>
      <c r="G11" s="39">
        <v>45586</v>
      </c>
      <c r="H11" s="40">
        <v>7000</v>
      </c>
      <c r="I11" s="41">
        <f t="shared" si="0"/>
        <v>5133.3333333333339</v>
      </c>
      <c r="J11" s="36">
        <f>A11-H11</f>
        <v>52990</v>
      </c>
    </row>
    <row r="12" spans="1:10" ht="15.6">
      <c r="A12" s="31">
        <v>64990</v>
      </c>
      <c r="B12" s="15">
        <f t="shared" si="1"/>
        <v>55241.5</v>
      </c>
      <c r="C12" s="38" t="s">
        <v>8</v>
      </c>
      <c r="D12" s="33" t="s">
        <v>59</v>
      </c>
      <c r="E12" s="11" t="s">
        <v>60</v>
      </c>
      <c r="F12" s="39">
        <v>45566</v>
      </c>
      <c r="G12" s="39">
        <v>45586</v>
      </c>
      <c r="H12" s="40">
        <v>6000</v>
      </c>
      <c r="I12" s="41">
        <f>(H12*0.88)/1.2</f>
        <v>4400</v>
      </c>
      <c r="J12" s="36">
        <f>A12-H12</f>
        <v>58990</v>
      </c>
    </row>
    <row r="13" spans="1:10" ht="15.6">
      <c r="A13" s="31">
        <v>119990</v>
      </c>
      <c r="B13" s="15">
        <f t="shared" si="1"/>
        <v>101991.5</v>
      </c>
      <c r="C13" s="38" t="s">
        <v>8</v>
      </c>
      <c r="D13" s="33" t="s">
        <v>61</v>
      </c>
      <c r="E13" s="11" t="s">
        <v>62</v>
      </c>
      <c r="F13" s="39">
        <v>45566</v>
      </c>
      <c r="G13" s="39">
        <v>45586</v>
      </c>
      <c r="H13" s="40">
        <v>20000</v>
      </c>
      <c r="I13" s="41">
        <f t="shared" ref="I13:I23" si="2">(H13*0.88)/1.2</f>
        <v>14666.666666666668</v>
      </c>
      <c r="J13" s="36">
        <f>A13-H13</f>
        <v>99990</v>
      </c>
    </row>
    <row r="14" spans="1:10" ht="15.6">
      <c r="A14" s="31">
        <v>84990</v>
      </c>
      <c r="B14" s="15">
        <f t="shared" si="1"/>
        <v>72241.5</v>
      </c>
      <c r="C14" s="38" t="s">
        <v>8</v>
      </c>
      <c r="D14" s="33" t="s">
        <v>63</v>
      </c>
      <c r="E14" s="11" t="s">
        <v>64</v>
      </c>
      <c r="F14" s="39">
        <v>45566</v>
      </c>
      <c r="G14" s="39">
        <v>45586</v>
      </c>
      <c r="H14" s="40">
        <v>20000</v>
      </c>
      <c r="I14" s="41">
        <f t="shared" si="2"/>
        <v>14666.666666666668</v>
      </c>
      <c r="J14" s="36">
        <f>A14-H14</f>
        <v>64990</v>
      </c>
    </row>
    <row r="15" spans="1:10" ht="15.6">
      <c r="A15" s="31">
        <v>92990</v>
      </c>
      <c r="B15" s="15">
        <f t="shared" si="1"/>
        <v>79041.5</v>
      </c>
      <c r="C15" s="38" t="s">
        <v>8</v>
      </c>
      <c r="D15" s="33" t="s">
        <v>65</v>
      </c>
      <c r="E15" s="11" t="s">
        <v>66</v>
      </c>
      <c r="F15" s="39">
        <v>45566</v>
      </c>
      <c r="G15" s="39">
        <v>45586</v>
      </c>
      <c r="H15" s="40">
        <v>15000</v>
      </c>
      <c r="I15" s="41">
        <f t="shared" si="2"/>
        <v>11000</v>
      </c>
      <c r="J15" s="36">
        <f>A15-H15</f>
        <v>77990</v>
      </c>
    </row>
    <row r="16" spans="1:10" ht="15.6">
      <c r="A16" s="31">
        <v>81990</v>
      </c>
      <c r="B16" s="15">
        <f t="shared" si="1"/>
        <v>69691.5</v>
      </c>
      <c r="C16" s="38" t="s">
        <v>8</v>
      </c>
      <c r="D16" s="33" t="s">
        <v>67</v>
      </c>
      <c r="E16" s="11" t="s">
        <v>68</v>
      </c>
      <c r="F16" s="39">
        <v>45566</v>
      </c>
      <c r="G16" s="39">
        <v>45586</v>
      </c>
      <c r="H16" s="40">
        <v>22000</v>
      </c>
      <c r="I16" s="41">
        <f t="shared" si="2"/>
        <v>16133.333333333334</v>
      </c>
      <c r="J16" s="36">
        <f>A16-H16</f>
        <v>59990</v>
      </c>
    </row>
    <row r="17" spans="1:10" ht="15.6">
      <c r="A17" s="31">
        <v>89990</v>
      </c>
      <c r="B17" s="15">
        <f t="shared" si="1"/>
        <v>76491.5</v>
      </c>
      <c r="C17" s="38" t="s">
        <v>8</v>
      </c>
      <c r="D17" s="33" t="s">
        <v>69</v>
      </c>
      <c r="E17" s="11" t="s">
        <v>70</v>
      </c>
      <c r="F17" s="39">
        <v>45566</v>
      </c>
      <c r="G17" s="39">
        <v>45586</v>
      </c>
      <c r="H17" s="40">
        <v>16000</v>
      </c>
      <c r="I17" s="41">
        <f t="shared" si="2"/>
        <v>11733.333333333334</v>
      </c>
      <c r="J17" s="36">
        <f>A17-H17</f>
        <v>73990</v>
      </c>
    </row>
    <row r="18" spans="1:10" ht="15.6">
      <c r="A18" s="31">
        <v>99990</v>
      </c>
      <c r="B18" s="15">
        <f t="shared" si="1"/>
        <v>84991.5</v>
      </c>
      <c r="C18" s="38" t="s">
        <v>8</v>
      </c>
      <c r="D18" s="33" t="s">
        <v>71</v>
      </c>
      <c r="E18" s="11" t="s">
        <v>72</v>
      </c>
      <c r="F18" s="39">
        <v>45566</v>
      </c>
      <c r="G18" s="39">
        <v>45586</v>
      </c>
      <c r="H18" s="40">
        <v>10000</v>
      </c>
      <c r="I18" s="41">
        <f t="shared" si="2"/>
        <v>7333.3333333333339</v>
      </c>
      <c r="J18" s="36">
        <f>A18-H18</f>
        <v>89990</v>
      </c>
    </row>
    <row r="19" spans="1:10" ht="15.6">
      <c r="A19" s="31">
        <v>83990</v>
      </c>
      <c r="B19" s="15">
        <f t="shared" si="1"/>
        <v>71391.5</v>
      </c>
      <c r="C19" s="38" t="s">
        <v>73</v>
      </c>
      <c r="D19" s="33" t="s">
        <v>74</v>
      </c>
      <c r="E19" s="11" t="s">
        <v>75</v>
      </c>
      <c r="F19" s="39">
        <v>45566</v>
      </c>
      <c r="G19" s="39">
        <v>45586</v>
      </c>
      <c r="H19" s="40">
        <v>14000</v>
      </c>
      <c r="I19" s="41">
        <f t="shared" si="2"/>
        <v>10266.666666666668</v>
      </c>
      <c r="J19" s="36">
        <f>A19-H19</f>
        <v>69990</v>
      </c>
    </row>
    <row r="20" spans="1:10" ht="15.6">
      <c r="A20" s="31">
        <v>79990</v>
      </c>
      <c r="B20" s="15">
        <f t="shared" si="1"/>
        <v>67991.5</v>
      </c>
      <c r="C20" s="38" t="s">
        <v>8</v>
      </c>
      <c r="D20" s="33" t="s">
        <v>76</v>
      </c>
      <c r="E20" s="11" t="s">
        <v>77</v>
      </c>
      <c r="F20" s="39">
        <v>45566</v>
      </c>
      <c r="G20" s="39">
        <v>45586</v>
      </c>
      <c r="H20" s="42">
        <v>8000</v>
      </c>
      <c r="I20" s="41">
        <f t="shared" si="2"/>
        <v>5866.666666666667</v>
      </c>
      <c r="J20" s="36">
        <f>A20-H20</f>
        <v>71990</v>
      </c>
    </row>
    <row r="21" spans="1:10" ht="15.6">
      <c r="A21" s="31">
        <v>79990</v>
      </c>
      <c r="B21" s="15">
        <f t="shared" si="1"/>
        <v>67991.5</v>
      </c>
      <c r="C21" s="38" t="s">
        <v>8</v>
      </c>
      <c r="D21" s="33" t="s">
        <v>78</v>
      </c>
      <c r="E21" s="11" t="s">
        <v>79</v>
      </c>
      <c r="F21" s="39">
        <v>45566</v>
      </c>
      <c r="G21" s="39">
        <v>45586</v>
      </c>
      <c r="H21" s="42">
        <v>16000</v>
      </c>
      <c r="I21" s="41">
        <f t="shared" si="2"/>
        <v>11733.333333333334</v>
      </c>
      <c r="J21" s="36">
        <f>A21-H21</f>
        <v>63990</v>
      </c>
    </row>
    <row r="22" spans="1:10" ht="15.6">
      <c r="A22" s="31">
        <v>79990</v>
      </c>
      <c r="B22" s="15">
        <f t="shared" si="1"/>
        <v>67991.5</v>
      </c>
      <c r="C22" s="38" t="s">
        <v>8</v>
      </c>
      <c r="D22" s="33" t="s">
        <v>80</v>
      </c>
      <c r="E22" s="11" t="s">
        <v>81</v>
      </c>
      <c r="F22" s="39">
        <v>45566</v>
      </c>
      <c r="G22" s="39">
        <v>45586</v>
      </c>
      <c r="H22" s="42">
        <v>8000</v>
      </c>
      <c r="I22" s="41">
        <f t="shared" si="2"/>
        <v>5866.666666666667</v>
      </c>
      <c r="J22" s="36">
        <f>A22-H22</f>
        <v>71990</v>
      </c>
    </row>
    <row r="23" spans="1:10" ht="15.6">
      <c r="A23" s="31">
        <v>79990</v>
      </c>
      <c r="B23" s="15">
        <f t="shared" si="1"/>
        <v>67991.5</v>
      </c>
      <c r="C23" s="38" t="s">
        <v>8</v>
      </c>
      <c r="D23" s="33" t="s">
        <v>82</v>
      </c>
      <c r="E23" s="11" t="s">
        <v>83</v>
      </c>
      <c r="F23" s="39">
        <v>45566</v>
      </c>
      <c r="G23" s="39">
        <v>45586</v>
      </c>
      <c r="H23" s="42">
        <v>16000</v>
      </c>
      <c r="I23" s="41">
        <f t="shared" si="2"/>
        <v>11733.333333333334</v>
      </c>
      <c r="J23" s="36">
        <f>A23-H23</f>
        <v>63990</v>
      </c>
    </row>
  </sheetData>
  <conditionalFormatting sqref="D4:D6">
    <cfRule type="duplicateValues" dxfId="25" priority="19"/>
  </conditionalFormatting>
  <conditionalFormatting sqref="D7:D12">
    <cfRule type="duplicateValues" dxfId="24" priority="21"/>
  </conditionalFormatting>
  <conditionalFormatting sqref="D13">
    <cfRule type="duplicateValues" dxfId="23" priority="14"/>
  </conditionalFormatting>
  <conditionalFormatting sqref="D14:D17">
    <cfRule type="duplicateValues" dxfId="22" priority="11"/>
  </conditionalFormatting>
  <conditionalFormatting sqref="D18">
    <cfRule type="duplicateValues" dxfId="21" priority="8"/>
  </conditionalFormatting>
  <conditionalFormatting sqref="D19">
    <cfRule type="duplicateValues" dxfId="20" priority="23"/>
  </conditionalFormatting>
  <conditionalFormatting sqref="D20:D23">
    <cfRule type="duplicateValues" dxfId="19" priority="6"/>
  </conditionalFormatting>
  <conditionalFormatting sqref="D3:E3">
    <cfRule type="duplicateValues" dxfId="18" priority="1"/>
  </conditionalFormatting>
  <conditionalFormatting sqref="E4">
    <cfRule type="duplicateValues" dxfId="17" priority="16"/>
  </conditionalFormatting>
  <conditionalFormatting sqref="E4:E6 D3:E3">
    <cfRule type="duplicateValues" dxfId="16" priority="20"/>
  </conditionalFormatting>
  <conditionalFormatting sqref="E5">
    <cfRule type="duplicateValues" dxfId="15" priority="17"/>
  </conditionalFormatting>
  <conditionalFormatting sqref="E6">
    <cfRule type="duplicateValues" dxfId="14" priority="18"/>
  </conditionalFormatting>
  <conditionalFormatting sqref="E7:E12">
    <cfRule type="duplicateValues" dxfId="13" priority="22"/>
  </conditionalFormatting>
  <conditionalFormatting sqref="E13">
    <cfRule type="duplicateValues" dxfId="12" priority="13"/>
    <cfRule type="duplicateValues" dxfId="11" priority="15"/>
  </conditionalFormatting>
  <conditionalFormatting sqref="E14">
    <cfRule type="duplicateValues" dxfId="10" priority="9"/>
  </conditionalFormatting>
  <conditionalFormatting sqref="E14:E15">
    <cfRule type="duplicateValues" dxfId="9" priority="12"/>
  </conditionalFormatting>
  <conditionalFormatting sqref="E15">
    <cfRule type="duplicateValues" dxfId="8" priority="10"/>
  </conditionalFormatting>
  <conditionalFormatting sqref="E16:E18">
    <cfRule type="duplicateValues" dxfId="7" priority="2"/>
    <cfRule type="duplicateValues" dxfId="6" priority="3"/>
  </conditionalFormatting>
  <conditionalFormatting sqref="E19">
    <cfRule type="duplicateValues" dxfId="5" priority="24"/>
    <cfRule type="duplicateValues" dxfId="4" priority="25"/>
    <cfRule type="duplicateValues" dxfId="3" priority="26"/>
  </conditionalFormatting>
  <conditionalFormatting sqref="E20:E23">
    <cfRule type="duplicateValues" dxfId="2" priority="4"/>
    <cfRule type="duplicateValues" dxfId="1" priority="5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Choice</vt:lpstr>
      <vt:lpstr>Non-Choice Wearables</vt:lpstr>
      <vt:lpstr>SMP</vt:lpstr>
      <vt:lpstr>TAB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aleksanderkudelkin W0099502</cp:lastModifiedBy>
  <dcterms:created xsi:type="dcterms:W3CDTF">2015-06-05T18:17:20Z</dcterms:created>
  <dcterms:modified xsi:type="dcterms:W3CDTF">2024-10-01T13:23:14Z</dcterms:modified>
</cp:coreProperties>
</file>