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480" windowHeight="11640"/>
  </bookViews>
  <sheets>
    <sheet name="Model" sheetId="1" r:id="rId1"/>
    <sheet name="Steering Angles" sheetId="6" r:id="rId2"/>
    <sheet name="Wheel Speeds" sheetId="9" r:id="rId3"/>
  </sheets>
  <calcPr calcId="145621"/>
</workbook>
</file>

<file path=xl/calcChain.xml><?xml version="1.0" encoding="utf-8"?>
<calcChain xmlns="http://schemas.openxmlformats.org/spreadsheetml/2006/main">
  <c r="B5" i="1" l="1"/>
  <c r="E6" i="1"/>
  <c r="H3" i="1" s="1"/>
  <c r="B7" i="1"/>
  <c r="D7" i="1"/>
  <c r="E7" i="1"/>
  <c r="F7" i="1"/>
  <c r="G7" i="1"/>
  <c r="B10" i="1"/>
  <c r="C10" i="1" s="1"/>
  <c r="A11" i="1"/>
  <c r="A12" i="1"/>
  <c r="A13" i="1"/>
  <c r="A14" i="1" s="1"/>
  <c r="A15" i="1" s="1"/>
  <c r="A16" i="1" s="1"/>
  <c r="A17" i="1" s="1"/>
  <c r="A18" i="1" s="1"/>
  <c r="A19" i="1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K10" i="1" l="1"/>
  <c r="H4" i="1"/>
  <c r="B14" i="1" l="1"/>
  <c r="E14" i="1"/>
  <c r="Y14" i="1" s="1"/>
  <c r="M14" i="1" s="1"/>
  <c r="E16" i="1"/>
  <c r="Y16" i="1" s="1"/>
  <c r="M16" i="1" s="1"/>
  <c r="H28" i="1"/>
  <c r="P28" i="1" s="1"/>
  <c r="J14" i="1"/>
  <c r="B12" i="1"/>
  <c r="E12" i="1" s="1"/>
  <c r="Y12" i="1" s="1"/>
  <c r="M12" i="1" s="1"/>
  <c r="B20" i="1"/>
  <c r="B28" i="1"/>
  <c r="C28" i="1" s="1"/>
  <c r="B15" i="1"/>
  <c r="C15" i="1" s="1"/>
  <c r="B23" i="1"/>
  <c r="C23" i="1" s="1"/>
  <c r="B21" i="1"/>
  <c r="C21" i="1" s="1"/>
  <c r="B29" i="1"/>
  <c r="C29" i="1" s="1"/>
  <c r="B27" i="1"/>
  <c r="F27" i="1" s="1"/>
  <c r="B16" i="1"/>
  <c r="B24" i="1"/>
  <c r="C24" i="1" s="1"/>
  <c r="B11" i="1"/>
  <c r="C11" i="1" s="1"/>
  <c r="B19" i="1"/>
  <c r="C19" i="1" s="1"/>
  <c r="B22" i="1"/>
  <c r="C22" i="1" s="1"/>
  <c r="B30" i="1"/>
  <c r="J30" i="1" s="1"/>
  <c r="R30" i="1" s="1"/>
  <c r="J10" i="1"/>
  <c r="D27" i="1"/>
  <c r="I28" i="1"/>
  <c r="I21" i="1"/>
  <c r="B26" i="1"/>
  <c r="F26" i="1" s="1"/>
  <c r="F14" i="1"/>
  <c r="Z14" i="1" s="1"/>
  <c r="N14" i="1" s="1"/>
  <c r="K15" i="1"/>
  <c r="D20" i="1"/>
  <c r="G27" i="1"/>
  <c r="D29" i="1"/>
  <c r="D30" i="1"/>
  <c r="H24" i="1"/>
  <c r="K14" i="1"/>
  <c r="I20" i="1"/>
  <c r="B25" i="1"/>
  <c r="F25" i="1" s="1"/>
  <c r="Z25" i="1" s="1"/>
  <c r="N25" i="1" s="1"/>
  <c r="B18" i="1"/>
  <c r="D18" i="1" s="1"/>
  <c r="X18" i="1" s="1"/>
  <c r="L18" i="1" s="1"/>
  <c r="G29" i="1"/>
  <c r="I29" i="1"/>
  <c r="I30" i="1"/>
  <c r="Q30" i="1" s="1"/>
  <c r="K30" i="1"/>
  <c r="D28" i="1"/>
  <c r="F30" i="1"/>
  <c r="J18" i="1"/>
  <c r="B17" i="1"/>
  <c r="C17" i="1" s="1"/>
  <c r="G18" i="1"/>
  <c r="AA18" i="1" s="1"/>
  <c r="O18" i="1" s="1"/>
  <c r="E24" i="1"/>
  <c r="J25" i="1"/>
  <c r="H16" i="1"/>
  <c r="I27" i="1"/>
  <c r="Q27" i="1" s="1"/>
  <c r="K16" i="1"/>
  <c r="G28" i="1"/>
  <c r="E27" i="1"/>
  <c r="I10" i="1"/>
  <c r="K18" i="1"/>
  <c r="H30" i="1"/>
  <c r="P30" i="1" s="1"/>
  <c r="J24" i="1"/>
  <c r="H17" i="1"/>
  <c r="K19" i="1"/>
  <c r="H10" i="1"/>
  <c r="D24" i="1"/>
  <c r="X24" i="1" s="1"/>
  <c r="L24" i="1" s="1"/>
  <c r="D21" i="1"/>
  <c r="F12" i="1"/>
  <c r="Z12" i="1" s="1"/>
  <c r="N12" i="1" s="1"/>
  <c r="G24" i="1"/>
  <c r="F24" i="1"/>
  <c r="Z24" i="1" s="1"/>
  <c r="N24" i="1" s="1"/>
  <c r="B13" i="1"/>
  <c r="E13" i="1" s="1"/>
  <c r="H18" i="1"/>
  <c r="K12" i="1"/>
  <c r="K28" i="1"/>
  <c r="S28" i="1" s="1"/>
  <c r="H19" i="1"/>
  <c r="P19" i="1" s="1"/>
  <c r="I11" i="1"/>
  <c r="K29" i="1"/>
  <c r="S29" i="1" s="1"/>
  <c r="J19" i="1"/>
  <c r="H20" i="1"/>
  <c r="P20" i="1" s="1"/>
  <c r="D12" i="1"/>
  <c r="G20" i="1"/>
  <c r="AA20" i="1" s="1"/>
  <c r="O20" i="1" s="1"/>
  <c r="D26" i="1"/>
  <c r="D10" i="1"/>
  <c r="X10" i="1" s="1"/>
  <c r="L10" i="1" s="1"/>
  <c r="E20" i="1"/>
  <c r="Y20" i="1" s="1"/>
  <c r="M20" i="1" s="1"/>
  <c r="G19" i="1"/>
  <c r="AA19" i="1" s="1"/>
  <c r="O19" i="1" s="1"/>
  <c r="H27" i="1"/>
  <c r="P27" i="1" s="1"/>
  <c r="J28" i="1"/>
  <c r="R28" i="1" s="1"/>
  <c r="I14" i="1"/>
  <c r="E10" i="1"/>
  <c r="Y10" i="1" s="1"/>
  <c r="M10" i="1" s="1"/>
  <c r="K20" i="1"/>
  <c r="J11" i="1"/>
  <c r="J12" i="1"/>
  <c r="J29" i="1"/>
  <c r="E29" i="1"/>
  <c r="Y29" i="1" s="1"/>
  <c r="M29" i="1" s="1"/>
  <c r="G17" i="1"/>
  <c r="G13" i="1"/>
  <c r="I15" i="1"/>
  <c r="I16" i="1"/>
  <c r="I12" i="1"/>
  <c r="F10" i="1"/>
  <c r="Z10" i="1" s="1"/>
  <c r="N10" i="1" s="1"/>
  <c r="E15" i="1"/>
  <c r="Y15" i="1" s="1"/>
  <c r="M15" i="1" s="1"/>
  <c r="D25" i="1"/>
  <c r="E11" i="1"/>
  <c r="Y11" i="1" s="1"/>
  <c r="M11" i="1" s="1"/>
  <c r="K17" i="1"/>
  <c r="S17" i="1" s="1"/>
  <c r="J20" i="1"/>
  <c r="H13" i="1"/>
  <c r="H29" i="1"/>
  <c r="P29" i="1" s="1"/>
  <c r="J21" i="1"/>
  <c r="R21" i="1" s="1"/>
  <c r="K13" i="1"/>
  <c r="S13" i="1" s="1"/>
  <c r="K24" i="1"/>
  <c r="S24" i="1" s="1"/>
  <c r="F21" i="1"/>
  <c r="E21" i="1"/>
  <c r="Y21" i="1" s="1"/>
  <c r="M21" i="1" s="1"/>
  <c r="E18" i="1"/>
  <c r="G25" i="1"/>
  <c r="E26" i="1"/>
  <c r="F17" i="1"/>
  <c r="F19" i="1"/>
  <c r="Z19" i="1" s="1"/>
  <c r="N19" i="1" s="1"/>
  <c r="G21" i="1"/>
  <c r="F29" i="1"/>
  <c r="Z29" i="1" s="1"/>
  <c r="N29" i="1" s="1"/>
  <c r="J15" i="1"/>
  <c r="H5" i="1"/>
  <c r="I24" i="1"/>
  <c r="Q24" i="1" s="1"/>
  <c r="H14" i="1"/>
  <c r="H25" i="1"/>
  <c r="P25" i="1" s="1"/>
  <c r="K11" i="1"/>
  <c r="I25" i="1"/>
  <c r="G10" i="1"/>
  <c r="AA10" i="1" s="1"/>
  <c r="O10" i="1" s="1"/>
  <c r="F18" i="1"/>
  <c r="Z18" i="1" s="1"/>
  <c r="N18" i="1" s="1"/>
  <c r="F15" i="1"/>
  <c r="Z15" i="1" s="1"/>
  <c r="N15" i="1" s="1"/>
  <c r="E23" i="1"/>
  <c r="F28" i="1"/>
  <c r="D15" i="1"/>
  <c r="D17" i="1"/>
  <c r="X17" i="1" s="1"/>
  <c r="L17" i="1" s="1"/>
  <c r="E19" i="1"/>
  <c r="E30" i="1"/>
  <c r="D19" i="1"/>
  <c r="R29" i="1" l="1"/>
  <c r="F23" i="1"/>
  <c r="S18" i="1"/>
  <c r="K23" i="1"/>
  <c r="S23" i="1" s="1"/>
  <c r="W23" i="1" s="1"/>
  <c r="W17" i="1"/>
  <c r="Q29" i="1"/>
  <c r="P24" i="1"/>
  <c r="Q21" i="1"/>
  <c r="U19" i="1"/>
  <c r="T19" i="1"/>
  <c r="V15" i="1"/>
  <c r="H11" i="1"/>
  <c r="P11" i="1" s="1"/>
  <c r="T11" i="1" s="1"/>
  <c r="F11" i="1"/>
  <c r="Z11" i="1" s="1"/>
  <c r="N11" i="1" s="1"/>
  <c r="X19" i="1"/>
  <c r="L19" i="1" s="1"/>
  <c r="R15" i="1"/>
  <c r="Q12" i="1"/>
  <c r="R12" i="1"/>
  <c r="G23" i="1"/>
  <c r="Q10" i="1"/>
  <c r="U10" i="1" s="1"/>
  <c r="F22" i="1"/>
  <c r="I13" i="1"/>
  <c r="Q13" i="1" s="1"/>
  <c r="AA29" i="1"/>
  <c r="O29" i="1" s="1"/>
  <c r="X30" i="1"/>
  <c r="L30" i="1" s="1"/>
  <c r="V11" i="1"/>
  <c r="V28" i="1"/>
  <c r="W28" i="1"/>
  <c r="T28" i="1"/>
  <c r="I17" i="1"/>
  <c r="E28" i="1"/>
  <c r="Y28" i="1" s="1"/>
  <c r="M28" i="1" s="1"/>
  <c r="I23" i="1"/>
  <c r="Q23" i="1" s="1"/>
  <c r="U23" i="1" s="1"/>
  <c r="H22" i="1"/>
  <c r="P22" i="1" s="1"/>
  <c r="R11" i="1"/>
  <c r="G26" i="1"/>
  <c r="P18" i="1"/>
  <c r="Y27" i="1"/>
  <c r="M27" i="1" s="1"/>
  <c r="P16" i="1"/>
  <c r="R18" i="1"/>
  <c r="J26" i="1"/>
  <c r="R26" i="1" s="1"/>
  <c r="X29" i="1"/>
  <c r="L29" i="1" s="1"/>
  <c r="X27" i="1"/>
  <c r="L27" i="1" s="1"/>
  <c r="W24" i="1"/>
  <c r="T24" i="1"/>
  <c r="U24" i="1"/>
  <c r="C20" i="1"/>
  <c r="F20" i="1"/>
  <c r="Z20" i="1" s="1"/>
  <c r="N20" i="1" s="1"/>
  <c r="K21" i="1"/>
  <c r="S21" i="1" s="1"/>
  <c r="Y30" i="1"/>
  <c r="M30" i="1" s="1"/>
  <c r="Q25" i="1"/>
  <c r="Z21" i="1"/>
  <c r="N21" i="1" s="1"/>
  <c r="R20" i="1"/>
  <c r="Q16" i="1"/>
  <c r="S20" i="1"/>
  <c r="D22" i="1"/>
  <c r="C13" i="1"/>
  <c r="D13" i="1"/>
  <c r="X13" i="1" s="1"/>
  <c r="L13" i="1" s="1"/>
  <c r="F13" i="1"/>
  <c r="P10" i="1"/>
  <c r="T10" i="1" s="1"/>
  <c r="D23" i="1"/>
  <c r="X23" i="1" s="1"/>
  <c r="L23" i="1" s="1"/>
  <c r="H23" i="1"/>
  <c r="Z30" i="1"/>
  <c r="N30" i="1" s="1"/>
  <c r="E25" i="1"/>
  <c r="Y25" i="1" s="1"/>
  <c r="M25" i="1" s="1"/>
  <c r="K22" i="1"/>
  <c r="C16" i="1"/>
  <c r="G16" i="1"/>
  <c r="AA16" i="1" s="1"/>
  <c r="O16" i="1" s="1"/>
  <c r="J16" i="1"/>
  <c r="R16" i="1" s="1"/>
  <c r="F16" i="1"/>
  <c r="D16" i="1"/>
  <c r="X16" i="1" s="1"/>
  <c r="L16" i="1" s="1"/>
  <c r="C12" i="1"/>
  <c r="H12" i="1"/>
  <c r="P12" i="1" s="1"/>
  <c r="D11" i="1"/>
  <c r="G12" i="1"/>
  <c r="AA12" i="1" s="1"/>
  <c r="O12" i="1" s="1"/>
  <c r="T22" i="1"/>
  <c r="AA21" i="1"/>
  <c r="O21" i="1" s="1"/>
  <c r="J22" i="1"/>
  <c r="R22" i="1" s="1"/>
  <c r="V22" i="1" s="1"/>
  <c r="Q15" i="1"/>
  <c r="U15" i="1" s="1"/>
  <c r="J23" i="1"/>
  <c r="R23" i="1" s="1"/>
  <c r="V23" i="1" s="1"/>
  <c r="E22" i="1"/>
  <c r="R19" i="1"/>
  <c r="V19" i="1" s="1"/>
  <c r="S19" i="1"/>
  <c r="W19" i="1" s="1"/>
  <c r="AA28" i="1"/>
  <c r="O28" i="1" s="1"/>
  <c r="J17" i="1"/>
  <c r="R17" i="1" s="1"/>
  <c r="V17" i="1" s="1"/>
  <c r="X28" i="1"/>
  <c r="L28" i="1" s="1"/>
  <c r="C18" i="1"/>
  <c r="I18" i="1"/>
  <c r="Q18" i="1" s="1"/>
  <c r="X20" i="1"/>
  <c r="L20" i="1" s="1"/>
  <c r="H15" i="1"/>
  <c r="P15" i="1" s="1"/>
  <c r="T15" i="1" s="1"/>
  <c r="C27" i="1"/>
  <c r="K27" i="1"/>
  <c r="S27" i="1" s="1"/>
  <c r="J27" i="1"/>
  <c r="R27" i="1" s="1"/>
  <c r="H21" i="1"/>
  <c r="P21" i="1" s="1"/>
  <c r="S10" i="1"/>
  <c r="W10" i="1" s="1"/>
  <c r="G15" i="1"/>
  <c r="AA15" i="1" s="1"/>
  <c r="O15" i="1" s="1"/>
  <c r="I22" i="1"/>
  <c r="Q22" i="1" s="1"/>
  <c r="U22" i="1" s="1"/>
  <c r="AA13" i="1"/>
  <c r="O13" i="1" s="1"/>
  <c r="AA24" i="1"/>
  <c r="O24" i="1" s="1"/>
  <c r="P17" i="1"/>
  <c r="T17" i="1" s="1"/>
  <c r="R25" i="1"/>
  <c r="C25" i="1"/>
  <c r="K25" i="1"/>
  <c r="S25" i="1" s="1"/>
  <c r="R10" i="1"/>
  <c r="V10" i="1" s="1"/>
  <c r="U29" i="1"/>
  <c r="T29" i="1"/>
  <c r="V29" i="1"/>
  <c r="W29" i="1"/>
  <c r="R14" i="1"/>
  <c r="I19" i="1"/>
  <c r="Q19" i="1" s="1"/>
  <c r="G11" i="1"/>
  <c r="AA11" i="1" s="1"/>
  <c r="O11" i="1" s="1"/>
  <c r="C14" i="1"/>
  <c r="G14" i="1"/>
  <c r="AA14" i="1" s="1"/>
  <c r="O14" i="1" s="1"/>
  <c r="X26" i="1"/>
  <c r="L26" i="1" s="1"/>
  <c r="C26" i="1"/>
  <c r="K26" i="1"/>
  <c r="S26" i="1" s="1"/>
  <c r="Z28" i="1"/>
  <c r="N28" i="1" s="1"/>
  <c r="Z17" i="1"/>
  <c r="N17" i="1" s="1"/>
  <c r="X25" i="1"/>
  <c r="L25" i="1" s="1"/>
  <c r="AA17" i="1"/>
  <c r="O17" i="1" s="1"/>
  <c r="Q14" i="1"/>
  <c r="Q11" i="1"/>
  <c r="U11" i="1" s="1"/>
  <c r="G22" i="1"/>
  <c r="AA22" i="1" s="1"/>
  <c r="O22" i="1" s="1"/>
  <c r="R24" i="1"/>
  <c r="V24" i="1" s="1"/>
  <c r="Y24" i="1"/>
  <c r="M24" i="1" s="1"/>
  <c r="E17" i="1"/>
  <c r="Y17" i="1" s="1"/>
  <c r="M17" i="1" s="1"/>
  <c r="Q20" i="1"/>
  <c r="C30" i="1"/>
  <c r="G30" i="1"/>
  <c r="AA30" i="1" s="1"/>
  <c r="O30" i="1" s="1"/>
  <c r="W21" i="1"/>
  <c r="T21" i="1"/>
  <c r="U21" i="1"/>
  <c r="V21" i="1"/>
  <c r="J13" i="1"/>
  <c r="R13" i="1" s="1"/>
  <c r="H26" i="1"/>
  <c r="P26" i="1" s="1"/>
  <c r="D14" i="1"/>
  <c r="X14" i="1" s="1"/>
  <c r="L14" i="1" s="1"/>
  <c r="I26" i="1"/>
  <c r="Q26" i="1" s="1"/>
  <c r="S30" i="1" l="1"/>
  <c r="T18" i="1"/>
  <c r="U18" i="1"/>
  <c r="V18" i="1"/>
  <c r="W18" i="1"/>
  <c r="Y26" i="1"/>
  <c r="M26" i="1" s="1"/>
  <c r="S14" i="1"/>
  <c r="W14" i="1" s="1"/>
  <c r="Z22" i="1"/>
  <c r="N22" i="1" s="1"/>
  <c r="V16" i="1"/>
  <c r="T16" i="1"/>
  <c r="U16" i="1"/>
  <c r="Z13" i="1"/>
  <c r="N13" i="1" s="1"/>
  <c r="Y23" i="1"/>
  <c r="M23" i="1" s="1"/>
  <c r="Z23" i="1"/>
  <c r="N23" i="1" s="1"/>
  <c r="Y18" i="1"/>
  <c r="M18" i="1" s="1"/>
  <c r="X11" i="1"/>
  <c r="L11" i="1" s="1"/>
  <c r="S22" i="1"/>
  <c r="W22" i="1" s="1"/>
  <c r="Y19" i="1"/>
  <c r="M19" i="1" s="1"/>
  <c r="X12" i="1"/>
  <c r="L12" i="1" s="1"/>
  <c r="X21" i="1"/>
  <c r="L21" i="1" s="1"/>
  <c r="S11" i="1"/>
  <c r="W11" i="1" s="1"/>
  <c r="AA27" i="1"/>
  <c r="O27" i="1" s="1"/>
  <c r="W13" i="1"/>
  <c r="U13" i="1"/>
  <c r="V13" i="1"/>
  <c r="AA26" i="1"/>
  <c r="O26" i="1" s="1"/>
  <c r="Q17" i="1"/>
  <c r="U17" i="1" s="1"/>
  <c r="S12" i="1"/>
  <c r="AA25" i="1"/>
  <c r="O25" i="1" s="1"/>
  <c r="T26" i="1"/>
  <c r="U26" i="1"/>
  <c r="V26" i="1"/>
  <c r="W26" i="1"/>
  <c r="U14" i="1"/>
  <c r="V14" i="1"/>
  <c r="U27" i="1"/>
  <c r="V27" i="1"/>
  <c r="W27" i="1"/>
  <c r="T27" i="1"/>
  <c r="U12" i="1"/>
  <c r="V12" i="1"/>
  <c r="W12" i="1"/>
  <c r="T12" i="1"/>
  <c r="X22" i="1"/>
  <c r="L22" i="1" s="1"/>
  <c r="Q28" i="1"/>
  <c r="U28" i="1" s="1"/>
  <c r="AA23" i="1"/>
  <c r="O23" i="1" s="1"/>
  <c r="Y13" i="1"/>
  <c r="M13" i="1" s="1"/>
  <c r="T25" i="1"/>
  <c r="V25" i="1"/>
  <c r="W25" i="1"/>
  <c r="U25" i="1"/>
  <c r="Z27" i="1"/>
  <c r="N27" i="1" s="1"/>
  <c r="W30" i="1"/>
  <c r="T30" i="1"/>
  <c r="V30" i="1"/>
  <c r="U30" i="1"/>
  <c r="S15" i="1"/>
  <c r="W15" i="1" s="1"/>
  <c r="S16" i="1"/>
  <c r="W16" i="1" s="1"/>
  <c r="P14" i="1"/>
  <c r="T14" i="1" s="1"/>
  <c r="X15" i="1"/>
  <c r="L15" i="1" s="1"/>
  <c r="Y22" i="1"/>
  <c r="M22" i="1" s="1"/>
  <c r="Z16" i="1"/>
  <c r="N16" i="1" s="1"/>
  <c r="P23" i="1"/>
  <c r="T23" i="1" s="1"/>
  <c r="U20" i="1"/>
  <c r="V20" i="1"/>
  <c r="W20" i="1"/>
  <c r="T20" i="1"/>
  <c r="P13" i="1"/>
  <c r="T13" i="1" s="1"/>
  <c r="Z26" i="1"/>
  <c r="N26" i="1" s="1"/>
</calcChain>
</file>

<file path=xl/sharedStrings.xml><?xml version="1.0" encoding="utf-8"?>
<sst xmlns="http://schemas.openxmlformats.org/spreadsheetml/2006/main" count="33" uniqueCount="30">
  <si>
    <t>l</t>
  </si>
  <si>
    <t>w</t>
  </si>
  <si>
    <t>g</t>
  </si>
  <si>
    <t>h</t>
  </si>
  <si>
    <t>in</t>
  </si>
  <si>
    <r>
      <t>g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°</t>
    </r>
  </si>
  <si>
    <t>z</t>
  </si>
  <si>
    <t>Yellow Field - Model Input</t>
  </si>
  <si>
    <t>BOLD - System Constants</t>
  </si>
  <si>
    <r>
      <t>da</t>
    </r>
    <r>
      <rPr>
        <vertAlign val="subscript"/>
        <sz val="10"/>
        <rFont val="Arial"/>
        <family val="2"/>
      </rPr>
      <t>i</t>
    </r>
  </si>
  <si>
    <t>x</t>
  </si>
  <si>
    <t>y</t>
  </si>
  <si>
    <t>t</t>
  </si>
  <si>
    <t>a</t>
  </si>
  <si>
    <r>
      <t>V</t>
    </r>
    <r>
      <rPr>
        <i/>
        <vertAlign val="subscript"/>
        <sz val="10"/>
        <rFont val="Arial"/>
        <family val="2"/>
      </rPr>
      <t>x,i</t>
    </r>
  </si>
  <si>
    <r>
      <t>V</t>
    </r>
    <r>
      <rPr>
        <i/>
        <vertAlign val="subscript"/>
        <sz val="10"/>
        <rFont val="Arial"/>
        <family val="2"/>
      </rPr>
      <t>y,i</t>
    </r>
  </si>
  <si>
    <t>V</t>
  </si>
  <si>
    <t>n</t>
  </si>
  <si>
    <r>
      <t>h</t>
    </r>
    <r>
      <rPr>
        <sz val="10"/>
        <rFont val="Symbol"/>
        <family val="1"/>
        <charset val="2"/>
      </rPr>
      <t>n</t>
    </r>
    <r>
      <rPr>
        <sz val="10"/>
        <rFont val="Arial"/>
      </rPr>
      <t>/V</t>
    </r>
  </si>
  <si>
    <t>in/s</t>
  </si>
  <si>
    <r>
      <t>s</t>
    </r>
    <r>
      <rPr>
        <vertAlign val="superscript"/>
        <sz val="10"/>
        <rFont val="Arial"/>
        <family val="2"/>
      </rPr>
      <t>-1</t>
    </r>
  </si>
  <si>
    <t>g(0)</t>
  </si>
  <si>
    <r>
      <t>D</t>
    </r>
    <r>
      <rPr>
        <sz val="10"/>
        <rFont val="Arial"/>
      </rPr>
      <t>t</t>
    </r>
  </si>
  <si>
    <t>s</t>
  </si>
  <si>
    <r>
      <t>V</t>
    </r>
    <r>
      <rPr>
        <i/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</si>
  <si>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i</t>
    </r>
  </si>
  <si>
    <r>
      <t>v</t>
    </r>
    <r>
      <rPr>
        <vertAlign val="subscript"/>
        <sz val="10"/>
        <rFont val="Arial"/>
        <family val="2"/>
      </rPr>
      <t>max</t>
    </r>
  </si>
  <si>
    <r>
      <t>V</t>
    </r>
    <r>
      <rPr>
        <i/>
        <vertAlign val="subscript"/>
        <sz val="10"/>
        <rFont val="Arial"/>
        <family val="2"/>
      </rPr>
      <t>i (relative)</t>
    </r>
  </si>
  <si>
    <t>Twist 2 Pivot Model</t>
  </si>
  <si>
    <t>Joystick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</si>
</sst>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3" x14ac:knownFonts="1">
    <font>
      <sz val="10"/>
      <name val="Arial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28"/>
      <name val="Arial"/>
    </font>
    <font>
      <i/>
      <sz val="10"/>
      <name val="Arial"/>
      <family val="2"/>
    </font>
    <font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2" borderId="0" xfId="0" applyFont="1" applyFill="1"/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/>
    <xf numFmtId="2" fontId="4" fillId="3" borderId="0" xfId="0" applyNumberFormat="1" applyFont="1" applyFill="1"/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3" borderId="8" xfId="0" applyFont="1" applyFill="1" applyBorder="1" applyAlignment="1">
      <alignment horizontal="centerContinuous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4" fontId="4" fillId="3" borderId="10" xfId="0" applyNumberFormat="1" applyFont="1" applyFill="1" applyBorder="1" applyAlignment="1">
      <alignment horizontal="center"/>
    </xf>
    <xf numFmtId="164" fontId="4" fillId="3" borderId="11" xfId="0" applyNumberFormat="1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7" fillId="3" borderId="0" xfId="0" applyFont="1" applyFill="1"/>
    <xf numFmtId="0" fontId="8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0" fillId="2" borderId="12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8" fillId="3" borderId="8" xfId="0" applyFont="1" applyFill="1" applyBorder="1" applyAlignment="1">
      <alignment horizontal="centerContinuous"/>
    </xf>
    <xf numFmtId="164" fontId="4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left"/>
    </xf>
    <xf numFmtId="165" fontId="0" fillId="3" borderId="8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2" borderId="0" xfId="0" applyFill="1"/>
    <xf numFmtId="2" fontId="0" fillId="3" borderId="13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15" xfId="0" applyNumberFormat="1" applyFill="1" applyBorder="1" applyAlignment="1">
      <alignment horizontal="center"/>
    </xf>
    <xf numFmtId="2" fontId="0" fillId="2" borderId="0" xfId="0" applyNumberFormat="1" applyFill="1"/>
    <xf numFmtId="0" fontId="0" fillId="3" borderId="8" xfId="0" applyFill="1" applyBorder="1" applyAlignment="1">
      <alignment horizontal="centerContinuous"/>
    </xf>
    <xf numFmtId="0" fontId="0" fillId="3" borderId="3" xfId="0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Twist 2 Steering Angles</a:t>
            </a:r>
          </a:p>
        </c:rich>
      </c:tx>
      <c:layout>
        <c:manualLayout>
          <c:xMode val="edge"/>
          <c:yMode val="edge"/>
          <c:x val="0.3973362930077691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823529411764705E-2"/>
          <c:y val="0.12234910277324633"/>
          <c:w val="0.85238623751387343"/>
          <c:h val="0.77161500815660689"/>
        </c:manualLayout>
      </c:layout>
      <c:scatterChart>
        <c:scatterStyle val="smoothMarker"/>
        <c:varyColors val="0"/>
        <c:ser>
          <c:idx val="0"/>
          <c:order val="0"/>
          <c:tx>
            <c:v>a1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Model!$T$10:$T$30</c:f>
              <c:numCache>
                <c:formatCode>0.00</c:formatCode>
                <c:ptCount val="21"/>
                <c:pt idx="0">
                  <c:v>0.87537317293047978</c:v>
                </c:pt>
                <c:pt idx="1">
                  <c:v>0.61042047834196167</c:v>
                </c:pt>
                <c:pt idx="2">
                  <c:v>0.39698602543287032</c:v>
                </c:pt>
                <c:pt idx="3">
                  <c:v>0.21201423068113556</c:v>
                </c:pt>
                <c:pt idx="4">
                  <c:v>4.3929429609610771E-2</c:v>
                </c:pt>
                <c:pt idx="5">
                  <c:v>6.1696553504890188</c:v>
                </c:pt>
                <c:pt idx="6">
                  <c:v>6.0191722303917672</c:v>
                </c:pt>
                <c:pt idx="7">
                  <c:v>5.8733890616157414</c:v>
                </c:pt>
                <c:pt idx="8">
                  <c:v>5.7307923997570276</c:v>
                </c:pt>
                <c:pt idx="9">
                  <c:v>5.5903093196874467</c:v>
                </c:pt>
                <c:pt idx="10">
                  <c:v>5.4511241969515805</c:v>
                </c:pt>
                <c:pt idx="11">
                  <c:v>5.3125654491151248</c:v>
                </c:pt>
                <c:pt idx="12">
                  <c:v>5.1740271760297114</c:v>
                </c:pt>
                <c:pt idx="13">
                  <c:v>5.0349055823168198</c:v>
                </c:pt>
                <c:pt idx="14">
                  <c:v>4.8945358611612795</c:v>
                </c:pt>
                <c:pt idx="15">
                  <c:v>4.7521153935369327</c:v>
                </c:pt>
                <c:pt idx="16">
                  <c:v>4.6065937738426133</c:v>
                </c:pt>
                <c:pt idx="17">
                  <c:v>4.4564960747137494</c:v>
                </c:pt>
                <c:pt idx="18">
                  <c:v>4.2996135345522264</c:v>
                </c:pt>
                <c:pt idx="19">
                  <c:v>4.1324211289527719</c:v>
                </c:pt>
                <c:pt idx="20">
                  <c:v>3.9488997630340696</c:v>
                </c:pt>
              </c:numCache>
            </c:numRef>
          </c:yVal>
          <c:smooth val="0"/>
        </c:ser>
        <c:ser>
          <c:idx val="1"/>
          <c:order val="1"/>
          <c:tx>
            <c:v>a2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Model!$U$10:$U$30</c:f>
              <c:numCache>
                <c:formatCode>0.00</c:formatCode>
                <c:ptCount val="21"/>
                <c:pt idx="0">
                  <c:v>2.2662194806593137</c:v>
                </c:pt>
                <c:pt idx="1">
                  <c:v>1.9024956489731422</c:v>
                </c:pt>
                <c:pt idx="2">
                  <c:v>1.3658449712649066</c:v>
                </c:pt>
                <c:pt idx="3">
                  <c:v>0.689266569697634</c:v>
                </c:pt>
                <c:pt idx="4">
                  <c:v>0.12097997867733656</c:v>
                </c:pt>
                <c:pt idx="5">
                  <c:v>6.0177936019069822</c:v>
                </c:pt>
                <c:pt idx="6">
                  <c:v>5.7410274516873701</c:v>
                </c:pt>
                <c:pt idx="7">
                  <c:v>5.5213082873402541</c:v>
                </c:pt>
                <c:pt idx="8">
                  <c:v>5.3327430079006906</c:v>
                </c:pt>
                <c:pt idx="9">
                  <c:v>5.1624621673450601</c:v>
                </c:pt>
                <c:pt idx="10">
                  <c:v>5.0035901839310624</c:v>
                </c:pt>
                <c:pt idx="11">
                  <c:v>4.8521660484748059</c:v>
                </c:pt>
                <c:pt idx="12">
                  <c:v>4.7057448120384224</c:v>
                </c:pt>
                <c:pt idx="13">
                  <c:v>4.562717308855424</c:v>
                </c:pt>
                <c:pt idx="14">
                  <c:v>4.4219547316583876</c:v>
                </c:pt>
                <c:pt idx="15">
                  <c:v>4.2826090431062767</c:v>
                </c:pt>
                <c:pt idx="16">
                  <c:v>4.1439914213326636</c:v>
                </c:pt>
                <c:pt idx="17">
                  <c:v>4.0054898991361778</c:v>
                </c:pt>
                <c:pt idx="18">
                  <c:v>3.8665044523531837</c:v>
                </c:pt>
                <c:pt idx="19">
                  <c:v>3.7263847082395039</c:v>
                </c:pt>
                <c:pt idx="20">
                  <c:v>3.5843564399286127</c:v>
                </c:pt>
              </c:numCache>
            </c:numRef>
          </c:yVal>
          <c:smooth val="0"/>
        </c:ser>
        <c:ser>
          <c:idx val="2"/>
          <c:order val="2"/>
          <c:tx>
            <c:v>a3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Model!$V$10:$V$30</c:f>
              <c:numCache>
                <c:formatCode>0.00</c:formatCode>
                <c:ptCount val="21"/>
                <c:pt idx="0">
                  <c:v>1.8072134453865418</c:v>
                </c:pt>
                <c:pt idx="1">
                  <c:v>1.6656908396050984</c:v>
                </c:pt>
                <c:pt idx="2">
                  <c:v>1.5215103201398505</c:v>
                </c:pt>
                <c:pt idx="3">
                  <c:v>1.373387850118295</c:v>
                </c:pt>
                <c:pt idx="4">
                  <c:v>1.2194469389811289</c:v>
                </c:pt>
                <c:pt idx="5">
                  <c:v>1.0567660499062912</c:v>
                </c:pt>
                <c:pt idx="6">
                  <c:v>0.88048824507474077</c:v>
                </c:pt>
                <c:pt idx="7">
                  <c:v>0.6819399124235046</c:v>
                </c:pt>
                <c:pt idx="8">
                  <c:v>0.4443991166285457</c:v>
                </c:pt>
                <c:pt idx="9">
                  <c:v>0.13360372437268708</c:v>
                </c:pt>
                <c:pt idx="10">
                  <c:v>5.9672580324156597</c:v>
                </c:pt>
                <c:pt idx="11">
                  <c:v>5.3316292957298215</c:v>
                </c:pt>
                <c:pt idx="12">
                  <c:v>4.6864204322930405</c:v>
                </c:pt>
                <c:pt idx="13">
                  <c:v>4.2243662556001356</c:v>
                </c:pt>
                <c:pt idx="14">
                  <c:v>3.9065162284217689</c:v>
                </c:pt>
                <c:pt idx="15">
                  <c:v>3.6653146702691193</c:v>
                </c:pt>
                <c:pt idx="16">
                  <c:v>3.4647489098714424</c:v>
                </c:pt>
                <c:pt idx="17">
                  <c:v>3.2872764326704593</c:v>
                </c:pt>
                <c:pt idx="18">
                  <c:v>3.1238449557056915</c:v>
                </c:pt>
                <c:pt idx="19">
                  <c:v>2.9694116793502472</c:v>
                </c:pt>
                <c:pt idx="20">
                  <c:v>2.8209575182218467</c:v>
                </c:pt>
              </c:numCache>
            </c:numRef>
          </c:yVal>
          <c:smooth val="0"/>
        </c:ser>
        <c:ser>
          <c:idx val="3"/>
          <c:order val="3"/>
          <c:tx>
            <c:v>a4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Model!$W$10:$W$30</c:f>
              <c:numCache>
                <c:formatCode>0.00</c:formatCode>
                <c:ptCount val="21"/>
                <c:pt idx="0">
                  <c:v>1.3343792082032515</c:v>
                </c:pt>
                <c:pt idx="1">
                  <c:v>1.1945758495280212</c:v>
                </c:pt>
                <c:pt idx="2">
                  <c:v>1.0557528785760093</c:v>
                </c:pt>
                <c:pt idx="3">
                  <c:v>0.91727699348154312</c:v>
                </c:pt>
                <c:pt idx="4">
                  <c:v>0.77855079574062269</c:v>
                </c:pt>
                <c:pt idx="5">
                  <c:v>0.63895107121089079</c:v>
                </c:pt>
                <c:pt idx="6">
                  <c:v>0.49776138825719574</c:v>
                </c:pt>
                <c:pt idx="7">
                  <c:v>0.35408322703359385</c:v>
                </c:pt>
                <c:pt idx="8">
                  <c:v>0.20670119683662502</c:v>
                </c:pt>
                <c:pt idx="9">
                  <c:v>5.3857314127265354E-2</c:v>
                </c:pt>
                <c:pt idx="10">
                  <c:v>6.1760276380981374</c:v>
                </c:pt>
                <c:pt idx="11">
                  <c:v>6.0023862494640126</c:v>
                </c:pt>
                <c:pt idx="12">
                  <c:v>5.8082567344673883</c:v>
                </c:pt>
                <c:pt idx="13">
                  <c:v>5.5786668334030223</c:v>
                </c:pt>
                <c:pt idx="14">
                  <c:v>5.2831311520596627</c:v>
                </c:pt>
                <c:pt idx="15">
                  <c:v>4.8614316793203143</c:v>
                </c:pt>
                <c:pt idx="16">
                  <c:v>4.2515841702731851</c:v>
                </c:pt>
                <c:pt idx="17">
                  <c:v>3.5883112264935648</c:v>
                </c:pt>
                <c:pt idx="18">
                  <c:v>3.0958689252433924</c:v>
                </c:pt>
                <c:pt idx="19">
                  <c:v>2.7602592541548496</c:v>
                </c:pt>
                <c:pt idx="20">
                  <c:v>2.5098646131474669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7936"/>
        <c:axId val="120898688"/>
      </c:scatterChart>
      <c:valAx>
        <c:axId val="12088793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t, s</a:t>
                </a:r>
              </a:p>
            </c:rich>
          </c:tx>
          <c:layout>
            <c:manualLayout>
              <c:xMode val="edge"/>
              <c:yMode val="edge"/>
              <c:x val="0.4728079911209767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98688"/>
        <c:crosses val="autoZero"/>
        <c:crossBetween val="midCat"/>
      </c:valAx>
      <c:valAx>
        <c:axId val="12089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t>a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975530179445350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87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562708102108771"/>
          <c:y val="0.43882544861337686"/>
          <c:w val="5.9933407325194227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Symbol"/>
              <a:ea typeface="Symbol"/>
              <a:cs typeface="Symbo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Twist 2 - Relative Wheel Speeds</a:t>
            </a:r>
          </a:p>
        </c:rich>
      </c:tx>
      <c:layout>
        <c:manualLayout>
          <c:xMode val="edge"/>
          <c:yMode val="edge"/>
          <c:x val="0.3629300776914539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2234910277324633"/>
          <c:w val="0.84239733629300773"/>
          <c:h val="0.77161500815660689"/>
        </c:manualLayout>
      </c:layout>
      <c:scatterChart>
        <c:scatterStyle val="smoothMarker"/>
        <c:varyColors val="0"/>
        <c:ser>
          <c:idx val="0"/>
          <c:order val="0"/>
          <c:tx>
            <c:v>V1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Model!$L$10:$L$30</c:f>
              <c:numCache>
                <c:formatCode>0.00</c:formatCode>
                <c:ptCount val="21"/>
                <c:pt idx="0">
                  <c:v>0.35014144080014403</c:v>
                </c:pt>
                <c:pt idx="1">
                  <c:v>0.44124988113118241</c:v>
                </c:pt>
                <c:pt idx="2">
                  <c:v>0.53296127110169145</c:v>
                </c:pt>
                <c:pt idx="3">
                  <c:v>0.62120980964562944</c:v>
                </c:pt>
                <c:pt idx="4">
                  <c:v>0.70346570070713021</c:v>
                </c:pt>
                <c:pt idx="5">
                  <c:v>0.77791953139422843</c:v>
                </c:pt>
                <c:pt idx="6">
                  <c:v>0.8431722238647219</c:v>
                </c:pt>
                <c:pt idx="7">
                  <c:v>0.89810826053451087</c:v>
                </c:pt>
                <c:pt idx="8">
                  <c:v>0.94184135027776161</c:v>
                </c:pt>
                <c:pt idx="9">
                  <c:v>0.97369089832974276</c:v>
                </c:pt>
                <c:pt idx="10">
                  <c:v>0.99317215251257329</c:v>
                </c:pt>
                <c:pt idx="11">
                  <c:v>0.99999242655348985</c:v>
                </c:pt>
                <c:pt idx="12">
                  <c:v>0.99404987174757964</c:v>
                </c:pt>
                <c:pt idx="13">
                  <c:v>0.97543321223823176</c:v>
                </c:pt>
                <c:pt idx="14">
                  <c:v>0.94442197112252568</c:v>
                </c:pt>
                <c:pt idx="15">
                  <c:v>0.90148759712664539</c:v>
                </c:pt>
                <c:pt idx="16">
                  <c:v>0.8472969823927321</c:v>
                </c:pt>
                <c:pt idx="17">
                  <c:v>0.78272171944334079</c:v>
                </c:pt>
                <c:pt idx="18">
                  <c:v>0.70886029859705391</c:v>
                </c:pt>
                <c:pt idx="19">
                  <c:v>0.62708940573225025</c:v>
                </c:pt>
                <c:pt idx="20">
                  <c:v>0.53918337781291181</c:v>
                </c:pt>
              </c:numCache>
            </c:numRef>
          </c:yVal>
          <c:smooth val="1"/>
        </c:ser>
        <c:ser>
          <c:idx val="1"/>
          <c:order val="1"/>
          <c:tx>
            <c:v>V2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Model!$M$10:$M$30</c:f>
              <c:numCache>
                <c:formatCode>0.00</c:formatCode>
                <c:ptCount val="21"/>
                <c:pt idx="0">
                  <c:v>0.35014144080014409</c:v>
                </c:pt>
                <c:pt idx="1">
                  <c:v>0.26751172808376061</c:v>
                </c:pt>
                <c:pt idx="2">
                  <c:v>0.21046936210697023</c:v>
                </c:pt>
                <c:pt idx="3">
                  <c:v>0.20554517243249323</c:v>
                </c:pt>
                <c:pt idx="4">
                  <c:v>0.25597951578266864</c:v>
                </c:pt>
                <c:pt idx="5">
                  <c:v>0.33599636332663702</c:v>
                </c:pt>
                <c:pt idx="6">
                  <c:v>0.4264293666278916</c:v>
                </c:pt>
                <c:pt idx="7">
                  <c:v>0.51837819496713766</c:v>
                </c:pt>
                <c:pt idx="8">
                  <c:v>0.60737984714299409</c:v>
                </c:pt>
                <c:pt idx="9">
                  <c:v>0.69073421541222568</c:v>
                </c:pt>
                <c:pt idx="10">
                  <c:v>0.76654458534949144</c:v>
                </c:pt>
                <c:pt idx="11">
                  <c:v>0.83335737809565247</c:v>
                </c:pt>
                <c:pt idx="12">
                  <c:v>0.89001637368026609</c:v>
                </c:pt>
                <c:pt idx="13">
                  <c:v>0.93560056161554195</c:v>
                </c:pt>
                <c:pt idx="14">
                  <c:v>0.96939719707246308</c:v>
                </c:pt>
                <c:pt idx="15">
                  <c:v>0.99089041844268599</c:v>
                </c:pt>
                <c:pt idx="16">
                  <c:v>0.99975680290246849</c:v>
                </c:pt>
                <c:pt idx="17">
                  <c:v>0.99586387201679871</c:v>
                </c:pt>
                <c:pt idx="18">
                  <c:v>0.97926972801241674</c:v>
                </c:pt>
                <c:pt idx="19">
                  <c:v>0.9502231965684319</c:v>
                </c:pt>
                <c:pt idx="20">
                  <c:v>0.90916474196940333</c:v>
                </c:pt>
              </c:numCache>
            </c:numRef>
          </c:yVal>
          <c:smooth val="1"/>
        </c:ser>
        <c:ser>
          <c:idx val="2"/>
          <c:order val="2"/>
          <c:tx>
            <c:v>V3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Model!$N$10:$N$30</c:f>
              <c:numCache>
                <c:formatCode>0.00</c:formatCode>
                <c:ptCount val="21"/>
                <c:pt idx="0">
                  <c:v>0.95781050914802535</c:v>
                </c:pt>
                <c:pt idx="1">
                  <c:v>0.91940118686116412</c:v>
                </c:pt>
                <c:pt idx="2">
                  <c:v>0.86945516474725126</c:v>
                </c:pt>
                <c:pt idx="3">
                  <c:v>0.8087634835970533</c:v>
                </c:pt>
                <c:pt idx="4">
                  <c:v>0.7383332634580585</c:v>
                </c:pt>
                <c:pt idx="5">
                  <c:v>0.65942490298394407</c:v>
                </c:pt>
                <c:pt idx="6">
                  <c:v>0.57363803997208873</c:v>
                </c:pt>
                <c:pt idx="7">
                  <c:v>0.48311649977999632</c:v>
                </c:pt>
                <c:pt idx="8">
                  <c:v>0.39106888256030164</c:v>
                </c:pt>
                <c:pt idx="9">
                  <c:v>0.30319306474558172</c:v>
                </c:pt>
                <c:pt idx="10">
                  <c:v>0.23153633726381295</c:v>
                </c:pt>
                <c:pt idx="11">
                  <c:v>0.20003786350504529</c:v>
                </c:pt>
                <c:pt idx="12">
                  <c:v>0.22773856168558756</c:v>
                </c:pt>
                <c:pt idx="13">
                  <c:v>0.29753999472777587</c:v>
                </c:pt>
                <c:pt idx="14">
                  <c:v>0.38479493299814038</c:v>
                </c:pt>
                <c:pt idx="15">
                  <c:v>0.47678098979177758</c:v>
                </c:pt>
                <c:pt idx="16">
                  <c:v>0.56752781749282566</c:v>
                </c:pt>
                <c:pt idx="17">
                  <c:v>0.65371760716050786</c:v>
                </c:pt>
                <c:pt idx="18">
                  <c:v>0.7331555613053039</c:v>
                </c:pt>
                <c:pt idx="19">
                  <c:v>0.80421320383239969</c:v>
                </c:pt>
                <c:pt idx="20">
                  <c:v>0.86561035407985887</c:v>
                </c:pt>
              </c:numCache>
            </c:numRef>
          </c:yVal>
          <c:smooth val="1"/>
        </c:ser>
        <c:ser>
          <c:idx val="3"/>
          <c:order val="3"/>
          <c:tx>
            <c:v>V4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Model!$A$10:$A$30</c:f>
              <c:numCache>
                <c:formatCode>0.00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Model!$O$10:$O$30</c:f>
              <c:numCache>
                <c:formatCode>0.00</c:formatCode>
                <c:ptCount val="21"/>
                <c:pt idx="0">
                  <c:v>0.95781050914802546</c:v>
                </c:pt>
                <c:pt idx="1">
                  <c:v>0.98409220875771608</c:v>
                </c:pt>
                <c:pt idx="2">
                  <c:v>0.99784901042907548</c:v>
                </c:pt>
                <c:pt idx="3">
                  <c:v>0.99887495818530592</c:v>
                </c:pt>
                <c:pt idx="4">
                  <c:v>0.98715474344181231</c:v>
                </c:pt>
                <c:pt idx="5">
                  <c:v>0.96286366835148296</c:v>
                </c:pt>
                <c:pt idx="6">
                  <c:v>0.92636817479732936</c:v>
                </c:pt>
                <c:pt idx="7">
                  <c:v>0.87822778763975129</c:v>
                </c:pt>
                <c:pt idx="8">
                  <c:v>0.81920065996345048</c:v>
                </c:pt>
                <c:pt idx="9">
                  <c:v>0.75025745158502544</c:v>
                </c:pt>
                <c:pt idx="10">
                  <c:v>0.67261385554519759</c:v>
                </c:pt>
                <c:pt idx="11">
                  <c:v>0.58780564847025718</c:v>
                </c:pt>
                <c:pt idx="12">
                  <c:v>0.49786630191350434</c:v>
                </c:pt>
                <c:pt idx="13">
                  <c:v>0.40577282943129939</c:v>
                </c:pt>
                <c:pt idx="14">
                  <c:v>0.31665292404784795</c:v>
                </c:pt>
                <c:pt idx="15">
                  <c:v>0.24111445132649845</c:v>
                </c:pt>
                <c:pt idx="16">
                  <c:v>0.20121216427004285</c:v>
                </c:pt>
                <c:pt idx="17">
                  <c:v>0.21967054516186146</c:v>
                </c:pt>
                <c:pt idx="18">
                  <c:v>0.28465909400278655</c:v>
                </c:pt>
                <c:pt idx="19">
                  <c:v>0.37023759493502445</c:v>
                </c:pt>
                <c:pt idx="20">
                  <c:v>0.46197345373918214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76416"/>
        <c:axId val="120478336"/>
      </c:scatterChart>
      <c:valAx>
        <c:axId val="120476416"/>
        <c:scaling>
          <c:orientation val="minMax"/>
          <c:max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t, s</a:t>
                </a:r>
              </a:p>
            </c:rich>
          </c:tx>
          <c:layout>
            <c:manualLayout>
              <c:xMode val="edge"/>
              <c:yMode val="edge"/>
              <c:x val="0.4794672586015538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78336"/>
        <c:crosses val="autoZero"/>
        <c:crossBetween val="midCat"/>
      </c:valAx>
      <c:valAx>
        <c:axId val="12047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relative speed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3066884176182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76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784683684794667"/>
          <c:y val="0.43882544861337686"/>
          <c:w val="5.7713651498335183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zoomScale="88" workbookViewId="0">
      <selection activeCell="J1" sqref="J1"/>
    </sheetView>
  </sheetViews>
  <sheetFormatPr defaultRowHeight="12.75" x14ac:dyDescent="0.2"/>
  <cols>
    <col min="1" max="23" width="6.7109375" style="3" customWidth="1"/>
    <col min="24" max="16384" width="9.140625" style="3"/>
  </cols>
  <sheetData>
    <row r="1" spans="1:27" ht="35.25" thickBot="1" x14ac:dyDescent="0.5">
      <c r="A1" s="26" t="s">
        <v>28</v>
      </c>
    </row>
    <row r="2" spans="1:27" x14ac:dyDescent="0.2">
      <c r="D2" s="51" t="s">
        <v>29</v>
      </c>
      <c r="E2" s="10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27" x14ac:dyDescent="0.2">
      <c r="A3" s="27" t="s">
        <v>0</v>
      </c>
      <c r="B3" s="1">
        <v>31</v>
      </c>
      <c r="C3" s="3" t="s">
        <v>4</v>
      </c>
      <c r="D3" s="52" t="s">
        <v>10</v>
      </c>
      <c r="E3" s="53"/>
      <c r="G3" s="6" t="s">
        <v>16</v>
      </c>
      <c r="H3" s="37">
        <f>E6*E4/(MAX(1,ABS(E4)+ABS(E5)))</f>
        <v>64.8</v>
      </c>
      <c r="I3" s="41" t="s">
        <v>19</v>
      </c>
      <c r="J3" s="6"/>
      <c r="K3" s="6"/>
      <c r="L3" s="6"/>
      <c r="M3" s="6"/>
      <c r="N3" s="6"/>
      <c r="O3" s="6"/>
      <c r="P3" s="28" t="s">
        <v>7</v>
      </c>
      <c r="Q3" s="2"/>
      <c r="R3" s="2"/>
      <c r="S3" s="50"/>
    </row>
    <row r="4" spans="1:27" ht="14.25" x14ac:dyDescent="0.2">
      <c r="A4" s="27" t="s">
        <v>1</v>
      </c>
      <c r="B4" s="1">
        <v>21</v>
      </c>
      <c r="C4" s="3" t="s">
        <v>4</v>
      </c>
      <c r="D4" s="52" t="s">
        <v>11</v>
      </c>
      <c r="E4" s="53">
        <v>0.6</v>
      </c>
      <c r="G4" s="40" t="s">
        <v>17</v>
      </c>
      <c r="H4" s="6">
        <f>E6*E5/(B5*MAX(1,(ABS(E4)+ABS(E5))))</f>
        <v>2.3074895115545768</v>
      </c>
      <c r="I4" s="41" t="s">
        <v>20</v>
      </c>
      <c r="J4" s="6"/>
      <c r="K4" s="6"/>
      <c r="L4" s="6"/>
      <c r="M4" s="6"/>
      <c r="N4" s="6"/>
      <c r="O4" s="6"/>
      <c r="P4" s="29" t="s">
        <v>8</v>
      </c>
      <c r="Q4" s="6"/>
      <c r="R4" s="6"/>
      <c r="S4" s="7"/>
    </row>
    <row r="5" spans="1:27" ht="13.5" thickBot="1" x14ac:dyDescent="0.25">
      <c r="A5" s="27" t="s">
        <v>3</v>
      </c>
      <c r="B5" s="8">
        <f>(B3^2/4+B4^2/4)^(1/2)</f>
        <v>18.721645226849056</v>
      </c>
      <c r="C5" s="3" t="s">
        <v>4</v>
      </c>
      <c r="D5" s="18" t="s">
        <v>6</v>
      </c>
      <c r="E5" s="54">
        <v>0.4</v>
      </c>
      <c r="G5" s="6" t="s">
        <v>18</v>
      </c>
      <c r="H5" s="6">
        <f>B5*ABS(H4)/H3</f>
        <v>0.66666666666666674</v>
      </c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spans="1:27" ht="16.5" thickBot="1" x14ac:dyDescent="0.35">
      <c r="A6" s="5" t="s">
        <v>22</v>
      </c>
      <c r="B6" s="45">
        <v>0.1</v>
      </c>
      <c r="C6" s="3" t="s">
        <v>23</v>
      </c>
      <c r="D6" s="48" t="s">
        <v>26</v>
      </c>
      <c r="E6" s="55">
        <f>9*12</f>
        <v>108</v>
      </c>
      <c r="F6" s="3" t="s">
        <v>19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27" ht="16.5" thickBot="1" x14ac:dyDescent="0.35">
      <c r="A7" s="25" t="s">
        <v>21</v>
      </c>
      <c r="B7" s="30">
        <f>3*PI()/2</f>
        <v>4.7123889803846897</v>
      </c>
      <c r="C7" s="21" t="s">
        <v>5</v>
      </c>
      <c r="D7" s="22">
        <f>PI()+ATAN(B4/B3)</f>
        <v>3.7370025290685258</v>
      </c>
      <c r="E7" s="23">
        <f>PI()-ATAN(B4/B3)</f>
        <v>2.5461827781110604</v>
      </c>
      <c r="F7" s="23">
        <f>ATAN(B4/B3)</f>
        <v>0.59540987547873259</v>
      </c>
      <c r="G7" s="24">
        <f>2*PI()-ATAN(B4/B3)</f>
        <v>5.687775431700854</v>
      </c>
      <c r="H7" s="39"/>
      <c r="I7" s="39"/>
      <c r="J7" s="39"/>
    </row>
    <row r="8" spans="1:27" ht="15.75" x14ac:dyDescent="0.3">
      <c r="A8" s="56" t="s">
        <v>12</v>
      </c>
      <c r="B8" s="58" t="s">
        <v>2</v>
      </c>
      <c r="C8" s="58" t="s">
        <v>13</v>
      </c>
      <c r="D8" s="38" t="s">
        <v>14</v>
      </c>
      <c r="E8" s="9"/>
      <c r="F8" s="9"/>
      <c r="G8" s="10"/>
      <c r="H8" s="38" t="s">
        <v>15</v>
      </c>
      <c r="I8" s="9"/>
      <c r="J8" s="9"/>
      <c r="K8" s="10"/>
      <c r="L8" s="38" t="s">
        <v>27</v>
      </c>
      <c r="M8" s="9"/>
      <c r="N8" s="9"/>
      <c r="O8" s="10"/>
      <c r="P8" s="17" t="s">
        <v>9</v>
      </c>
      <c r="Q8" s="9"/>
      <c r="R8" s="9"/>
      <c r="S8" s="10"/>
      <c r="T8" s="17" t="s">
        <v>25</v>
      </c>
      <c r="U8" s="9"/>
      <c r="V8" s="9"/>
      <c r="W8" s="10"/>
      <c r="X8" s="38" t="s">
        <v>24</v>
      </c>
      <c r="Y8" s="9"/>
      <c r="Z8" s="9"/>
      <c r="AA8" s="10"/>
    </row>
    <row r="9" spans="1:27" ht="13.5" thickBot="1" x14ac:dyDescent="0.25">
      <c r="A9" s="57"/>
      <c r="B9" s="57"/>
      <c r="C9" s="57"/>
      <c r="D9" s="18">
        <v>1</v>
      </c>
      <c r="E9" s="19">
        <v>2</v>
      </c>
      <c r="F9" s="19">
        <v>3</v>
      </c>
      <c r="G9" s="20">
        <v>4</v>
      </c>
      <c r="H9" s="18">
        <v>1</v>
      </c>
      <c r="I9" s="19">
        <v>2</v>
      </c>
      <c r="J9" s="19">
        <v>3</v>
      </c>
      <c r="K9" s="20">
        <v>4</v>
      </c>
      <c r="L9" s="18">
        <v>1</v>
      </c>
      <c r="M9" s="19">
        <v>2</v>
      </c>
      <c r="N9" s="19">
        <v>3</v>
      </c>
      <c r="O9" s="20">
        <v>4</v>
      </c>
      <c r="P9" s="18">
        <v>1</v>
      </c>
      <c r="Q9" s="19">
        <v>2</v>
      </c>
      <c r="R9" s="19">
        <v>3</v>
      </c>
      <c r="S9" s="20">
        <v>4</v>
      </c>
      <c r="T9" s="18">
        <v>1</v>
      </c>
      <c r="U9" s="19">
        <v>2</v>
      </c>
      <c r="V9" s="19">
        <v>3</v>
      </c>
      <c r="W9" s="20">
        <v>4</v>
      </c>
      <c r="X9" s="18">
        <v>1</v>
      </c>
      <c r="Y9" s="19">
        <v>2</v>
      </c>
      <c r="Z9" s="19">
        <v>3</v>
      </c>
      <c r="AA9" s="20">
        <v>4</v>
      </c>
    </row>
    <row r="10" spans="1:27" x14ac:dyDescent="0.2">
      <c r="A10" s="46">
        <v>0</v>
      </c>
      <c r="B10" s="49">
        <f>B7</f>
        <v>4.7123889803846897</v>
      </c>
      <c r="C10" s="46">
        <f>2*PI()-B10</f>
        <v>1.5707963267948966</v>
      </c>
      <c r="D10" s="42">
        <f t="shared" ref="D10:D30" si="0">$H$3-$B$5*$H$4*SIN(IF($B10+D$7&gt;2*PI(),$B10+D$7-2*PI(),IF($B10+D$7&lt;0,$B10+D$7+2*PI(),$B10+D$7)))</f>
        <v>29.033912570904064</v>
      </c>
      <c r="E10" s="43">
        <f t="shared" ref="E10:G30" si="1">$H$3-$B$5*$H$4*SIN(IF($B10+E$7&gt;2*PI(),$B10+E$7-2*PI(),IF($B10+E$7&lt;0,$B10+E$7+2*PI(),$B10+E$7)))</f>
        <v>29.033912570904064</v>
      </c>
      <c r="F10" s="43">
        <f t="shared" si="1"/>
        <v>100.56608742909594</v>
      </c>
      <c r="G10" s="44">
        <f t="shared" si="1"/>
        <v>100.56608742909597</v>
      </c>
      <c r="H10" s="42">
        <f>$B$5*$H$4*COS($B10+D$7)</f>
        <v>-24.228639871323068</v>
      </c>
      <c r="I10" s="43">
        <f t="shared" ref="I10:I30" si="2">$B$5*$H$4*COS($B10+E$7)</f>
        <v>24.228639871323086</v>
      </c>
      <c r="J10" s="43">
        <f t="shared" ref="J10:J30" si="3">$B$5*$H$4*COS($B10+F$7)</f>
        <v>24.22863987132304</v>
      </c>
      <c r="K10" s="44">
        <f t="shared" ref="K10:K30" si="4">$B$5*$H$4*COS($B10+G$7)</f>
        <v>-24.228639871323029</v>
      </c>
      <c r="L10" s="11">
        <f t="shared" ref="L10:L30" si="5">X10/$E$6</f>
        <v>0.35014144080014403</v>
      </c>
      <c r="M10" s="12">
        <f t="shared" ref="M10:M30" si="6">Y10/$E$6</f>
        <v>0.35014144080014409</v>
      </c>
      <c r="N10" s="12">
        <f t="shared" ref="N10:N30" si="7">Z10/$E$6</f>
        <v>0.95781050914802535</v>
      </c>
      <c r="O10" s="13">
        <f t="shared" ref="O10:O30" si="8">AA10/$E$6</f>
        <v>0.95781050914802546</v>
      </c>
      <c r="P10" s="11">
        <f t="shared" ref="P10:P30" si="9">ATAN(H10/D10)+IF(D10&lt;=0,IF(IF(($B10+D$7)&lt;0,$B10+D$7+2*PI(),IF(($B10+D$7)&gt;2*PI(),$B10+D$7-2*PI(),$B10+D$7))&lt;PI()/2,PI(),-PI()),0)</f>
        <v>-0.69542315386441678</v>
      </c>
      <c r="Q10" s="12">
        <f t="shared" ref="Q10:Q30" si="10">ATAN(I10/E10)+IF(E10&lt;=0,IF(IF(($B10+E$7)&lt;0,$B10+E$7+2*PI(),IF(($B10+E$7)&gt;2*PI(),$B10+E$7-2*PI(),$B10+E$7))&lt;PI()/2,PI(),-PI()),0)</f>
        <v>0.69542315386441711</v>
      </c>
      <c r="R10" s="12">
        <f>ATAN(J10/F10)+IF(F10&lt;=0,IF(IF(($B10+F$7)&lt;0,$B10+F$7+2*PI(),IF(($B10+F$7)&gt;2*PI(),$B10+F$7-2*PI(),$B10+F$7))&lt;PI()/2,PI(),-PI()),0)</f>
        <v>0.23641711859164524</v>
      </c>
      <c r="S10" s="13">
        <f t="shared" ref="S10:S30" si="11">ATAN(K10/G10)+IF(G10&lt;=0,IF(IF(($B10+G$7)&lt;0,$B10+G$7+2*PI(),IF(($B10+G$7)&gt;2*PI(),$B10+G$7-2*PI(),$B10+G$7))&lt;PI()/2,PI(),-PI()),0)</f>
        <v>-0.2364171185916451</v>
      </c>
      <c r="T10" s="11">
        <f>IF($C10+P10&gt;2*PI(),$C10+P10-2*PI(),IF($C10+P10&lt;0,$C10+P10+2*PI(),$C10+P10))</f>
        <v>0.87537317293047978</v>
      </c>
      <c r="U10" s="12">
        <f t="shared" ref="U10:U30" si="12">IF($C10+Q10&gt;2*PI(),$C10+Q10-2*PI(),IF($C10+Q10&lt;0,$C10+Q10+2*PI(),$C10+Q10))</f>
        <v>2.2662194806593137</v>
      </c>
      <c r="V10" s="12">
        <f t="shared" ref="V10:V30" si="13">IF($C10+R10&gt;2*PI(),$C10+R10-2*PI(),IF($C10+R10&lt;0,$C10+R10+2*PI(),$C10+R10))</f>
        <v>1.8072134453865418</v>
      </c>
      <c r="W10" s="13">
        <f t="shared" ref="W10:W30" si="14">IF($C10+S10&gt;2*PI(),$C10+S10-2*PI(),IF($C10+S10&lt;0,$C10+S10+2*PI(),$C10+S10))</f>
        <v>1.3343792082032515</v>
      </c>
      <c r="X10" s="32">
        <f t="shared" ref="X10:X30" si="15">(D10^2+H10^2)^(1/2)</f>
        <v>37.815275606415554</v>
      </c>
      <c r="Y10" s="32">
        <f t="shared" ref="Y10:Y30" si="16">(E10^2+I10^2)^(1/2)</f>
        <v>37.815275606415561</v>
      </c>
      <c r="Z10" s="32">
        <f t="shared" ref="Z10:Z30" si="17">(F10^2+J10^2)^(1/2)</f>
        <v>103.44353498798674</v>
      </c>
      <c r="AA10" s="32">
        <f t="shared" ref="AA10:AA30" si="18">(G10^2+K10^2)^(1/2)</f>
        <v>103.44353498798675</v>
      </c>
    </row>
    <row r="11" spans="1:27" x14ac:dyDescent="0.2">
      <c r="A11" s="46">
        <f>A10+$B$6</f>
        <v>0.1</v>
      </c>
      <c r="B11" s="46">
        <f>IF(B$7+$H$4*A11&gt;4*PI(),B$7+$H$4*A11-4*PI(),IF(B$7+$H$4*A11&gt;2*PI(),B$7+$H$4*A11-2*PI(),IF(B$7+$H$4*A11&lt;-2*PI(),B$7+$H$4*A11+4*PI(),IF(B$7+$H$4*A11&lt;0,B$7+$H$4*A11+2*PI(),B$7+$H$4*A11))))</f>
        <v>4.9431379315401474</v>
      </c>
      <c r="C11" s="46">
        <f>2*PI()-B11</f>
        <v>1.3400473756394389</v>
      </c>
      <c r="D11" s="31">
        <f t="shared" si="0"/>
        <v>35.523131183845436</v>
      </c>
      <c r="E11" s="32">
        <f t="shared" si="1"/>
        <v>24.440627219612381</v>
      </c>
      <c r="F11" s="32">
        <f t="shared" si="1"/>
        <v>94.076868816154558</v>
      </c>
      <c r="G11" s="33">
        <f t="shared" si="1"/>
        <v>105.15937278038761</v>
      </c>
      <c r="H11" s="31">
        <f t="shared" ref="H11:H30" si="19">$B$5*$H$4*COS($B11+D$7)</f>
        <v>-31.766412330033059</v>
      </c>
      <c r="I11" s="32">
        <f t="shared" si="2"/>
        <v>15.406525525689032</v>
      </c>
      <c r="J11" s="32">
        <f t="shared" si="3"/>
        <v>31.766412330033063</v>
      </c>
      <c r="K11" s="33">
        <f t="shared" si="4"/>
        <v>-15.406525525689037</v>
      </c>
      <c r="L11" s="11">
        <f t="shared" si="5"/>
        <v>0.44124988113118241</v>
      </c>
      <c r="M11" s="12">
        <f t="shared" si="6"/>
        <v>0.26751172808376061</v>
      </c>
      <c r="N11" s="12">
        <f t="shared" si="7"/>
        <v>0.91940118686116412</v>
      </c>
      <c r="O11" s="13">
        <f t="shared" si="8"/>
        <v>0.98409220875771608</v>
      </c>
      <c r="P11" s="11">
        <f t="shared" si="9"/>
        <v>-0.72962689729747721</v>
      </c>
      <c r="Q11" s="12">
        <f t="shared" si="10"/>
        <v>0.56244827333370329</v>
      </c>
      <c r="R11" s="12">
        <f t="shared" ref="R11:R30" si="20">ATAN(J11/F11)+IF(F11&lt;=0,IF(IF(($B11+F$7)&lt;0,$B11+F$7+2*PI(),IF(($B11+F$7)&gt;2*PI(),$B11+F$7-2*PI(),$B11+F$7))&lt;PI()/2,PI(),-PI()),0)</f>
        <v>0.32564346396565963</v>
      </c>
      <c r="S11" s="13">
        <f t="shared" si="11"/>
        <v>-0.14547152611141759</v>
      </c>
      <c r="T11" s="11">
        <f t="shared" ref="T11:T30" si="21">IF($C11+P11&gt;2*PI(),$C11+P11-2*PI(),IF($C11+P11&lt;0,$C11+P11+2*PI(),$C11+P11))</f>
        <v>0.61042047834196167</v>
      </c>
      <c r="U11" s="12">
        <f t="shared" si="12"/>
        <v>1.9024956489731422</v>
      </c>
      <c r="V11" s="12">
        <f t="shared" si="13"/>
        <v>1.6656908396050984</v>
      </c>
      <c r="W11" s="13">
        <f t="shared" si="14"/>
        <v>1.1945758495280212</v>
      </c>
      <c r="X11" s="32">
        <f t="shared" si="15"/>
        <v>47.6549871621677</v>
      </c>
      <c r="Y11" s="32">
        <f t="shared" si="16"/>
        <v>28.891266633046143</v>
      </c>
      <c r="Z11" s="32">
        <f t="shared" si="17"/>
        <v>99.295328181005729</v>
      </c>
      <c r="AA11" s="32">
        <f t="shared" si="18"/>
        <v>106.28195854583333</v>
      </c>
    </row>
    <row r="12" spans="1:27" x14ac:dyDescent="0.2">
      <c r="A12" s="46">
        <f t="shared" ref="A12:A30" si="22">A11+$B$6</f>
        <v>0.2</v>
      </c>
      <c r="B12" s="46">
        <f t="shared" ref="B12:B30" si="23">IF(B$7+$H$4*A12&gt;4*PI(),B$7+$H$4*A12-4*PI(),IF(B$7+$H$4*A12&gt;2*PI(),B$7+$H$4*A12-2*PI(),IF(B$7+$H$4*A12&lt;-2*PI(),B$7+$H$4*A12+4*PI(),IF(B$7+$H$4*A12&lt;0,B$7+$H$4*A12+2*PI(),B$7+$H$4*A12))))</f>
        <v>5.173886882695605</v>
      </c>
      <c r="C12" s="46">
        <f t="shared" ref="C12:C30" si="24">2*PI()-B12</f>
        <v>1.1092984244839812</v>
      </c>
      <c r="D12" s="31">
        <f t="shared" si="0"/>
        <v>43.564294484489757</v>
      </c>
      <c r="E12" s="32">
        <f t="shared" si="1"/>
        <v>21.986761714714341</v>
      </c>
      <c r="F12" s="32">
        <f t="shared" si="1"/>
        <v>86.035705515510273</v>
      </c>
      <c r="G12" s="33">
        <f t="shared" si="1"/>
        <v>107.61323828528566</v>
      </c>
      <c r="H12" s="31">
        <f t="shared" si="19"/>
        <v>-37.620271281033155</v>
      </c>
      <c r="I12" s="32">
        <f t="shared" si="2"/>
        <v>5.7677229066028319</v>
      </c>
      <c r="J12" s="32">
        <f t="shared" si="3"/>
        <v>37.620271281033133</v>
      </c>
      <c r="K12" s="33">
        <f t="shared" si="4"/>
        <v>-5.7677229066028382</v>
      </c>
      <c r="L12" s="11">
        <f t="shared" si="5"/>
        <v>0.53296127110169145</v>
      </c>
      <c r="M12" s="12">
        <f t="shared" si="6"/>
        <v>0.21046936210697023</v>
      </c>
      <c r="N12" s="12">
        <f t="shared" si="7"/>
        <v>0.86945516474725126</v>
      </c>
      <c r="O12" s="13">
        <f t="shared" si="8"/>
        <v>0.99784901042907548</v>
      </c>
      <c r="P12" s="11">
        <f t="shared" si="9"/>
        <v>-0.71231239905111088</v>
      </c>
      <c r="Q12" s="12">
        <f t="shared" si="10"/>
        <v>0.25654654678092537</v>
      </c>
      <c r="R12" s="12">
        <f t="shared" si="20"/>
        <v>0.41221189565586935</v>
      </c>
      <c r="S12" s="13">
        <f t="shared" si="11"/>
        <v>-5.3545545907971885E-2</v>
      </c>
      <c r="T12" s="11">
        <f t="shared" si="21"/>
        <v>0.39698602543287032</v>
      </c>
      <c r="U12" s="12">
        <f t="shared" si="12"/>
        <v>1.3658449712649066</v>
      </c>
      <c r="V12" s="12">
        <f t="shared" si="13"/>
        <v>1.5215103201398505</v>
      </c>
      <c r="W12" s="13">
        <f t="shared" si="14"/>
        <v>1.0557528785760093</v>
      </c>
      <c r="X12" s="32">
        <f t="shared" si="15"/>
        <v>57.559817278982671</v>
      </c>
      <c r="Y12" s="32">
        <f t="shared" si="16"/>
        <v>22.730691107552786</v>
      </c>
      <c r="Z12" s="32">
        <f t="shared" si="17"/>
        <v>93.901157792703131</v>
      </c>
      <c r="AA12" s="32">
        <f t="shared" si="18"/>
        <v>107.76769312634015</v>
      </c>
    </row>
    <row r="13" spans="1:27" x14ac:dyDescent="0.2">
      <c r="A13" s="46">
        <f t="shared" si="22"/>
        <v>0.30000000000000004</v>
      </c>
      <c r="B13" s="46">
        <f t="shared" si="23"/>
        <v>5.4046358338510627</v>
      </c>
      <c r="C13" s="46">
        <f t="shared" si="24"/>
        <v>0.87854947332852351</v>
      </c>
      <c r="D13" s="31">
        <f t="shared" si="0"/>
        <v>52.731146483996319</v>
      </c>
      <c r="E13" s="32">
        <f t="shared" si="1"/>
        <v>21.8023936119273</v>
      </c>
      <c r="F13" s="32">
        <f t="shared" si="1"/>
        <v>76.868853516003682</v>
      </c>
      <c r="G13" s="33">
        <f t="shared" si="1"/>
        <v>107.79760638807269</v>
      </c>
      <c r="H13" s="31">
        <f t="shared" si="19"/>
        <v>-41.479908085834111</v>
      </c>
      <c r="I13" s="32">
        <f t="shared" si="2"/>
        <v>-4.1768223443630319</v>
      </c>
      <c r="J13" s="32">
        <f t="shared" si="3"/>
        <v>41.479908085834111</v>
      </c>
      <c r="K13" s="33">
        <f t="shared" si="4"/>
        <v>4.1768223443630266</v>
      </c>
      <c r="L13" s="11">
        <f t="shared" si="5"/>
        <v>0.62120980964562944</v>
      </c>
      <c r="M13" s="12">
        <f t="shared" si="6"/>
        <v>0.20554517243249323</v>
      </c>
      <c r="N13" s="12">
        <f t="shared" si="7"/>
        <v>0.8087634835970533</v>
      </c>
      <c r="O13" s="13">
        <f t="shared" si="8"/>
        <v>0.99887495818530592</v>
      </c>
      <c r="P13" s="11">
        <f t="shared" si="9"/>
        <v>-0.66653524264738795</v>
      </c>
      <c r="Q13" s="12">
        <f t="shared" si="10"/>
        <v>-0.18928290363088951</v>
      </c>
      <c r="R13" s="12">
        <f t="shared" si="20"/>
        <v>0.49483837678977138</v>
      </c>
      <c r="S13" s="13">
        <f t="shared" si="11"/>
        <v>3.8727520153019619E-2</v>
      </c>
      <c r="T13" s="11">
        <f t="shared" si="21"/>
        <v>0.21201423068113556</v>
      </c>
      <c r="U13" s="12">
        <f t="shared" si="12"/>
        <v>0.689266569697634</v>
      </c>
      <c r="V13" s="12">
        <f t="shared" si="13"/>
        <v>1.373387850118295</v>
      </c>
      <c r="W13" s="13">
        <f t="shared" si="14"/>
        <v>0.91727699348154312</v>
      </c>
      <c r="X13" s="32">
        <f t="shared" si="15"/>
        <v>67.090659441727979</v>
      </c>
      <c r="Y13" s="32">
        <f t="shared" si="16"/>
        <v>22.19887862270927</v>
      </c>
      <c r="Z13" s="32">
        <f t="shared" si="17"/>
        <v>87.346456228481756</v>
      </c>
      <c r="AA13" s="32">
        <f t="shared" si="18"/>
        <v>107.87849548401304</v>
      </c>
    </row>
    <row r="14" spans="1:27" x14ac:dyDescent="0.2">
      <c r="A14" s="46">
        <f t="shared" si="22"/>
        <v>0.4</v>
      </c>
      <c r="B14" s="46">
        <f t="shared" si="23"/>
        <v>5.6353847850065204</v>
      </c>
      <c r="C14" s="46">
        <f t="shared" si="24"/>
        <v>0.64780052217306583</v>
      </c>
      <c r="D14" s="31">
        <f t="shared" si="0"/>
        <v>62.537759286423629</v>
      </c>
      <c r="E14" s="32">
        <f t="shared" si="1"/>
        <v>23.897296125029655</v>
      </c>
      <c r="F14" s="32">
        <f t="shared" si="1"/>
        <v>67.062240713576415</v>
      </c>
      <c r="G14" s="33">
        <f t="shared" si="1"/>
        <v>105.70270387497033</v>
      </c>
      <c r="H14" s="31">
        <f t="shared" si="19"/>
        <v>-43.140726314630328</v>
      </c>
      <c r="I14" s="32">
        <f t="shared" si="2"/>
        <v>-13.899957399808317</v>
      </c>
      <c r="J14" s="32">
        <f t="shared" si="3"/>
        <v>43.140726314630328</v>
      </c>
      <c r="K14" s="33">
        <f t="shared" si="4"/>
        <v>13.899957399808384</v>
      </c>
      <c r="L14" s="11">
        <f t="shared" si="5"/>
        <v>0.70346570070713021</v>
      </c>
      <c r="M14" s="12">
        <f t="shared" si="6"/>
        <v>0.25597951578266864</v>
      </c>
      <c r="N14" s="12">
        <f t="shared" si="7"/>
        <v>0.7383332634580585</v>
      </c>
      <c r="O14" s="13">
        <f t="shared" si="8"/>
        <v>0.98715474344181231</v>
      </c>
      <c r="P14" s="11">
        <f t="shared" si="9"/>
        <v>-0.60387109256345506</v>
      </c>
      <c r="Q14" s="12">
        <f t="shared" si="10"/>
        <v>-0.52682054349572927</v>
      </c>
      <c r="R14" s="12">
        <f t="shared" si="20"/>
        <v>0.57164641680806294</v>
      </c>
      <c r="S14" s="13">
        <f t="shared" si="11"/>
        <v>0.13075027356755686</v>
      </c>
      <c r="T14" s="11">
        <f t="shared" si="21"/>
        <v>4.3929429609610771E-2</v>
      </c>
      <c r="U14" s="12">
        <f t="shared" si="12"/>
        <v>0.12097997867733656</v>
      </c>
      <c r="V14" s="12">
        <f t="shared" si="13"/>
        <v>1.2194469389811289</v>
      </c>
      <c r="W14" s="13">
        <f t="shared" si="14"/>
        <v>0.77855079574062269</v>
      </c>
      <c r="X14" s="32">
        <f t="shared" si="15"/>
        <v>75.974295676370062</v>
      </c>
      <c r="Y14" s="32">
        <f t="shared" si="16"/>
        <v>27.645787704528214</v>
      </c>
      <c r="Z14" s="32">
        <f t="shared" si="17"/>
        <v>79.739992453470322</v>
      </c>
      <c r="AA14" s="32">
        <f t="shared" si="18"/>
        <v>106.61271229171572</v>
      </c>
    </row>
    <row r="15" spans="1:27" x14ac:dyDescent="0.2">
      <c r="A15" s="46">
        <f t="shared" si="22"/>
        <v>0.5</v>
      </c>
      <c r="B15" s="46">
        <f t="shared" si="23"/>
        <v>5.8661337361619781</v>
      </c>
      <c r="C15" s="46">
        <f t="shared" si="24"/>
        <v>0.41705157101760815</v>
      </c>
      <c r="D15" s="31">
        <f t="shared" si="0"/>
        <v>72.464291759215428</v>
      </c>
      <c r="E15" s="32">
        <f t="shared" si="1"/>
        <v>28.160420055185291</v>
      </c>
      <c r="F15" s="32">
        <f t="shared" si="1"/>
        <v>57.135708240784552</v>
      </c>
      <c r="G15" s="33">
        <f t="shared" si="1"/>
        <v>101.43957994481471</v>
      </c>
      <c r="H15" s="31">
        <f t="shared" si="19"/>
        <v>-42.514687248404201</v>
      </c>
      <c r="I15" s="32">
        <f t="shared" si="2"/>
        <v>-22.886266219449858</v>
      </c>
      <c r="J15" s="32">
        <f t="shared" si="3"/>
        <v>42.514687248404201</v>
      </c>
      <c r="K15" s="33">
        <f t="shared" si="4"/>
        <v>22.886266219449858</v>
      </c>
      <c r="L15" s="11">
        <f t="shared" si="5"/>
        <v>0.77791953139422843</v>
      </c>
      <c r="M15" s="12">
        <f t="shared" si="6"/>
        <v>0.33599636332663702</v>
      </c>
      <c r="N15" s="12">
        <f t="shared" si="7"/>
        <v>0.65942490298394407</v>
      </c>
      <c r="O15" s="13">
        <f t="shared" si="8"/>
        <v>0.96286366835148296</v>
      </c>
      <c r="P15" s="11">
        <f t="shared" si="9"/>
        <v>-0.53058152770817568</v>
      </c>
      <c r="Q15" s="12">
        <f t="shared" si="10"/>
        <v>-0.68244327629021218</v>
      </c>
      <c r="R15" s="12">
        <f t="shared" si="20"/>
        <v>0.63971447888868316</v>
      </c>
      <c r="S15" s="13">
        <f t="shared" si="11"/>
        <v>0.22189950019328264</v>
      </c>
      <c r="T15" s="11">
        <f t="shared" si="21"/>
        <v>6.1696553504890188</v>
      </c>
      <c r="U15" s="12">
        <f t="shared" si="12"/>
        <v>6.0177936019069822</v>
      </c>
      <c r="V15" s="12">
        <f t="shared" si="13"/>
        <v>1.0567660499062912</v>
      </c>
      <c r="W15" s="13">
        <f t="shared" si="14"/>
        <v>0.63895107121089079</v>
      </c>
      <c r="X15" s="32">
        <f t="shared" si="15"/>
        <v>84.015309390576675</v>
      </c>
      <c r="Y15" s="32">
        <f t="shared" si="16"/>
        <v>36.287607239276795</v>
      </c>
      <c r="Z15" s="32">
        <f t="shared" si="17"/>
        <v>71.217889522265963</v>
      </c>
      <c r="AA15" s="32">
        <f t="shared" si="18"/>
        <v>103.98927618196016</v>
      </c>
    </row>
    <row r="16" spans="1:27" x14ac:dyDescent="0.2">
      <c r="A16" s="46">
        <f t="shared" si="22"/>
        <v>0.6</v>
      </c>
      <c r="B16" s="46">
        <f t="shared" si="23"/>
        <v>6.0968826873174358</v>
      </c>
      <c r="C16" s="46">
        <f t="shared" si="24"/>
        <v>0.18630261986215046</v>
      </c>
      <c r="D16" s="31">
        <f t="shared" si="0"/>
        <v>81.984545918728259</v>
      </c>
      <c r="E16" s="32">
        <f t="shared" si="1"/>
        <v>34.36578042503983</v>
      </c>
      <c r="F16" s="32">
        <f t="shared" si="1"/>
        <v>47.615454081271764</v>
      </c>
      <c r="G16" s="33">
        <f t="shared" si="1"/>
        <v>95.234219574960179</v>
      </c>
      <c r="H16" s="31">
        <f t="shared" si="19"/>
        <v>-39.634976744879268</v>
      </c>
      <c r="I16" s="32">
        <f t="shared" si="2"/>
        <v>-30.659391364851178</v>
      </c>
      <c r="J16" s="32">
        <f t="shared" si="3"/>
        <v>39.634976744879282</v>
      </c>
      <c r="K16" s="33">
        <f t="shared" si="4"/>
        <v>30.659391364851174</v>
      </c>
      <c r="L16" s="11">
        <f t="shared" si="5"/>
        <v>0.8431722238647219</v>
      </c>
      <c r="M16" s="12">
        <f t="shared" si="6"/>
        <v>0.4264293666278916</v>
      </c>
      <c r="N16" s="12">
        <f t="shared" si="7"/>
        <v>0.57363803997208873</v>
      </c>
      <c r="O16" s="13">
        <f t="shared" si="8"/>
        <v>0.92636817479732936</v>
      </c>
      <c r="P16" s="11">
        <f t="shared" si="9"/>
        <v>-0.45031569664996918</v>
      </c>
      <c r="Q16" s="12">
        <f t="shared" si="10"/>
        <v>-0.72846047535436653</v>
      </c>
      <c r="R16" s="12">
        <f t="shared" si="20"/>
        <v>0.69418562521259031</v>
      </c>
      <c r="S16" s="13">
        <f t="shared" si="11"/>
        <v>0.31145876839504527</v>
      </c>
      <c r="T16" s="11">
        <f t="shared" si="21"/>
        <v>6.0191722303917672</v>
      </c>
      <c r="U16" s="12">
        <f t="shared" si="12"/>
        <v>5.7410274516873701</v>
      </c>
      <c r="V16" s="12">
        <f t="shared" si="13"/>
        <v>0.88048824507474077</v>
      </c>
      <c r="W16" s="13">
        <f t="shared" si="14"/>
        <v>0.49776138825719574</v>
      </c>
      <c r="X16" s="32">
        <f t="shared" si="15"/>
        <v>91.062600177389967</v>
      </c>
      <c r="Y16" s="32">
        <f t="shared" si="16"/>
        <v>46.054371595812292</v>
      </c>
      <c r="Z16" s="32">
        <f t="shared" si="17"/>
        <v>61.952908316985585</v>
      </c>
      <c r="AA16" s="32">
        <f t="shared" si="18"/>
        <v>100.04776287811157</v>
      </c>
    </row>
    <row r="17" spans="1:27" x14ac:dyDescent="0.2">
      <c r="A17" s="46">
        <f t="shared" si="22"/>
        <v>0.7</v>
      </c>
      <c r="B17" s="46">
        <f t="shared" si="23"/>
        <v>4.4446331293307217E-2</v>
      </c>
      <c r="C17" s="46">
        <f t="shared" si="24"/>
        <v>6.238738975886279</v>
      </c>
      <c r="D17" s="31">
        <f t="shared" si="0"/>
        <v>90.593860287629226</v>
      </c>
      <c r="E17" s="32">
        <f t="shared" si="1"/>
        <v>42.184435771564893</v>
      </c>
      <c r="F17" s="32">
        <f t="shared" si="1"/>
        <v>39.006139712370768</v>
      </c>
      <c r="G17" s="33">
        <f t="shared" si="1"/>
        <v>87.415564228435088</v>
      </c>
      <c r="H17" s="31">
        <f t="shared" si="19"/>
        <v>-34.654246081285102</v>
      </c>
      <c r="I17" s="32">
        <f t="shared" si="2"/>
        <v>-36.807285347190806</v>
      </c>
      <c r="J17" s="32">
        <f t="shared" si="3"/>
        <v>34.654246081285102</v>
      </c>
      <c r="K17" s="33">
        <f t="shared" si="4"/>
        <v>36.807285347190806</v>
      </c>
      <c r="L17" s="11">
        <f t="shared" si="5"/>
        <v>0.89810826053451087</v>
      </c>
      <c r="M17" s="12">
        <f t="shared" si="6"/>
        <v>0.51837819496713766</v>
      </c>
      <c r="N17" s="12">
        <f t="shared" si="7"/>
        <v>0.48311649977999632</v>
      </c>
      <c r="O17" s="13">
        <f t="shared" si="8"/>
        <v>0.87822778763975129</v>
      </c>
      <c r="P17" s="11">
        <f t="shared" si="9"/>
        <v>-0.36534991427053742</v>
      </c>
      <c r="Q17" s="12">
        <f t="shared" si="10"/>
        <v>-0.71743068854602476</v>
      </c>
      <c r="R17" s="12">
        <f t="shared" si="20"/>
        <v>0.7263862437168116</v>
      </c>
      <c r="S17" s="13">
        <f t="shared" si="11"/>
        <v>0.39852955832690123</v>
      </c>
      <c r="T17" s="11">
        <f t="shared" si="21"/>
        <v>5.8733890616157414</v>
      </c>
      <c r="U17" s="12">
        <f t="shared" si="12"/>
        <v>5.5213082873402541</v>
      </c>
      <c r="V17" s="12">
        <f t="shared" si="13"/>
        <v>0.6819399124235046</v>
      </c>
      <c r="W17" s="13">
        <f t="shared" si="14"/>
        <v>0.35408322703359385</v>
      </c>
      <c r="X17" s="32">
        <f t="shared" si="15"/>
        <v>96.995692137727175</v>
      </c>
      <c r="Y17" s="32">
        <f t="shared" si="16"/>
        <v>55.984845056450865</v>
      </c>
      <c r="Z17" s="32">
        <f t="shared" si="17"/>
        <v>52.176581976239603</v>
      </c>
      <c r="AA17" s="32">
        <f t="shared" si="18"/>
        <v>94.848601065093135</v>
      </c>
    </row>
    <row r="18" spans="1:27" x14ac:dyDescent="0.2">
      <c r="A18" s="46">
        <f t="shared" si="22"/>
        <v>0.79999999999999993</v>
      </c>
      <c r="B18" s="46">
        <f t="shared" si="23"/>
        <v>0.2751952824487649</v>
      </c>
      <c r="C18" s="46">
        <f t="shared" si="24"/>
        <v>6.0079900247308213</v>
      </c>
      <c r="D18" s="31">
        <f t="shared" si="0"/>
        <v>97.835861618373343</v>
      </c>
      <c r="E18" s="32">
        <f t="shared" si="1"/>
        <v>51.201925084390226</v>
      </c>
      <c r="F18" s="32">
        <f t="shared" si="1"/>
        <v>31.764138381626665</v>
      </c>
      <c r="G18" s="33">
        <f t="shared" si="1"/>
        <v>78.398074915609754</v>
      </c>
      <c r="H18" s="31">
        <f t="shared" si="19"/>
        <v>-27.836520025529182</v>
      </c>
      <c r="I18" s="32">
        <f t="shared" si="2"/>
        <v>-41.00405295320774</v>
      </c>
      <c r="J18" s="32">
        <f t="shared" si="3"/>
        <v>27.836520025529197</v>
      </c>
      <c r="K18" s="33">
        <f t="shared" si="4"/>
        <v>41.004052953207747</v>
      </c>
      <c r="L18" s="11">
        <f t="shared" si="5"/>
        <v>0.94184135027776161</v>
      </c>
      <c r="M18" s="12">
        <f t="shared" si="6"/>
        <v>0.60737984714299409</v>
      </c>
      <c r="N18" s="12">
        <f t="shared" si="7"/>
        <v>0.39106888256030164</v>
      </c>
      <c r="O18" s="13">
        <f t="shared" si="8"/>
        <v>0.81920065996345048</v>
      </c>
      <c r="P18" s="11">
        <f t="shared" si="9"/>
        <v>-0.27719762497379347</v>
      </c>
      <c r="Q18" s="12">
        <f t="shared" si="10"/>
        <v>-0.67524701683013033</v>
      </c>
      <c r="R18" s="12">
        <f t="shared" si="20"/>
        <v>0.71959439907731038</v>
      </c>
      <c r="S18" s="13">
        <f t="shared" si="11"/>
        <v>0.48189647928538998</v>
      </c>
      <c r="T18" s="11">
        <f t="shared" si="21"/>
        <v>5.7307923997570276</v>
      </c>
      <c r="U18" s="12">
        <f t="shared" si="12"/>
        <v>5.3327430079006906</v>
      </c>
      <c r="V18" s="12">
        <f t="shared" si="13"/>
        <v>0.4443991166285457</v>
      </c>
      <c r="W18" s="13">
        <f t="shared" si="14"/>
        <v>0.20670119683662502</v>
      </c>
      <c r="X18" s="32">
        <f t="shared" si="15"/>
        <v>101.71886582999825</v>
      </c>
      <c r="Y18" s="32">
        <f t="shared" si="16"/>
        <v>65.597023491443366</v>
      </c>
      <c r="Z18" s="32">
        <f t="shared" si="17"/>
        <v>42.235439316512576</v>
      </c>
      <c r="AA18" s="32">
        <f t="shared" si="18"/>
        <v>88.473671276052656</v>
      </c>
    </row>
    <row r="19" spans="1:27" x14ac:dyDescent="0.2">
      <c r="A19" s="46">
        <f t="shared" si="22"/>
        <v>0.89999999999999991</v>
      </c>
      <c r="B19" s="46">
        <f t="shared" si="23"/>
        <v>0.50594423360422258</v>
      </c>
      <c r="C19" s="46">
        <f t="shared" si="24"/>
        <v>5.7772410735753637</v>
      </c>
      <c r="D19" s="31">
        <f t="shared" si="0"/>
        <v>103.32665689411633</v>
      </c>
      <c r="E19" s="32">
        <f t="shared" si="1"/>
        <v>60.940238070702875</v>
      </c>
      <c r="F19" s="32">
        <f t="shared" si="1"/>
        <v>26.273343105883662</v>
      </c>
      <c r="G19" s="33">
        <f t="shared" si="1"/>
        <v>68.659761929297105</v>
      </c>
      <c r="H19" s="31">
        <f t="shared" si="19"/>
        <v>-19.543201082807272</v>
      </c>
      <c r="I19" s="32">
        <f t="shared" si="2"/>
        <v>-43.027226704136403</v>
      </c>
      <c r="J19" s="32">
        <f t="shared" si="3"/>
        <v>19.543201082807251</v>
      </c>
      <c r="K19" s="33">
        <f t="shared" si="4"/>
        <v>43.027226704136403</v>
      </c>
      <c r="L19" s="11">
        <f t="shared" si="5"/>
        <v>0.97369089832974276</v>
      </c>
      <c r="M19" s="12">
        <f t="shared" si="6"/>
        <v>0.69073421541222568</v>
      </c>
      <c r="N19" s="12">
        <f t="shared" si="7"/>
        <v>0.30319306474558172</v>
      </c>
      <c r="O19" s="13">
        <f t="shared" si="8"/>
        <v>0.75025745158502544</v>
      </c>
      <c r="P19" s="11">
        <f t="shared" si="9"/>
        <v>-0.18693175388791711</v>
      </c>
      <c r="Q19" s="12">
        <f t="shared" si="10"/>
        <v>-0.61477890623030307</v>
      </c>
      <c r="R19" s="12">
        <f t="shared" si="20"/>
        <v>0.63954795797690944</v>
      </c>
      <c r="S19" s="13">
        <f t="shared" si="11"/>
        <v>0.55980154773148805</v>
      </c>
      <c r="T19" s="11">
        <f t="shared" si="21"/>
        <v>5.5903093196874467</v>
      </c>
      <c r="U19" s="12">
        <f t="shared" si="12"/>
        <v>5.1624621673450601</v>
      </c>
      <c r="V19" s="12">
        <f t="shared" si="13"/>
        <v>0.13360372437268708</v>
      </c>
      <c r="W19" s="13">
        <f t="shared" si="14"/>
        <v>5.3857314127265354E-2</v>
      </c>
      <c r="X19" s="32">
        <f t="shared" si="15"/>
        <v>105.15861701961222</v>
      </c>
      <c r="Y19" s="32">
        <f t="shared" si="16"/>
        <v>74.599295264520379</v>
      </c>
      <c r="Z19" s="32">
        <f t="shared" si="17"/>
        <v>32.744850992522828</v>
      </c>
      <c r="AA19" s="32">
        <f t="shared" si="18"/>
        <v>81.027804771182744</v>
      </c>
    </row>
    <row r="20" spans="1:27" x14ac:dyDescent="0.2">
      <c r="A20" s="46">
        <f t="shared" si="22"/>
        <v>0.99999999999999989</v>
      </c>
      <c r="B20" s="46">
        <f t="shared" si="23"/>
        <v>0.73669318475968026</v>
      </c>
      <c r="C20" s="46">
        <f t="shared" si="24"/>
        <v>5.546492122419906</v>
      </c>
      <c r="D20" s="31">
        <f t="shared" si="0"/>
        <v>106.77518320738122</v>
      </c>
      <c r="E20" s="32">
        <f t="shared" si="1"/>
        <v>70.883154119576133</v>
      </c>
      <c r="F20" s="32">
        <f t="shared" si="1"/>
        <v>22.82481679261879</v>
      </c>
      <c r="G20" s="33">
        <f t="shared" si="1"/>
        <v>58.716845880423833</v>
      </c>
      <c r="H20" s="31">
        <f t="shared" si="19"/>
        <v>-10.213911821960403</v>
      </c>
      <c r="I20" s="32">
        <f t="shared" si="2"/>
        <v>-42.769559688608958</v>
      </c>
      <c r="J20" s="32">
        <f t="shared" si="3"/>
        <v>10.213911821960416</v>
      </c>
      <c r="K20" s="33">
        <f t="shared" si="4"/>
        <v>42.76955968860895</v>
      </c>
      <c r="L20" s="11">
        <f t="shared" si="5"/>
        <v>0.99317215251257329</v>
      </c>
      <c r="M20" s="12">
        <f t="shared" si="6"/>
        <v>0.76654458534949144</v>
      </c>
      <c r="N20" s="12">
        <f t="shared" si="7"/>
        <v>0.23153633726381295</v>
      </c>
      <c r="O20" s="13">
        <f t="shared" si="8"/>
        <v>0.67261385554519759</v>
      </c>
      <c r="P20" s="11">
        <f t="shared" si="9"/>
        <v>-9.5367925468325079E-2</v>
      </c>
      <c r="Q20" s="12">
        <f t="shared" si="10"/>
        <v>-0.54290193848884383</v>
      </c>
      <c r="R20" s="12">
        <f t="shared" si="20"/>
        <v>0.42076590999575386</v>
      </c>
      <c r="S20" s="13">
        <f t="shared" si="11"/>
        <v>0.62953551567823129</v>
      </c>
      <c r="T20" s="11">
        <f t="shared" si="21"/>
        <v>5.4511241969515805</v>
      </c>
      <c r="U20" s="12">
        <f t="shared" si="12"/>
        <v>5.0035901839310624</v>
      </c>
      <c r="V20" s="12">
        <f t="shared" si="13"/>
        <v>5.9672580324156597</v>
      </c>
      <c r="W20" s="13">
        <f t="shared" si="14"/>
        <v>6.1760276380981374</v>
      </c>
      <c r="X20" s="32">
        <f t="shared" si="15"/>
        <v>107.26259247135792</v>
      </c>
      <c r="Y20" s="32">
        <f t="shared" si="16"/>
        <v>82.786815217745072</v>
      </c>
      <c r="Z20" s="32">
        <f t="shared" si="17"/>
        <v>25.005924424491798</v>
      </c>
      <c r="AA20" s="32">
        <f t="shared" si="18"/>
        <v>72.642296398881342</v>
      </c>
    </row>
    <row r="21" spans="1:27" x14ac:dyDescent="0.2">
      <c r="A21" s="46">
        <f t="shared" si="22"/>
        <v>1.0999999999999999</v>
      </c>
      <c r="B21" s="46">
        <f t="shared" si="23"/>
        <v>0.96744213591513706</v>
      </c>
      <c r="C21" s="46">
        <f t="shared" si="24"/>
        <v>5.3157431712644492</v>
      </c>
      <c r="D21" s="31">
        <f t="shared" si="0"/>
        <v>107.99863678479031</v>
      </c>
      <c r="E21" s="32">
        <f t="shared" si="1"/>
        <v>80.503606766381409</v>
      </c>
      <c r="F21" s="32">
        <f t="shared" si="1"/>
        <v>21.60136321520968</v>
      </c>
      <c r="G21" s="33">
        <f t="shared" si="1"/>
        <v>49.096393233618556</v>
      </c>
      <c r="H21" s="31">
        <f t="shared" si="19"/>
        <v>-0.3431908153795572</v>
      </c>
      <c r="I21" s="32">
        <f t="shared" si="2"/>
        <v>-40.24471064036689</v>
      </c>
      <c r="J21" s="32">
        <f t="shared" si="3"/>
        <v>0.34319081537957113</v>
      </c>
      <c r="K21" s="33">
        <f t="shared" si="4"/>
        <v>40.244710640366883</v>
      </c>
      <c r="L21" s="11">
        <f t="shared" si="5"/>
        <v>0.99999242655348985</v>
      </c>
      <c r="M21" s="12">
        <f t="shared" si="6"/>
        <v>0.83335737809565247</v>
      </c>
      <c r="N21" s="12">
        <f t="shared" si="7"/>
        <v>0.20003786350504529</v>
      </c>
      <c r="O21" s="13">
        <f t="shared" si="8"/>
        <v>0.58780564847025718</v>
      </c>
      <c r="P21" s="11">
        <f t="shared" si="9"/>
        <v>-3.1777221493243983E-3</v>
      </c>
      <c r="Q21" s="12">
        <f t="shared" si="10"/>
        <v>-0.46357712278964353</v>
      </c>
      <c r="R21" s="12">
        <f t="shared" si="20"/>
        <v>1.5886124465371874E-2</v>
      </c>
      <c r="S21" s="13">
        <f t="shared" si="11"/>
        <v>0.68664307819956338</v>
      </c>
      <c r="T21" s="11">
        <f t="shared" si="21"/>
        <v>5.3125654491151248</v>
      </c>
      <c r="U21" s="12">
        <f t="shared" si="12"/>
        <v>4.8521660484748059</v>
      </c>
      <c r="V21" s="12">
        <f t="shared" si="13"/>
        <v>5.3316292957298215</v>
      </c>
      <c r="W21" s="13">
        <f t="shared" si="14"/>
        <v>6.0023862494640126</v>
      </c>
      <c r="X21" s="32">
        <f t="shared" si="15"/>
        <v>107.9991820677769</v>
      </c>
      <c r="Y21" s="32">
        <f t="shared" si="16"/>
        <v>90.002596834330461</v>
      </c>
      <c r="Z21" s="32">
        <f t="shared" si="17"/>
        <v>21.604089258544892</v>
      </c>
      <c r="AA21" s="32">
        <f t="shared" si="18"/>
        <v>63.483010034787775</v>
      </c>
    </row>
    <row r="22" spans="1:27" x14ac:dyDescent="0.2">
      <c r="A22" s="46">
        <f t="shared" si="22"/>
        <v>1.2</v>
      </c>
      <c r="B22" s="46">
        <f t="shared" si="23"/>
        <v>1.1981910870705956</v>
      </c>
      <c r="C22" s="46">
        <f t="shared" si="24"/>
        <v>5.0849942201089906</v>
      </c>
      <c r="D22" s="31">
        <f t="shared" si="0"/>
        <v>106.93216327692417</v>
      </c>
      <c r="E22" s="32">
        <f t="shared" si="1"/>
        <v>89.291623087707393</v>
      </c>
      <c r="F22" s="32">
        <f t="shared" si="1"/>
        <v>22.667836723075816</v>
      </c>
      <c r="G22" s="33">
        <f t="shared" si="1"/>
        <v>40.308376912292573</v>
      </c>
      <c r="H22" s="31">
        <f t="shared" si="19"/>
        <v>9.5457224769318234</v>
      </c>
      <c r="I22" s="32">
        <f t="shared" si="2"/>
        <v>-35.586519899108964</v>
      </c>
      <c r="J22" s="32">
        <f t="shared" si="3"/>
        <v>-9.545722476931811</v>
      </c>
      <c r="K22" s="33">
        <f t="shared" si="4"/>
        <v>35.58651989910895</v>
      </c>
      <c r="L22" s="11">
        <f t="shared" si="5"/>
        <v>0.99404987174757964</v>
      </c>
      <c r="M22" s="12">
        <f t="shared" si="6"/>
        <v>0.89001637368026609</v>
      </c>
      <c r="N22" s="12">
        <f t="shared" si="7"/>
        <v>0.22773856168558756</v>
      </c>
      <c r="O22" s="13">
        <f t="shared" si="8"/>
        <v>0.49786630191350434</v>
      </c>
      <c r="P22" s="11">
        <f t="shared" si="9"/>
        <v>8.903295592072076E-2</v>
      </c>
      <c r="Q22" s="12">
        <f t="shared" si="10"/>
        <v>-0.37924940807056778</v>
      </c>
      <c r="R22" s="12">
        <f t="shared" si="20"/>
        <v>-0.39857378781595054</v>
      </c>
      <c r="S22" s="13">
        <f t="shared" si="11"/>
        <v>0.72326251435839806</v>
      </c>
      <c r="T22" s="11">
        <f t="shared" si="21"/>
        <v>5.1740271760297114</v>
      </c>
      <c r="U22" s="12">
        <f t="shared" si="12"/>
        <v>4.7057448120384224</v>
      </c>
      <c r="V22" s="12">
        <f t="shared" si="13"/>
        <v>4.6864204322930405</v>
      </c>
      <c r="W22" s="13">
        <f t="shared" si="14"/>
        <v>5.8082567344673883</v>
      </c>
      <c r="X22" s="32">
        <f t="shared" si="15"/>
        <v>107.3573861487386</v>
      </c>
      <c r="Y22" s="32">
        <f t="shared" si="16"/>
        <v>96.121768357468738</v>
      </c>
      <c r="Z22" s="32">
        <f t="shared" si="17"/>
        <v>24.595764662043457</v>
      </c>
      <c r="AA22" s="32">
        <f t="shared" si="18"/>
        <v>53.769560606658466</v>
      </c>
    </row>
    <row r="23" spans="1:27" x14ac:dyDescent="0.2">
      <c r="A23" s="46">
        <f t="shared" si="22"/>
        <v>1.3</v>
      </c>
      <c r="B23" s="46">
        <f t="shared" si="23"/>
        <v>1.4289400382260533</v>
      </c>
      <c r="C23" s="46">
        <f t="shared" si="24"/>
        <v>4.8542452689535329</v>
      </c>
      <c r="D23" s="31">
        <f t="shared" si="0"/>
        <v>103.63229563836558</v>
      </c>
      <c r="E23" s="32">
        <f t="shared" si="1"/>
        <v>96.781356980578565</v>
      </c>
      <c r="F23" s="32">
        <f t="shared" si="1"/>
        <v>25.967704361634439</v>
      </c>
      <c r="G23" s="33">
        <f t="shared" si="1"/>
        <v>32.818643019421408</v>
      </c>
      <c r="H23" s="31">
        <f t="shared" si="19"/>
        <v>18.92862423565365</v>
      </c>
      <c r="I23" s="32">
        <f t="shared" si="2"/>
        <v>-29.04191463524398</v>
      </c>
      <c r="J23" s="32">
        <f t="shared" si="3"/>
        <v>-18.928624235653672</v>
      </c>
      <c r="K23" s="33">
        <f t="shared" si="4"/>
        <v>29.04191463524397</v>
      </c>
      <c r="L23" s="11">
        <f t="shared" si="5"/>
        <v>0.97543321223823176</v>
      </c>
      <c r="M23" s="12">
        <f t="shared" si="6"/>
        <v>0.93560056161554195</v>
      </c>
      <c r="N23" s="12">
        <f t="shared" si="7"/>
        <v>0.29753999472777587</v>
      </c>
      <c r="O23" s="13">
        <f t="shared" si="8"/>
        <v>0.40577282943129939</v>
      </c>
      <c r="P23" s="11">
        <f t="shared" si="9"/>
        <v>0.18066031336328658</v>
      </c>
      <c r="Q23" s="12">
        <f t="shared" si="10"/>
        <v>-0.29152796009810855</v>
      </c>
      <c r="R23" s="12">
        <f t="shared" si="20"/>
        <v>-0.62987901335339702</v>
      </c>
      <c r="S23" s="13">
        <f t="shared" si="11"/>
        <v>0.72442156444948946</v>
      </c>
      <c r="T23" s="11">
        <f t="shared" si="21"/>
        <v>5.0349055823168198</v>
      </c>
      <c r="U23" s="12">
        <f t="shared" si="12"/>
        <v>4.562717308855424</v>
      </c>
      <c r="V23" s="12">
        <f t="shared" si="13"/>
        <v>4.2243662556001356</v>
      </c>
      <c r="W23" s="13">
        <f t="shared" si="14"/>
        <v>5.5786668334030223</v>
      </c>
      <c r="X23" s="32">
        <f t="shared" si="15"/>
        <v>105.34678692172903</v>
      </c>
      <c r="Y23" s="32">
        <f t="shared" si="16"/>
        <v>101.04486065447853</v>
      </c>
      <c r="Z23" s="32">
        <f t="shared" si="17"/>
        <v>32.134319430599795</v>
      </c>
      <c r="AA23" s="32">
        <f t="shared" si="18"/>
        <v>43.823465578580333</v>
      </c>
    </row>
    <row r="24" spans="1:27" x14ac:dyDescent="0.2">
      <c r="A24" s="46">
        <f t="shared" si="22"/>
        <v>1.4000000000000001</v>
      </c>
      <c r="B24" s="46">
        <f t="shared" si="23"/>
        <v>1.659688989381511</v>
      </c>
      <c r="C24" s="46">
        <f t="shared" si="24"/>
        <v>4.6234963177980752</v>
      </c>
      <c r="D24" s="31">
        <f t="shared" si="0"/>
        <v>98.273957358506095</v>
      </c>
      <c r="E24" s="32">
        <f t="shared" si="1"/>
        <v>102.57578331227529</v>
      </c>
      <c r="F24" s="32">
        <f t="shared" si="1"/>
        <v>31.326042641493899</v>
      </c>
      <c r="G24" s="33">
        <f t="shared" si="1"/>
        <v>27.024216687724689</v>
      </c>
      <c r="H24" s="31">
        <f t="shared" si="19"/>
        <v>27.308133930404626</v>
      </c>
      <c r="I24" s="32">
        <f t="shared" si="2"/>
        <v>-20.95781942722153</v>
      </c>
      <c r="J24" s="32">
        <f t="shared" si="3"/>
        <v>-27.308133930404612</v>
      </c>
      <c r="K24" s="33">
        <f t="shared" si="4"/>
        <v>20.957819427221501</v>
      </c>
      <c r="L24" s="11">
        <f t="shared" si="5"/>
        <v>0.94442197112252568</v>
      </c>
      <c r="M24" s="12">
        <f t="shared" si="6"/>
        <v>0.96939719707246308</v>
      </c>
      <c r="N24" s="12">
        <f t="shared" si="7"/>
        <v>0.38479493299814038</v>
      </c>
      <c r="O24" s="13">
        <f t="shared" si="8"/>
        <v>0.31665292404784795</v>
      </c>
      <c r="P24" s="11">
        <f t="shared" si="9"/>
        <v>0.27103954336320446</v>
      </c>
      <c r="Q24" s="12">
        <f t="shared" si="10"/>
        <v>-0.20154158613968765</v>
      </c>
      <c r="R24" s="12">
        <f t="shared" si="20"/>
        <v>-0.71698008937630642</v>
      </c>
      <c r="S24" s="13">
        <f t="shared" si="11"/>
        <v>0.65963483426158731</v>
      </c>
      <c r="T24" s="11">
        <f t="shared" si="21"/>
        <v>4.8945358611612795</v>
      </c>
      <c r="U24" s="12">
        <f t="shared" si="12"/>
        <v>4.4219547316583876</v>
      </c>
      <c r="V24" s="12">
        <f t="shared" si="13"/>
        <v>3.9065162284217689</v>
      </c>
      <c r="W24" s="13">
        <f t="shared" si="14"/>
        <v>5.2831311520596627</v>
      </c>
      <c r="X24" s="32">
        <f t="shared" si="15"/>
        <v>101.99757288123277</v>
      </c>
      <c r="Y24" s="32">
        <f t="shared" si="16"/>
        <v>104.69489728382601</v>
      </c>
      <c r="Z24" s="32">
        <f t="shared" si="17"/>
        <v>41.557852763799161</v>
      </c>
      <c r="AA24" s="32">
        <f t="shared" si="18"/>
        <v>34.19851579716758</v>
      </c>
    </row>
    <row r="25" spans="1:27" x14ac:dyDescent="0.2">
      <c r="A25" s="46">
        <f t="shared" si="22"/>
        <v>1.5000000000000002</v>
      </c>
      <c r="B25" s="46">
        <f t="shared" si="23"/>
        <v>1.8904379405369696</v>
      </c>
      <c r="C25" s="46">
        <f t="shared" si="24"/>
        <v>4.3927473666426167</v>
      </c>
      <c r="D25" s="31">
        <f t="shared" si="0"/>
        <v>91.141189899585555</v>
      </c>
      <c r="E25" s="32">
        <f t="shared" si="1"/>
        <v>106.36774392253693</v>
      </c>
      <c r="F25" s="32">
        <f t="shared" si="1"/>
        <v>38.458810100414432</v>
      </c>
      <c r="G25" s="33">
        <f t="shared" si="1"/>
        <v>23.232256077463049</v>
      </c>
      <c r="H25" s="31">
        <f t="shared" si="19"/>
        <v>34.240060085723741</v>
      </c>
      <c r="I25" s="32">
        <f t="shared" si="2"/>
        <v>-11.762766051843158</v>
      </c>
      <c r="J25" s="32">
        <f t="shared" si="3"/>
        <v>-34.240060085723741</v>
      </c>
      <c r="K25" s="33">
        <f t="shared" si="4"/>
        <v>11.762766051843128</v>
      </c>
      <c r="L25" s="11">
        <f t="shared" si="5"/>
        <v>0.90148759712664539</v>
      </c>
      <c r="M25" s="12">
        <f t="shared" si="6"/>
        <v>0.99089041844268599</v>
      </c>
      <c r="N25" s="12">
        <f t="shared" si="7"/>
        <v>0.47678098979177758</v>
      </c>
      <c r="O25" s="13">
        <f t="shared" si="8"/>
        <v>0.24111445132649845</v>
      </c>
      <c r="P25" s="11">
        <f t="shared" si="9"/>
        <v>0.35936802689431624</v>
      </c>
      <c r="Q25" s="12">
        <f t="shared" si="10"/>
        <v>-0.1101383235363402</v>
      </c>
      <c r="R25" s="12">
        <f t="shared" si="20"/>
        <v>-0.72743269637349739</v>
      </c>
      <c r="S25" s="13">
        <f t="shared" si="11"/>
        <v>0.46868431267769733</v>
      </c>
      <c r="T25" s="11">
        <f t="shared" si="21"/>
        <v>4.7521153935369327</v>
      </c>
      <c r="U25" s="12">
        <f t="shared" si="12"/>
        <v>4.2826090431062767</v>
      </c>
      <c r="V25" s="12">
        <f t="shared" si="13"/>
        <v>3.6653146702691193</v>
      </c>
      <c r="W25" s="13">
        <f t="shared" si="14"/>
        <v>4.8614316793203143</v>
      </c>
      <c r="X25" s="32">
        <f t="shared" si="15"/>
        <v>97.360660489677699</v>
      </c>
      <c r="Y25" s="32">
        <f t="shared" si="16"/>
        <v>107.01616519181009</v>
      </c>
      <c r="Z25" s="32">
        <f t="shared" si="17"/>
        <v>51.492346897511979</v>
      </c>
      <c r="AA25" s="32">
        <f t="shared" si="18"/>
        <v>26.040360743261832</v>
      </c>
    </row>
    <row r="26" spans="1:27" x14ac:dyDescent="0.2">
      <c r="A26" s="46">
        <f t="shared" si="22"/>
        <v>1.6000000000000003</v>
      </c>
      <c r="B26" s="46">
        <f t="shared" si="23"/>
        <v>2.1211868916924281</v>
      </c>
      <c r="C26" s="46">
        <f t="shared" si="24"/>
        <v>4.1619984154871581</v>
      </c>
      <c r="D26" s="31">
        <f t="shared" si="0"/>
        <v>82.612095873464682</v>
      </c>
      <c r="E26" s="32">
        <f t="shared" si="1"/>
        <v>107.95622984547887</v>
      </c>
      <c r="F26" s="32">
        <f t="shared" si="1"/>
        <v>46.987904126535298</v>
      </c>
      <c r="G26" s="33">
        <f t="shared" si="1"/>
        <v>21.643770154521121</v>
      </c>
      <c r="H26" s="31">
        <f t="shared" si="19"/>
        <v>39.356946535452956</v>
      </c>
      <c r="I26" s="32">
        <f t="shared" si="2"/>
        <v>-1.9441773386701537</v>
      </c>
      <c r="J26" s="32">
        <f t="shared" si="3"/>
        <v>-39.356946535452948</v>
      </c>
      <c r="K26" s="33">
        <f t="shared" si="4"/>
        <v>1.9441773386701204</v>
      </c>
      <c r="L26" s="11">
        <f t="shared" si="5"/>
        <v>0.8472969823927321</v>
      </c>
      <c r="M26" s="12">
        <f t="shared" si="6"/>
        <v>0.99975680290246849</v>
      </c>
      <c r="N26" s="12">
        <f t="shared" si="7"/>
        <v>0.56752781749282566</v>
      </c>
      <c r="O26" s="13">
        <f t="shared" si="8"/>
        <v>0.20121216427004285</v>
      </c>
      <c r="P26" s="11">
        <f t="shared" si="9"/>
        <v>0.44459535835545494</v>
      </c>
      <c r="Q26" s="12">
        <f t="shared" si="10"/>
        <v>-1.8006994154494336E-2</v>
      </c>
      <c r="R26" s="12">
        <f t="shared" si="20"/>
        <v>-0.69724950561571553</v>
      </c>
      <c r="S26" s="13">
        <f t="shared" si="11"/>
        <v>8.9585754786027275E-2</v>
      </c>
      <c r="T26" s="11">
        <f t="shared" si="21"/>
        <v>4.6065937738426133</v>
      </c>
      <c r="U26" s="12">
        <f t="shared" si="12"/>
        <v>4.1439914213326636</v>
      </c>
      <c r="V26" s="12">
        <f t="shared" si="13"/>
        <v>3.4647489098714424</v>
      </c>
      <c r="W26" s="13">
        <f t="shared" si="14"/>
        <v>4.2515841702731851</v>
      </c>
      <c r="X26" s="32">
        <f t="shared" si="15"/>
        <v>91.508074098415065</v>
      </c>
      <c r="Y26" s="32">
        <f t="shared" si="16"/>
        <v>107.9737347134666</v>
      </c>
      <c r="Z26" s="32">
        <f t="shared" si="17"/>
        <v>61.293004289225166</v>
      </c>
      <c r="AA26" s="32">
        <f t="shared" si="18"/>
        <v>21.730913741164628</v>
      </c>
    </row>
    <row r="27" spans="1:27" x14ac:dyDescent="0.2">
      <c r="A27" s="46">
        <f t="shared" si="22"/>
        <v>1.7000000000000004</v>
      </c>
      <c r="B27" s="46">
        <f t="shared" si="23"/>
        <v>2.3519358428478849</v>
      </c>
      <c r="C27" s="46">
        <f t="shared" si="24"/>
        <v>3.9312494643317013</v>
      </c>
      <c r="D27" s="31">
        <f t="shared" si="0"/>
        <v>73.138796107950583</v>
      </c>
      <c r="E27" s="32">
        <f t="shared" si="1"/>
        <v>107.25703664294616</v>
      </c>
      <c r="F27" s="32">
        <f t="shared" si="1"/>
        <v>56.461203892049404</v>
      </c>
      <c r="G27" s="33">
        <f t="shared" si="1"/>
        <v>22.342963357053847</v>
      </c>
      <c r="H27" s="31">
        <f t="shared" si="19"/>
        <v>42.3875509963719</v>
      </c>
      <c r="I27" s="32">
        <f t="shared" si="2"/>
        <v>7.9774707457643865</v>
      </c>
      <c r="J27" s="32">
        <f t="shared" si="3"/>
        <v>-42.3875509963719</v>
      </c>
      <c r="K27" s="33">
        <f t="shared" si="4"/>
        <v>-7.9774707457644558</v>
      </c>
      <c r="L27" s="11">
        <f t="shared" si="5"/>
        <v>0.78272171944334079</v>
      </c>
      <c r="M27" s="12">
        <f t="shared" si="6"/>
        <v>0.99586387201679871</v>
      </c>
      <c r="N27" s="12">
        <f t="shared" si="7"/>
        <v>0.65371760716050786</v>
      </c>
      <c r="O27" s="13">
        <f t="shared" si="8"/>
        <v>0.21967054516186146</v>
      </c>
      <c r="P27" s="11">
        <f t="shared" si="9"/>
        <v>0.52524661038204823</v>
      </c>
      <c r="Q27" s="12">
        <f t="shared" si="10"/>
        <v>7.4240434804476355E-2</v>
      </c>
      <c r="R27" s="12">
        <f t="shared" si="20"/>
        <v>-0.64397303166124209</v>
      </c>
      <c r="S27" s="13">
        <f t="shared" si="11"/>
        <v>-0.34293823783813659</v>
      </c>
      <c r="T27" s="11">
        <f t="shared" si="21"/>
        <v>4.4564960747137494</v>
      </c>
      <c r="U27" s="12">
        <f t="shared" si="12"/>
        <v>4.0054898991361778</v>
      </c>
      <c r="V27" s="12">
        <f t="shared" si="13"/>
        <v>3.2872764326704593</v>
      </c>
      <c r="W27" s="13">
        <f t="shared" si="14"/>
        <v>3.5883112264935648</v>
      </c>
      <c r="X27" s="32">
        <f t="shared" si="15"/>
        <v>84.533945699880803</v>
      </c>
      <c r="Y27" s="32">
        <f t="shared" si="16"/>
        <v>107.55329817781426</v>
      </c>
      <c r="Z27" s="32">
        <f t="shared" si="17"/>
        <v>70.601501573334843</v>
      </c>
      <c r="AA27" s="32">
        <f t="shared" si="18"/>
        <v>23.724418877481039</v>
      </c>
    </row>
    <row r="28" spans="1:27" x14ac:dyDescent="0.2">
      <c r="A28" s="46">
        <f t="shared" si="22"/>
        <v>1.8000000000000005</v>
      </c>
      <c r="B28" s="46">
        <f t="shared" si="23"/>
        <v>2.5826847940033417</v>
      </c>
      <c r="C28" s="46">
        <f t="shared" si="24"/>
        <v>3.7005005131762445</v>
      </c>
      <c r="D28" s="31">
        <f t="shared" si="0"/>
        <v>63.223463063439397</v>
      </c>
      <c r="E28" s="32">
        <f t="shared" si="1"/>
        <v>104.30722801813614</v>
      </c>
      <c r="F28" s="32">
        <f t="shared" si="1"/>
        <v>66.376536936560569</v>
      </c>
      <c r="G28" s="33">
        <f t="shared" si="1"/>
        <v>25.292771981863851</v>
      </c>
      <c r="H28" s="31">
        <f t="shared" si="19"/>
        <v>43.17122341661932</v>
      </c>
      <c r="I28" s="32">
        <f t="shared" si="2"/>
        <v>17.476239135551975</v>
      </c>
      <c r="J28" s="32">
        <f t="shared" si="3"/>
        <v>-43.17122341661932</v>
      </c>
      <c r="K28" s="33">
        <f t="shared" si="4"/>
        <v>-17.476239135551971</v>
      </c>
      <c r="L28" s="11">
        <f t="shared" si="5"/>
        <v>0.70886029859705391</v>
      </c>
      <c r="M28" s="12">
        <f t="shared" si="6"/>
        <v>0.97926972801241674</v>
      </c>
      <c r="N28" s="12">
        <f t="shared" si="7"/>
        <v>0.7331555613053039</v>
      </c>
      <c r="O28" s="13">
        <f t="shared" si="8"/>
        <v>0.28465909400278655</v>
      </c>
      <c r="P28" s="11">
        <f t="shared" si="9"/>
        <v>0.5991130213759821</v>
      </c>
      <c r="Q28" s="12">
        <f t="shared" si="10"/>
        <v>0.16600393917693923</v>
      </c>
      <c r="R28" s="12">
        <f t="shared" si="20"/>
        <v>-0.57665555747055319</v>
      </c>
      <c r="S28" s="13">
        <f t="shared" si="11"/>
        <v>-0.60463158793285188</v>
      </c>
      <c r="T28" s="11">
        <f t="shared" si="21"/>
        <v>4.2996135345522264</v>
      </c>
      <c r="U28" s="12">
        <f t="shared" si="12"/>
        <v>3.8665044523531837</v>
      </c>
      <c r="V28" s="12">
        <f t="shared" si="13"/>
        <v>3.1238449557056915</v>
      </c>
      <c r="W28" s="13">
        <f t="shared" si="14"/>
        <v>3.0958689252433924</v>
      </c>
      <c r="X28" s="32">
        <f t="shared" si="15"/>
        <v>76.556912248481822</v>
      </c>
      <c r="Y28" s="32">
        <f t="shared" si="16"/>
        <v>105.76113062534101</v>
      </c>
      <c r="Z28" s="32">
        <f t="shared" si="17"/>
        <v>79.180800620972818</v>
      </c>
      <c r="AA28" s="32">
        <f t="shared" si="18"/>
        <v>30.743182152300946</v>
      </c>
    </row>
    <row r="29" spans="1:27" x14ac:dyDescent="0.2">
      <c r="A29" s="46">
        <f t="shared" si="22"/>
        <v>1.9000000000000006</v>
      </c>
      <c r="B29" s="46">
        <f t="shared" si="23"/>
        <v>2.8134337451588003</v>
      </c>
      <c r="C29" s="46">
        <f t="shared" si="24"/>
        <v>3.4697515620207859</v>
      </c>
      <c r="D29" s="31">
        <f t="shared" si="0"/>
        <v>53.391701050346398</v>
      </c>
      <c r="E29" s="32">
        <f t="shared" si="1"/>
        <v>99.263171096705591</v>
      </c>
      <c r="F29" s="32">
        <f t="shared" si="1"/>
        <v>76.208298949653567</v>
      </c>
      <c r="G29" s="33">
        <f t="shared" si="1"/>
        <v>30.336828903294411</v>
      </c>
      <c r="H29" s="31">
        <f t="shared" si="19"/>
        <v>41.666421913518484</v>
      </c>
      <c r="I29" s="32">
        <f t="shared" si="2"/>
        <v>26.048605297773555</v>
      </c>
      <c r="J29" s="32">
        <f t="shared" si="3"/>
        <v>-41.666421913518484</v>
      </c>
      <c r="K29" s="33">
        <f t="shared" si="4"/>
        <v>-26.048605297773552</v>
      </c>
      <c r="L29" s="11">
        <f t="shared" si="5"/>
        <v>0.62708940573225025</v>
      </c>
      <c r="M29" s="12">
        <f t="shared" si="6"/>
        <v>0.9502231965684319</v>
      </c>
      <c r="N29" s="12">
        <f t="shared" si="7"/>
        <v>0.80421320383239969</v>
      </c>
      <c r="O29" s="13">
        <f t="shared" si="8"/>
        <v>0.37023759493502445</v>
      </c>
      <c r="P29" s="11">
        <f t="shared" si="9"/>
        <v>0.66266956693198631</v>
      </c>
      <c r="Q29" s="12">
        <f t="shared" si="10"/>
        <v>0.2566331462187178</v>
      </c>
      <c r="R29" s="12">
        <f t="shared" si="20"/>
        <v>-0.50033988267053864</v>
      </c>
      <c r="S29" s="13">
        <f t="shared" si="11"/>
        <v>-0.70949230786593631</v>
      </c>
      <c r="T29" s="11">
        <f t="shared" si="21"/>
        <v>4.1324211289527719</v>
      </c>
      <c r="U29" s="12">
        <f t="shared" si="12"/>
        <v>3.7263847082395039</v>
      </c>
      <c r="V29" s="12">
        <f t="shared" si="13"/>
        <v>2.9694116793502472</v>
      </c>
      <c r="W29" s="13">
        <f t="shared" si="14"/>
        <v>2.7602592541548496</v>
      </c>
      <c r="X29" s="32">
        <f t="shared" si="15"/>
        <v>67.72565581908303</v>
      </c>
      <c r="Y29" s="32">
        <f t="shared" si="16"/>
        <v>102.62410522939065</v>
      </c>
      <c r="Z29" s="32">
        <f t="shared" si="17"/>
        <v>86.855026013899163</v>
      </c>
      <c r="AA29" s="32">
        <f t="shared" si="18"/>
        <v>39.98566025298264</v>
      </c>
    </row>
    <row r="30" spans="1:27" ht="13.5" thickBot="1" x14ac:dyDescent="0.25">
      <c r="A30" s="47">
        <f t="shared" si="22"/>
        <v>2.0000000000000004</v>
      </c>
      <c r="B30" s="47">
        <f t="shared" si="23"/>
        <v>3.0441826963142589</v>
      </c>
      <c r="C30" s="47">
        <f t="shared" si="24"/>
        <v>3.2390026108653274</v>
      </c>
      <c r="D30" s="34">
        <f t="shared" si="0"/>
        <v>44.164684341876701</v>
      </c>
      <c r="E30" s="35">
        <f t="shared" si="1"/>
        <v>92.392247523626253</v>
      </c>
      <c r="F30" s="35">
        <f t="shared" si="1"/>
        <v>85.435315658123272</v>
      </c>
      <c r="G30" s="36">
        <f t="shared" si="1"/>
        <v>37.207752476373742</v>
      </c>
      <c r="H30" s="34">
        <f t="shared" si="19"/>
        <v>37.95291487737947</v>
      </c>
      <c r="I30" s="35">
        <f t="shared" si="2"/>
        <v>33.240154581393583</v>
      </c>
      <c r="J30" s="35">
        <f t="shared" si="3"/>
        <v>-37.952914877379477</v>
      </c>
      <c r="K30" s="36">
        <f t="shared" si="4"/>
        <v>-33.240154581393583</v>
      </c>
      <c r="L30" s="14">
        <f t="shared" si="5"/>
        <v>0.53918337781291181</v>
      </c>
      <c r="M30" s="15">
        <f t="shared" si="6"/>
        <v>0.90916474196940333</v>
      </c>
      <c r="N30" s="15">
        <f t="shared" si="7"/>
        <v>0.86561035407985887</v>
      </c>
      <c r="O30" s="16">
        <f t="shared" si="8"/>
        <v>0.46197345373918214</v>
      </c>
      <c r="P30" s="14">
        <f t="shared" si="9"/>
        <v>0.70989715216874216</v>
      </c>
      <c r="Q30" s="15">
        <f t="shared" si="10"/>
        <v>0.34535382906328521</v>
      </c>
      <c r="R30" s="15">
        <f t="shared" si="20"/>
        <v>-0.41804509264348083</v>
      </c>
      <c r="S30" s="16">
        <f t="shared" si="11"/>
        <v>-0.72913799771786059</v>
      </c>
      <c r="T30" s="14">
        <f t="shared" si="21"/>
        <v>3.9488997630340696</v>
      </c>
      <c r="U30" s="15">
        <f t="shared" si="12"/>
        <v>3.5843564399286127</v>
      </c>
      <c r="V30" s="15">
        <f t="shared" si="13"/>
        <v>2.8209575182218467</v>
      </c>
      <c r="W30" s="16">
        <f t="shared" si="14"/>
        <v>2.5098646131474669</v>
      </c>
      <c r="X30" s="35">
        <f t="shared" si="15"/>
        <v>58.231804803794475</v>
      </c>
      <c r="Y30" s="35">
        <f t="shared" si="16"/>
        <v>98.189792132695558</v>
      </c>
      <c r="Z30" s="35">
        <f t="shared" si="17"/>
        <v>93.485918240624756</v>
      </c>
      <c r="AA30" s="35">
        <f t="shared" si="18"/>
        <v>49.893133003831672</v>
      </c>
    </row>
  </sheetData>
  <mergeCells count="3">
    <mergeCell ref="A8:A9"/>
    <mergeCell ref="B8:B9"/>
    <mergeCell ref="C8:C9"/>
  </mergeCells>
  <phoneticPr fontId="0" type="noConversion"/>
  <pageMargins left="0.75" right="0.75" top="1" bottom="1" header="0.5" footer="0.5"/>
  <pageSetup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Model</vt:lpstr>
      <vt:lpstr>Steering Angles</vt:lpstr>
      <vt:lpstr>Wheel Speeds</vt:lpstr>
    </vt:vector>
  </TitlesOfParts>
  <Company>McKown 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Ramachandran</dc:creator>
  <cp:lastModifiedBy>DJ Ramachandran</cp:lastModifiedBy>
  <dcterms:created xsi:type="dcterms:W3CDTF">2009-11-08T02:18:43Z</dcterms:created>
  <dcterms:modified xsi:type="dcterms:W3CDTF">2013-07-12T18:44:54Z</dcterms:modified>
</cp:coreProperties>
</file>