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2.xml" ContentType="application/vnd.openxmlformats-officedocument.spreadsheetml.chartsheet+xml"/>
  <Override PartName="/xl/worksheets/sheet4.xml" ContentType="application/vnd.openxmlformats-officedocument.spreadsheetml.work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6.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S:\jonathan\innovation_replication\data\calibration\"/>
    </mc:Choice>
  </mc:AlternateContent>
  <xr:revisionPtr revIDLastSave="0" documentId="8_{A3AD2901-EC4F-4B59-BE78-B3050EA0169D}" xr6:coauthVersionLast="45" xr6:coauthVersionMax="45" xr10:uidLastSave="{00000000-0000-0000-0000-000000000000}"/>
  <bookViews>
    <workbookView xWindow="28680" yWindow="-75" windowWidth="29040" windowHeight="15840" activeTab="10" xr2:uid="{00000000-000D-0000-FFFF-FFFF00000000}"/>
  </bookViews>
  <sheets>
    <sheet name="Directory" sheetId="38" r:id="rId1"/>
    <sheet name="IVplot" sheetId="21" r:id="rId2"/>
    <sheet name="1st stage" sheetId="7" r:id="rId3"/>
    <sheet name="Res by sector" sheetId="32" r:id="rId4"/>
    <sheet name="betas" sheetId="42" r:id="rId5"/>
    <sheet name="dists" sheetId="44" r:id="rId6"/>
    <sheet name="betaPlot" sheetId="30" r:id="rId7"/>
    <sheet name="etaPlot" sheetId="45" r:id="rId8"/>
    <sheet name="cdfs" sheetId="31" r:id="rId9"/>
    <sheet name="psi by sector" sheetId="37" r:id="rId10"/>
    <sheet name="Trend by ind" sheetId="33" r:id="rId11"/>
    <sheet name="LernerTime" sheetId="10" r:id="rId12"/>
    <sheet name="Agg results" sheetId="54" r:id="rId13"/>
    <sheet name="Lerners by ind" sheetId="59" r:id="rId14"/>
    <sheet name="Sectors" sheetId="58" r:id="rId15"/>
    <sheet name="Moments" sheetId="41" r:id="rId16"/>
    <sheet name="IVs" sheetId="4" r:id="rId17"/>
    <sheet name="Data" sheetId="2" r:id="rId18"/>
    <sheet name="NIPA 3.11.3" sheetId="3" r:id="rId19"/>
    <sheet name="include" sheetId="18" r:id="rId20"/>
    <sheet name="4-25.1" sheetId="60" r:id="rId21"/>
    <sheet name="ind weights" sheetId="35" r:id="rId22"/>
    <sheet name="betas calcs" sheetId="40" r:id="rId23"/>
    <sheet name="Check ind#7" sheetId="46" r:id="rId24"/>
    <sheet name="level boot" sheetId="50" r:id="rId25"/>
    <sheet name="aggInds" sheetId="55" r:id="rId26"/>
    <sheet name="Ind results for agg" sheetId="56" r:id="rId27"/>
    <sheet name="Ind weights for agg" sheetId="57" r:id="rId28"/>
  </sheets>
  <externalReferences>
    <externalReference r:id="rId29"/>
    <externalReference r:id="rId30"/>
  </externalReferences>
  <calcPr calcId="191029"/>
  <pivotCaches>
    <pivotCache cacheId="0" r:id="rId31"/>
    <pivotCache cacheId="1" r:id="rId3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33" i="33" l="1"/>
  <c r="Z33" i="33"/>
  <c r="AA32" i="33"/>
  <c r="Z32" i="33"/>
  <c r="AA31" i="33"/>
  <c r="Z31" i="33"/>
  <c r="AA30" i="33"/>
  <c r="Z30" i="33"/>
  <c r="AA29" i="33"/>
  <c r="Z29" i="33"/>
  <c r="AA28" i="33"/>
  <c r="Z28" i="33"/>
  <c r="AA27" i="33"/>
  <c r="Z27" i="33"/>
  <c r="AA26" i="33"/>
  <c r="Z26" i="33"/>
  <c r="AA25" i="33"/>
  <c r="Z25" i="33"/>
  <c r="AA24" i="33"/>
  <c r="Z24" i="33"/>
  <c r="AA23" i="33"/>
  <c r="Z23" i="33"/>
  <c r="AA22" i="33"/>
  <c r="Z22" i="33"/>
  <c r="AA21" i="33"/>
  <c r="Z21" i="33"/>
  <c r="AA20" i="33"/>
  <c r="Z20" i="33"/>
  <c r="AA19" i="33"/>
  <c r="Z19" i="33"/>
  <c r="AA18" i="33"/>
  <c r="Z18" i="33"/>
  <c r="AA17" i="33"/>
  <c r="Z17" i="33"/>
  <c r="AA16" i="33"/>
  <c r="Z16" i="33"/>
  <c r="AA15" i="33"/>
  <c r="Z15" i="33"/>
  <c r="AA14" i="33"/>
  <c r="Z14" i="33"/>
  <c r="AA13" i="33"/>
  <c r="Z13" i="33"/>
  <c r="AA12" i="33"/>
  <c r="Z12" i="33"/>
  <c r="AA11" i="33"/>
  <c r="Z11" i="33"/>
  <c r="AA10" i="33"/>
  <c r="Z10" i="33"/>
  <c r="AA9" i="33"/>
  <c r="Z9" i="33"/>
  <c r="AA8" i="33"/>
  <c r="Z8" i="33"/>
  <c r="AA7" i="33"/>
  <c r="Z7" i="33"/>
  <c r="AA6" i="33"/>
  <c r="Z6" i="33"/>
  <c r="Q19" i="33" l="1"/>
  <c r="Q25" i="33" s="1"/>
  <c r="Q23" i="33" l="1"/>
  <c r="Q22" i="33"/>
  <c r="C67" i="41" l="1"/>
  <c r="C66" i="41"/>
  <c r="C65" i="41"/>
  <c r="C64" i="41"/>
  <c r="C63" i="41"/>
  <c r="C62" i="41"/>
  <c r="C61" i="41"/>
  <c r="C60" i="41"/>
  <c r="C59" i="41"/>
  <c r="C58" i="41"/>
  <c r="C57" i="41"/>
  <c r="C56" i="41"/>
  <c r="C55" i="41"/>
  <c r="C54" i="41"/>
  <c r="C53" i="41"/>
  <c r="C52" i="41"/>
  <c r="C51" i="41"/>
  <c r="C50" i="41"/>
  <c r="C49" i="41"/>
  <c r="C48" i="41"/>
  <c r="C47" i="41"/>
  <c r="C46" i="41"/>
  <c r="C45" i="41"/>
  <c r="C44" i="41"/>
  <c r="C43" i="41"/>
  <c r="C42" i="41"/>
  <c r="C41" i="41"/>
  <c r="C40" i="41"/>
  <c r="C39" i="41"/>
  <c r="C38" i="41"/>
  <c r="C37" i="41"/>
  <c r="C36" i="41"/>
  <c r="C35" i="41"/>
  <c r="C34" i="41"/>
  <c r="C33" i="41"/>
  <c r="C32" i="41"/>
  <c r="C31" i="41"/>
  <c r="C30" i="41"/>
  <c r="C29" i="41"/>
  <c r="C28" i="41"/>
  <c r="C27" i="41"/>
  <c r="C26" i="41"/>
  <c r="C25" i="41"/>
  <c r="C24" i="41"/>
  <c r="C23" i="41"/>
  <c r="C22" i="41"/>
  <c r="C21" i="41"/>
  <c r="C20" i="41"/>
  <c r="C19" i="41"/>
  <c r="C18" i="41"/>
  <c r="C17" i="41"/>
  <c r="C16" i="41"/>
  <c r="C15" i="41"/>
  <c r="C14" i="41"/>
  <c r="C13" i="41"/>
  <c r="C12" i="41"/>
  <c r="C11" i="41"/>
  <c r="C10" i="41"/>
  <c r="C9" i="41"/>
  <c r="C8" i="41"/>
  <c r="G65" i="33"/>
  <c r="F65" i="33"/>
  <c r="E65" i="33"/>
  <c r="D65" i="33"/>
  <c r="G64" i="33"/>
  <c r="F64" i="33"/>
  <c r="E64" i="33"/>
  <c r="D64" i="33"/>
  <c r="G63" i="33"/>
  <c r="F63" i="33"/>
  <c r="E63" i="33"/>
  <c r="D63" i="33"/>
  <c r="G62" i="33"/>
  <c r="F62" i="33"/>
  <c r="E62" i="33"/>
  <c r="D62" i="33"/>
  <c r="G61" i="33"/>
  <c r="F61" i="33"/>
  <c r="E61" i="33"/>
  <c r="D61" i="33"/>
  <c r="G60" i="33"/>
  <c r="F60" i="33"/>
  <c r="E60" i="33"/>
  <c r="D60" i="33"/>
  <c r="G59" i="33"/>
  <c r="F59" i="33"/>
  <c r="E59" i="33"/>
  <c r="D59" i="33"/>
  <c r="G58" i="33"/>
  <c r="F58" i="33"/>
  <c r="E58" i="33"/>
  <c r="D58" i="33"/>
  <c r="G57" i="33"/>
  <c r="F57" i="33"/>
  <c r="E57" i="33"/>
  <c r="D57" i="33"/>
  <c r="G56" i="33"/>
  <c r="F56" i="33"/>
  <c r="E56" i="33"/>
  <c r="D56" i="33"/>
  <c r="G55" i="33"/>
  <c r="F55" i="33"/>
  <c r="E55" i="33"/>
  <c r="D55" i="33"/>
  <c r="G54" i="33"/>
  <c r="F54" i="33"/>
  <c r="E54" i="33"/>
  <c r="D54" i="33"/>
  <c r="G53" i="33"/>
  <c r="F53" i="33"/>
  <c r="E53" i="33"/>
  <c r="D53" i="33"/>
  <c r="G52" i="33"/>
  <c r="F52" i="33"/>
  <c r="E52" i="33"/>
  <c r="D52" i="33"/>
  <c r="G51" i="33"/>
  <c r="F51" i="33"/>
  <c r="E51" i="33"/>
  <c r="D51" i="33"/>
  <c r="G50" i="33"/>
  <c r="F50" i="33"/>
  <c r="E50" i="33"/>
  <c r="D50" i="33"/>
  <c r="G49" i="33"/>
  <c r="F49" i="33"/>
  <c r="E49" i="33"/>
  <c r="D49" i="33"/>
  <c r="G48" i="33"/>
  <c r="F48" i="33"/>
  <c r="E48" i="33"/>
  <c r="D48" i="33"/>
  <c r="G47" i="33"/>
  <c r="F47" i="33"/>
  <c r="E47" i="33"/>
  <c r="D47" i="33"/>
  <c r="G46" i="33"/>
  <c r="F46" i="33"/>
  <c r="E46" i="33"/>
  <c r="D46" i="33"/>
  <c r="G45" i="33"/>
  <c r="F45" i="33"/>
  <c r="E45" i="33"/>
  <c r="D45" i="33"/>
  <c r="G44" i="33"/>
  <c r="F44" i="33"/>
  <c r="E44" i="33"/>
  <c r="D44" i="33"/>
  <c r="G43" i="33"/>
  <c r="F43" i="33"/>
  <c r="E43" i="33"/>
  <c r="D43" i="33"/>
  <c r="G42" i="33"/>
  <c r="F42" i="33"/>
  <c r="E42" i="33"/>
  <c r="D42" i="33"/>
  <c r="G41" i="33"/>
  <c r="F41" i="33"/>
  <c r="E41" i="33"/>
  <c r="D41" i="33"/>
  <c r="G40" i="33"/>
  <c r="F40" i="33"/>
  <c r="E40" i="33"/>
  <c r="D40" i="33"/>
  <c r="G39" i="33"/>
  <c r="F39" i="33"/>
  <c r="E39" i="33"/>
  <c r="D39" i="33"/>
  <c r="G38" i="33"/>
  <c r="F38" i="33"/>
  <c r="E38" i="33"/>
  <c r="D38" i="33"/>
  <c r="G37" i="33"/>
  <c r="F37" i="33"/>
  <c r="E37" i="33"/>
  <c r="D37" i="33"/>
  <c r="G36" i="33"/>
  <c r="F36" i="33"/>
  <c r="E36" i="33"/>
  <c r="D36" i="33"/>
  <c r="G35" i="33"/>
  <c r="F35" i="33"/>
  <c r="E35" i="33"/>
  <c r="D35" i="33"/>
  <c r="G34" i="33"/>
  <c r="F34" i="33"/>
  <c r="E34" i="33"/>
  <c r="D34" i="33"/>
  <c r="G33" i="33"/>
  <c r="F33" i="33"/>
  <c r="E33" i="33"/>
  <c r="D33" i="33"/>
  <c r="G32" i="33"/>
  <c r="F32" i="33"/>
  <c r="E32" i="33"/>
  <c r="D32" i="33"/>
  <c r="G31" i="33"/>
  <c r="F31" i="33"/>
  <c r="E31" i="33"/>
  <c r="D31" i="33"/>
  <c r="G30" i="33"/>
  <c r="F30" i="33"/>
  <c r="E30" i="33"/>
  <c r="D30" i="33"/>
  <c r="G29" i="33"/>
  <c r="F29" i="33"/>
  <c r="E29" i="33"/>
  <c r="D29" i="33"/>
  <c r="G28" i="33"/>
  <c r="F28" i="33"/>
  <c r="E28" i="33"/>
  <c r="D28" i="33"/>
  <c r="G27" i="33"/>
  <c r="F27" i="33"/>
  <c r="E27" i="33"/>
  <c r="D27" i="33"/>
  <c r="G26" i="33"/>
  <c r="F26" i="33"/>
  <c r="E26" i="33"/>
  <c r="D26" i="33"/>
  <c r="G25" i="33"/>
  <c r="F25" i="33"/>
  <c r="E25" i="33"/>
  <c r="D25" i="33"/>
  <c r="G24" i="33"/>
  <c r="F24" i="33"/>
  <c r="E24" i="33"/>
  <c r="D24" i="33"/>
  <c r="G23" i="33"/>
  <c r="F23" i="33"/>
  <c r="E23" i="33"/>
  <c r="D23" i="33"/>
  <c r="G22" i="33"/>
  <c r="F22" i="33"/>
  <c r="E22" i="33"/>
  <c r="D22" i="33"/>
  <c r="G21" i="33"/>
  <c r="F21" i="33"/>
  <c r="E21" i="33"/>
  <c r="D21" i="33"/>
  <c r="G20" i="33"/>
  <c r="F20" i="33"/>
  <c r="E20" i="33"/>
  <c r="D20" i="33"/>
  <c r="G19" i="33"/>
  <c r="F19" i="33"/>
  <c r="E19" i="33"/>
  <c r="D19" i="33"/>
  <c r="G18" i="33"/>
  <c r="F18" i="33"/>
  <c r="E18" i="33"/>
  <c r="D18" i="33"/>
  <c r="G17" i="33"/>
  <c r="F17" i="33"/>
  <c r="E17" i="33"/>
  <c r="D17" i="33"/>
  <c r="G16" i="33"/>
  <c r="F16" i="33"/>
  <c r="E16" i="33"/>
  <c r="D16" i="33"/>
  <c r="G15" i="33"/>
  <c r="F15" i="33"/>
  <c r="E15" i="33"/>
  <c r="D15" i="33"/>
  <c r="G14" i="33"/>
  <c r="F14" i="33"/>
  <c r="E14" i="33"/>
  <c r="D14" i="33"/>
  <c r="G13" i="33"/>
  <c r="F13" i="33"/>
  <c r="E13" i="33"/>
  <c r="D13" i="33"/>
  <c r="G12" i="33"/>
  <c r="F12" i="33"/>
  <c r="E12" i="33"/>
  <c r="D12" i="33"/>
  <c r="G11" i="33"/>
  <c r="F11" i="33"/>
  <c r="E11" i="33"/>
  <c r="D11" i="33"/>
  <c r="G10" i="33"/>
  <c r="F10" i="33"/>
  <c r="E10" i="33"/>
  <c r="D10" i="33"/>
  <c r="G9" i="33"/>
  <c r="F9" i="33"/>
  <c r="E9" i="33"/>
  <c r="D9" i="33"/>
  <c r="G8" i="33"/>
  <c r="F8" i="33"/>
  <c r="E8" i="33"/>
  <c r="D8" i="33"/>
  <c r="G7" i="33"/>
  <c r="F7" i="33"/>
  <c r="E7" i="33"/>
  <c r="D7" i="33"/>
  <c r="G6" i="33"/>
  <c r="F6" i="33"/>
  <c r="E6" i="33"/>
  <c r="D6" i="33"/>
  <c r="F64" i="56" l="1"/>
  <c r="F62" i="56"/>
  <c r="F61" i="56"/>
  <c r="F60" i="56"/>
  <c r="I58" i="33"/>
  <c r="F56" i="56"/>
  <c r="F54" i="56"/>
  <c r="F53" i="56"/>
  <c r="F52" i="56"/>
  <c r="I50" i="33"/>
  <c r="F48" i="56"/>
  <c r="F46" i="56"/>
  <c r="F45" i="56"/>
  <c r="F44" i="56"/>
  <c r="I42" i="33"/>
  <c r="F40" i="56"/>
  <c r="F38" i="56"/>
  <c r="F37" i="56"/>
  <c r="F36" i="56"/>
  <c r="I34" i="33"/>
  <c r="F32" i="56"/>
  <c r="F30" i="56"/>
  <c r="F29" i="56"/>
  <c r="F28" i="56"/>
  <c r="I26" i="33"/>
  <c r="F24" i="56"/>
  <c r="F22" i="56"/>
  <c r="F21" i="56"/>
  <c r="F20" i="56"/>
  <c r="I18" i="33"/>
  <c r="F16" i="56"/>
  <c r="F14" i="56"/>
  <c r="F13" i="56"/>
  <c r="F12" i="56"/>
  <c r="I10" i="33"/>
  <c r="F8" i="56"/>
  <c r="F6" i="56"/>
  <c r="I65" i="56"/>
  <c r="H65" i="56"/>
  <c r="H64" i="56"/>
  <c r="H63" i="56"/>
  <c r="H62" i="56"/>
  <c r="H61" i="56"/>
  <c r="H60" i="56"/>
  <c r="H58" i="56"/>
  <c r="I57" i="56"/>
  <c r="H57" i="56"/>
  <c r="H56" i="56"/>
  <c r="H55" i="56"/>
  <c r="H54" i="56"/>
  <c r="H53" i="56"/>
  <c r="H52" i="56"/>
  <c r="H50" i="56"/>
  <c r="I49" i="56"/>
  <c r="H49" i="56"/>
  <c r="H48" i="56"/>
  <c r="H47" i="56"/>
  <c r="H46" i="56"/>
  <c r="H45" i="56"/>
  <c r="H44" i="56"/>
  <c r="H42" i="56"/>
  <c r="I41" i="56"/>
  <c r="H41" i="56"/>
  <c r="H40" i="56"/>
  <c r="H39" i="56"/>
  <c r="H38" i="56"/>
  <c r="H37" i="56"/>
  <c r="H36" i="56"/>
  <c r="H34" i="56"/>
  <c r="I33" i="56"/>
  <c r="H33" i="56"/>
  <c r="H32" i="56"/>
  <c r="H31" i="56"/>
  <c r="H30" i="56"/>
  <c r="H29" i="56"/>
  <c r="H28" i="56"/>
  <c r="H26" i="56"/>
  <c r="I25" i="56"/>
  <c r="H25" i="56"/>
  <c r="H24" i="56"/>
  <c r="H23" i="56"/>
  <c r="H22" i="56"/>
  <c r="H21" i="56"/>
  <c r="H20" i="56"/>
  <c r="H18" i="56"/>
  <c r="I17" i="56"/>
  <c r="H17" i="56"/>
  <c r="H16" i="56"/>
  <c r="H15" i="56"/>
  <c r="H14" i="56"/>
  <c r="H13" i="56"/>
  <c r="H12" i="56"/>
  <c r="H10" i="56"/>
  <c r="I9" i="56"/>
  <c r="H9" i="56"/>
  <c r="H8" i="56"/>
  <c r="H7" i="56"/>
  <c r="H6" i="56"/>
  <c r="C75" i="35"/>
  <c r="B75" i="35"/>
  <c r="C74" i="35"/>
  <c r="B74" i="35"/>
  <c r="C73" i="35"/>
  <c r="B73" i="35"/>
  <c r="C72" i="35"/>
  <c r="B72" i="35"/>
  <c r="C71" i="35"/>
  <c r="B71" i="35"/>
  <c r="C70" i="35"/>
  <c r="B70" i="35"/>
  <c r="C69" i="35"/>
  <c r="B69" i="35"/>
  <c r="C68" i="35"/>
  <c r="B68" i="35"/>
  <c r="C67" i="35"/>
  <c r="B67" i="35"/>
  <c r="C66" i="35"/>
  <c r="B66" i="35"/>
  <c r="C65" i="35"/>
  <c r="B65" i="35"/>
  <c r="C64" i="35"/>
  <c r="B64" i="35"/>
  <c r="C63" i="35"/>
  <c r="B63" i="35"/>
  <c r="C62" i="35"/>
  <c r="B62" i="35"/>
  <c r="C61" i="35"/>
  <c r="B61" i="35"/>
  <c r="C60" i="35"/>
  <c r="B60" i="35"/>
  <c r="C59" i="35"/>
  <c r="B59" i="35"/>
  <c r="C58" i="35"/>
  <c r="B58" i="35"/>
  <c r="C57" i="35"/>
  <c r="B57" i="35"/>
  <c r="C56" i="35"/>
  <c r="B56" i="35"/>
  <c r="C55" i="35"/>
  <c r="B55" i="35"/>
  <c r="C54" i="35"/>
  <c r="B54" i="35"/>
  <c r="C53" i="35"/>
  <c r="B53" i="35"/>
  <c r="C52" i="35"/>
  <c r="B52" i="35"/>
  <c r="C51" i="35"/>
  <c r="B51" i="35"/>
  <c r="C50" i="35"/>
  <c r="B50" i="35"/>
  <c r="C49" i="35"/>
  <c r="B49" i="35"/>
  <c r="C48" i="35"/>
  <c r="B48" i="35"/>
  <c r="C47" i="35"/>
  <c r="B47" i="35"/>
  <c r="C46" i="35"/>
  <c r="B46" i="35"/>
  <c r="C45" i="35"/>
  <c r="B45" i="35"/>
  <c r="C44" i="35"/>
  <c r="B44" i="35"/>
  <c r="C43" i="35"/>
  <c r="B43" i="35"/>
  <c r="C42" i="35"/>
  <c r="B42" i="35"/>
  <c r="C41" i="35"/>
  <c r="B41" i="35"/>
  <c r="C40" i="35"/>
  <c r="B40" i="35"/>
  <c r="C39" i="35"/>
  <c r="B39" i="35"/>
  <c r="C38" i="35"/>
  <c r="B38" i="35"/>
  <c r="C37" i="35"/>
  <c r="B37" i="35"/>
  <c r="C36" i="35"/>
  <c r="B36" i="35"/>
  <c r="C35" i="35"/>
  <c r="B35" i="35"/>
  <c r="C34" i="35"/>
  <c r="B34" i="35"/>
  <c r="C33" i="35"/>
  <c r="B33" i="35"/>
  <c r="C32" i="35"/>
  <c r="B32" i="35"/>
  <c r="C31" i="35"/>
  <c r="B31" i="35"/>
  <c r="C30" i="35"/>
  <c r="B30" i="35"/>
  <c r="C29" i="35"/>
  <c r="B29" i="35"/>
  <c r="C28" i="35"/>
  <c r="B28" i="35"/>
  <c r="C27" i="35"/>
  <c r="B27" i="35"/>
  <c r="C26" i="35"/>
  <c r="B26" i="35"/>
  <c r="C25" i="35"/>
  <c r="B25" i="35"/>
  <c r="C24" i="35"/>
  <c r="B24" i="35"/>
  <c r="C23" i="35"/>
  <c r="B23" i="35"/>
  <c r="C22" i="35"/>
  <c r="B22" i="35"/>
  <c r="C21" i="35"/>
  <c r="B21" i="35"/>
  <c r="C20" i="35"/>
  <c r="B20" i="35"/>
  <c r="C19" i="35"/>
  <c r="B19" i="35"/>
  <c r="C18" i="35"/>
  <c r="B18" i="35"/>
  <c r="C17" i="35"/>
  <c r="B17" i="35"/>
  <c r="C16" i="35"/>
  <c r="B16" i="35"/>
  <c r="C15" i="35"/>
  <c r="B15" i="35"/>
  <c r="C14" i="35"/>
  <c r="B14" i="35"/>
  <c r="C13" i="35"/>
  <c r="B13" i="35"/>
  <c r="C12" i="35"/>
  <c r="B12" i="35"/>
  <c r="C11" i="35"/>
  <c r="B11" i="35"/>
  <c r="C10" i="35"/>
  <c r="B10" i="35"/>
  <c r="C9" i="35"/>
  <c r="B9" i="35"/>
  <c r="C8" i="35"/>
  <c r="B8" i="35"/>
  <c r="C7" i="35"/>
  <c r="B7" i="35"/>
  <c r="C6" i="35"/>
  <c r="B6" i="35"/>
  <c r="C5" i="35"/>
  <c r="B5" i="35"/>
  <c r="D75" i="35"/>
  <c r="D74" i="35"/>
  <c r="D73" i="35"/>
  <c r="D72" i="35"/>
  <c r="D71" i="35"/>
  <c r="D70" i="35"/>
  <c r="D69" i="35"/>
  <c r="D68" i="35"/>
  <c r="D67" i="35"/>
  <c r="D66" i="35"/>
  <c r="D65" i="35"/>
  <c r="D64" i="35"/>
  <c r="D63" i="35"/>
  <c r="D62" i="35"/>
  <c r="D61" i="35"/>
  <c r="D60" i="35"/>
  <c r="D59" i="35"/>
  <c r="D58" i="3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6" i="35"/>
  <c r="G24" i="32"/>
  <c r="L48" i="32" s="1"/>
  <c r="F24" i="32"/>
  <c r="K48" i="32" s="1"/>
  <c r="E24" i="32"/>
  <c r="D24" i="32"/>
  <c r="C24" i="32"/>
  <c r="G23" i="32"/>
  <c r="L47" i="32" s="1"/>
  <c r="F23" i="32"/>
  <c r="E23" i="32"/>
  <c r="J47" i="32" s="1"/>
  <c r="D23" i="32"/>
  <c r="C23" i="32"/>
  <c r="H47" i="32" s="1"/>
  <c r="G22" i="32"/>
  <c r="F22" i="32"/>
  <c r="E22" i="32"/>
  <c r="J46" i="32" s="1"/>
  <c r="D22" i="32"/>
  <c r="C22" i="32"/>
  <c r="G21" i="32"/>
  <c r="L45" i="32" s="1"/>
  <c r="F21" i="32"/>
  <c r="K45" i="32" s="1"/>
  <c r="E21" i="32"/>
  <c r="J45" i="32" s="1"/>
  <c r="D21" i="32"/>
  <c r="C21" i="32"/>
  <c r="H45" i="32" s="1"/>
  <c r="G20" i="32"/>
  <c r="L44" i="32" s="1"/>
  <c r="F20" i="32"/>
  <c r="K44" i="32" s="1"/>
  <c r="E20" i="32"/>
  <c r="D20" i="32"/>
  <c r="C20" i="32"/>
  <c r="H44" i="32" s="1"/>
  <c r="G19" i="32"/>
  <c r="L43" i="32" s="1"/>
  <c r="F19" i="32"/>
  <c r="E19" i="32"/>
  <c r="D19" i="32"/>
  <c r="C19" i="32"/>
  <c r="H43" i="32" s="1"/>
  <c r="G18" i="32"/>
  <c r="F18" i="32"/>
  <c r="E18" i="32"/>
  <c r="J42" i="32" s="1"/>
  <c r="D18" i="32"/>
  <c r="C18" i="32"/>
  <c r="G17" i="32"/>
  <c r="L41" i="32" s="1"/>
  <c r="F17" i="32"/>
  <c r="K41" i="32" s="1"/>
  <c r="E17" i="32"/>
  <c r="J41" i="32" s="1"/>
  <c r="D17" i="32"/>
  <c r="C17" i="32"/>
  <c r="H41" i="32" s="1"/>
  <c r="G16" i="32"/>
  <c r="L40" i="32" s="1"/>
  <c r="F16" i="32"/>
  <c r="K40" i="32" s="1"/>
  <c r="E16" i="32"/>
  <c r="D16" i="32"/>
  <c r="C16" i="32"/>
  <c r="H40" i="32" s="1"/>
  <c r="G15" i="32"/>
  <c r="L39" i="32" s="1"/>
  <c r="F15" i="32"/>
  <c r="E15" i="32"/>
  <c r="D15" i="32"/>
  <c r="C15" i="32"/>
  <c r="H39" i="32" s="1"/>
  <c r="G14" i="32"/>
  <c r="F14" i="32"/>
  <c r="E14" i="32"/>
  <c r="J38" i="32" s="1"/>
  <c r="D14" i="32"/>
  <c r="C14" i="32"/>
  <c r="G13" i="32"/>
  <c r="L37" i="32" s="1"/>
  <c r="F13" i="32"/>
  <c r="K37" i="32" s="1"/>
  <c r="E13" i="32"/>
  <c r="J37" i="32" s="1"/>
  <c r="D13" i="32"/>
  <c r="C13" i="32"/>
  <c r="H37" i="32" s="1"/>
  <c r="G12" i="32"/>
  <c r="L36" i="32" s="1"/>
  <c r="F12" i="32"/>
  <c r="K36" i="32" s="1"/>
  <c r="E12" i="32"/>
  <c r="D12" i="32"/>
  <c r="C12" i="32"/>
  <c r="H36" i="32" s="1"/>
  <c r="G11" i="32"/>
  <c r="L35" i="32" s="1"/>
  <c r="F11" i="32"/>
  <c r="E11" i="32"/>
  <c r="J35" i="32" s="1"/>
  <c r="D11" i="32"/>
  <c r="C11" i="32"/>
  <c r="H35" i="32" s="1"/>
  <c r="G10" i="32"/>
  <c r="F10" i="32"/>
  <c r="E10" i="32"/>
  <c r="J34" i="32" s="1"/>
  <c r="D10" i="32"/>
  <c r="C10" i="32"/>
  <c r="G9" i="32"/>
  <c r="L33" i="32" s="1"/>
  <c r="F9" i="32"/>
  <c r="K33" i="32" s="1"/>
  <c r="E9" i="32"/>
  <c r="J33" i="32" s="1"/>
  <c r="D9" i="32"/>
  <c r="C9" i="32"/>
  <c r="H33" i="32" s="1"/>
  <c r="G8" i="32"/>
  <c r="L32" i="32" s="1"/>
  <c r="F8" i="32"/>
  <c r="K32" i="32" s="1"/>
  <c r="E8" i="32"/>
  <c r="D8" i="32"/>
  <c r="C8" i="32"/>
  <c r="H32" i="32" s="1"/>
  <c r="G7" i="32"/>
  <c r="L31" i="32" s="1"/>
  <c r="F7" i="32"/>
  <c r="E7" i="32"/>
  <c r="J31" i="32" s="1"/>
  <c r="D7" i="32"/>
  <c r="C7" i="32"/>
  <c r="H31" i="32" s="1"/>
  <c r="G6" i="32"/>
  <c r="F6" i="32"/>
  <c r="K30" i="32" s="1"/>
  <c r="E6" i="32"/>
  <c r="J30" i="32" s="1"/>
  <c r="D6" i="32"/>
  <c r="C6" i="32"/>
  <c r="G5" i="32"/>
  <c r="F5" i="32"/>
  <c r="E5" i="32"/>
  <c r="D5" i="32"/>
  <c r="C5" i="32"/>
  <c r="G4" i="32"/>
  <c r="F4" i="32"/>
  <c r="E4" i="32"/>
  <c r="D4" i="32"/>
  <c r="C4" i="32"/>
  <c r="E65" i="59"/>
  <c r="E64" i="59"/>
  <c r="E63" i="59"/>
  <c r="E62" i="59"/>
  <c r="E61" i="59"/>
  <c r="E60" i="59"/>
  <c r="E59" i="59"/>
  <c r="E58" i="59"/>
  <c r="E57" i="59"/>
  <c r="E56" i="59"/>
  <c r="E55" i="59"/>
  <c r="E54" i="59"/>
  <c r="E53" i="59"/>
  <c r="E52" i="59"/>
  <c r="E51" i="59"/>
  <c r="E50" i="59"/>
  <c r="E49" i="59"/>
  <c r="E48" i="59"/>
  <c r="E47" i="59"/>
  <c r="E46" i="59"/>
  <c r="E45" i="59"/>
  <c r="E44" i="59"/>
  <c r="E43" i="59"/>
  <c r="E42" i="59"/>
  <c r="E41" i="59"/>
  <c r="E40" i="59"/>
  <c r="E39" i="59"/>
  <c r="E38" i="59"/>
  <c r="E37" i="59"/>
  <c r="E36" i="59"/>
  <c r="E35" i="59"/>
  <c r="E34" i="59"/>
  <c r="E33" i="59"/>
  <c r="E32" i="59"/>
  <c r="E31" i="59"/>
  <c r="E30" i="59"/>
  <c r="E29" i="59"/>
  <c r="E28" i="59"/>
  <c r="E27" i="59"/>
  <c r="E26" i="59"/>
  <c r="E25" i="59"/>
  <c r="E24" i="59"/>
  <c r="E23" i="59"/>
  <c r="E22" i="59"/>
  <c r="E21" i="59"/>
  <c r="E20" i="59"/>
  <c r="E19" i="59"/>
  <c r="E18" i="59"/>
  <c r="E17" i="59"/>
  <c r="E16" i="59"/>
  <c r="E15" i="59"/>
  <c r="E14" i="59"/>
  <c r="E13" i="59"/>
  <c r="E12" i="59"/>
  <c r="E11" i="59"/>
  <c r="E10" i="59"/>
  <c r="E9" i="59"/>
  <c r="E8" i="59"/>
  <c r="E7" i="59"/>
  <c r="E6" i="59"/>
  <c r="E5" i="33"/>
  <c r="E4" i="33"/>
  <c r="M197" i="7"/>
  <c r="L197" i="7"/>
  <c r="K197" i="7"/>
  <c r="J197" i="7"/>
  <c r="I197" i="7"/>
  <c r="H197" i="7"/>
  <c r="M196" i="7"/>
  <c r="L196" i="7"/>
  <c r="K196" i="7"/>
  <c r="J196" i="7"/>
  <c r="I196" i="7"/>
  <c r="H196" i="7"/>
  <c r="M195" i="7"/>
  <c r="L195" i="7"/>
  <c r="K195" i="7"/>
  <c r="J195" i="7"/>
  <c r="I195" i="7"/>
  <c r="H195" i="7"/>
  <c r="M194" i="7"/>
  <c r="L194" i="7"/>
  <c r="K194" i="7"/>
  <c r="J194" i="7"/>
  <c r="I194" i="7"/>
  <c r="H194" i="7"/>
  <c r="M193" i="7"/>
  <c r="L193" i="7"/>
  <c r="K193" i="7"/>
  <c r="J193" i="7"/>
  <c r="I193" i="7"/>
  <c r="H193" i="7"/>
  <c r="M192" i="7"/>
  <c r="L192" i="7"/>
  <c r="K192" i="7"/>
  <c r="J192" i="7"/>
  <c r="I192" i="7"/>
  <c r="H192" i="7"/>
  <c r="M191" i="7"/>
  <c r="L191" i="7"/>
  <c r="K191" i="7"/>
  <c r="J191" i="7"/>
  <c r="I191" i="7"/>
  <c r="H191" i="7"/>
  <c r="M190" i="7"/>
  <c r="L190" i="7"/>
  <c r="K190" i="7"/>
  <c r="J190" i="7"/>
  <c r="I190" i="7"/>
  <c r="H190" i="7"/>
  <c r="M189" i="7"/>
  <c r="L189" i="7"/>
  <c r="K189" i="7"/>
  <c r="J189" i="7"/>
  <c r="I189" i="7"/>
  <c r="H189" i="7"/>
  <c r="M188" i="7"/>
  <c r="L188" i="7"/>
  <c r="K188" i="7"/>
  <c r="J188" i="7"/>
  <c r="I188" i="7"/>
  <c r="H188" i="7"/>
  <c r="M187" i="7"/>
  <c r="L187" i="7"/>
  <c r="K187" i="7"/>
  <c r="J187" i="7"/>
  <c r="I187" i="7"/>
  <c r="H187" i="7"/>
  <c r="M186" i="7"/>
  <c r="L186" i="7"/>
  <c r="K186" i="7"/>
  <c r="J186" i="7"/>
  <c r="I186" i="7"/>
  <c r="H186" i="7"/>
  <c r="M185" i="7"/>
  <c r="L185" i="7"/>
  <c r="K185" i="7"/>
  <c r="J185" i="7"/>
  <c r="I185" i="7"/>
  <c r="H185" i="7"/>
  <c r="M184" i="7"/>
  <c r="L184" i="7"/>
  <c r="K184" i="7"/>
  <c r="J184" i="7"/>
  <c r="I184" i="7"/>
  <c r="H184" i="7"/>
  <c r="M183" i="7"/>
  <c r="L183" i="7"/>
  <c r="K183" i="7"/>
  <c r="J183" i="7"/>
  <c r="I183" i="7"/>
  <c r="H183" i="7"/>
  <c r="M182" i="7"/>
  <c r="L182" i="7"/>
  <c r="K182" i="7"/>
  <c r="J182" i="7"/>
  <c r="I182" i="7"/>
  <c r="H182" i="7"/>
  <c r="M181" i="7"/>
  <c r="L181" i="7"/>
  <c r="K181" i="7"/>
  <c r="J181" i="7"/>
  <c r="I181" i="7"/>
  <c r="H181" i="7"/>
  <c r="M180" i="7"/>
  <c r="L180" i="7"/>
  <c r="K180" i="7"/>
  <c r="J180" i="7"/>
  <c r="I180" i="7"/>
  <c r="H180" i="7"/>
  <c r="M179" i="7"/>
  <c r="L179" i="7"/>
  <c r="K179" i="7"/>
  <c r="J179" i="7"/>
  <c r="I179" i="7"/>
  <c r="H179" i="7"/>
  <c r="M178" i="7"/>
  <c r="L178" i="7"/>
  <c r="K178" i="7"/>
  <c r="J178" i="7"/>
  <c r="I178" i="7"/>
  <c r="H178" i="7"/>
  <c r="M177" i="7"/>
  <c r="L177" i="7"/>
  <c r="K177" i="7"/>
  <c r="J177" i="7"/>
  <c r="I177" i="7"/>
  <c r="H177" i="7"/>
  <c r="M176" i="7"/>
  <c r="L176" i="7"/>
  <c r="K176" i="7"/>
  <c r="J176" i="7"/>
  <c r="I176" i="7"/>
  <c r="H176" i="7"/>
  <c r="M175" i="7"/>
  <c r="L175" i="7"/>
  <c r="K175" i="7"/>
  <c r="J175" i="7"/>
  <c r="I175" i="7"/>
  <c r="H175" i="7"/>
  <c r="M174" i="7"/>
  <c r="L174" i="7"/>
  <c r="K174" i="7"/>
  <c r="J174" i="7"/>
  <c r="I174" i="7"/>
  <c r="H174" i="7"/>
  <c r="M173" i="7"/>
  <c r="L173" i="7"/>
  <c r="K173" i="7"/>
  <c r="J173" i="7"/>
  <c r="I173" i="7"/>
  <c r="H173" i="7"/>
  <c r="M172" i="7"/>
  <c r="L172" i="7"/>
  <c r="K172" i="7"/>
  <c r="J172" i="7"/>
  <c r="I172" i="7"/>
  <c r="H172" i="7"/>
  <c r="M171" i="7"/>
  <c r="L171" i="7"/>
  <c r="K171" i="7"/>
  <c r="J171" i="7"/>
  <c r="I171" i="7"/>
  <c r="H171" i="7"/>
  <c r="M170" i="7"/>
  <c r="L170" i="7"/>
  <c r="K170" i="7"/>
  <c r="J170" i="7"/>
  <c r="I170" i="7"/>
  <c r="H170" i="7"/>
  <c r="M169" i="7"/>
  <c r="L169" i="7"/>
  <c r="K169" i="7"/>
  <c r="J169" i="7"/>
  <c r="I169" i="7"/>
  <c r="H169" i="7"/>
  <c r="M168" i="7"/>
  <c r="L168" i="7"/>
  <c r="K168" i="7"/>
  <c r="J168" i="7"/>
  <c r="I168" i="7"/>
  <c r="H168" i="7"/>
  <c r="M167" i="7"/>
  <c r="L167" i="7"/>
  <c r="K167" i="7"/>
  <c r="J167" i="7"/>
  <c r="I167" i="7"/>
  <c r="H167" i="7"/>
  <c r="M166" i="7"/>
  <c r="L166" i="7"/>
  <c r="K166" i="7"/>
  <c r="J166" i="7"/>
  <c r="I166" i="7"/>
  <c r="H166" i="7"/>
  <c r="M165" i="7"/>
  <c r="L165" i="7"/>
  <c r="K165" i="7"/>
  <c r="J165" i="7"/>
  <c r="I165" i="7"/>
  <c r="H165" i="7"/>
  <c r="M164" i="7"/>
  <c r="L164" i="7"/>
  <c r="K164" i="7"/>
  <c r="J164" i="7"/>
  <c r="I164" i="7"/>
  <c r="H164" i="7"/>
  <c r="M163" i="7"/>
  <c r="L163" i="7"/>
  <c r="K163" i="7"/>
  <c r="J163" i="7"/>
  <c r="I163" i="7"/>
  <c r="H163" i="7"/>
  <c r="M162" i="7"/>
  <c r="L162" i="7"/>
  <c r="K162" i="7"/>
  <c r="J162" i="7"/>
  <c r="I162" i="7"/>
  <c r="H162" i="7"/>
  <c r="M161" i="7"/>
  <c r="L161" i="7"/>
  <c r="K161" i="7"/>
  <c r="J161" i="7"/>
  <c r="I161" i="7"/>
  <c r="H161" i="7"/>
  <c r="M160" i="7"/>
  <c r="L160" i="7"/>
  <c r="K160" i="7"/>
  <c r="J160" i="7"/>
  <c r="I160" i="7"/>
  <c r="H160" i="7"/>
  <c r="M159" i="7"/>
  <c r="L159" i="7"/>
  <c r="K159" i="7"/>
  <c r="J159" i="7"/>
  <c r="I159" i="7"/>
  <c r="H159" i="7"/>
  <c r="M158" i="7"/>
  <c r="L158" i="7"/>
  <c r="K158" i="7"/>
  <c r="J158" i="7"/>
  <c r="I158" i="7"/>
  <c r="H158" i="7"/>
  <c r="M157" i="7"/>
  <c r="L157" i="7"/>
  <c r="K157" i="7"/>
  <c r="J157" i="7"/>
  <c r="I157" i="7"/>
  <c r="H157" i="7"/>
  <c r="M156" i="7"/>
  <c r="L156" i="7"/>
  <c r="K156" i="7"/>
  <c r="J156" i="7"/>
  <c r="I156" i="7"/>
  <c r="H156" i="7"/>
  <c r="M155" i="7"/>
  <c r="L155" i="7"/>
  <c r="K155" i="7"/>
  <c r="J155" i="7"/>
  <c r="I155" i="7"/>
  <c r="H155" i="7"/>
  <c r="M154" i="7"/>
  <c r="L154" i="7"/>
  <c r="K154" i="7"/>
  <c r="J154" i="7"/>
  <c r="I154" i="7"/>
  <c r="H154" i="7"/>
  <c r="M153" i="7"/>
  <c r="L153" i="7"/>
  <c r="K153" i="7"/>
  <c r="J153" i="7"/>
  <c r="I153" i="7"/>
  <c r="H153" i="7"/>
  <c r="M152" i="7"/>
  <c r="L152" i="7"/>
  <c r="K152" i="7"/>
  <c r="J152" i="7"/>
  <c r="I152" i="7"/>
  <c r="H152" i="7"/>
  <c r="M151" i="7"/>
  <c r="L151" i="7"/>
  <c r="K151" i="7"/>
  <c r="J151" i="7"/>
  <c r="I151" i="7"/>
  <c r="H151" i="7"/>
  <c r="M150" i="7"/>
  <c r="L150" i="7"/>
  <c r="K150" i="7"/>
  <c r="J150" i="7"/>
  <c r="I150" i="7"/>
  <c r="H150" i="7"/>
  <c r="M149" i="7"/>
  <c r="L149" i="7"/>
  <c r="K149" i="7"/>
  <c r="J149" i="7"/>
  <c r="I149" i="7"/>
  <c r="H149" i="7"/>
  <c r="M148" i="7"/>
  <c r="L148" i="7"/>
  <c r="K148" i="7"/>
  <c r="J148" i="7"/>
  <c r="I148" i="7"/>
  <c r="H148" i="7"/>
  <c r="M147" i="7"/>
  <c r="L147" i="7"/>
  <c r="K147" i="7"/>
  <c r="J147" i="7"/>
  <c r="I147" i="7"/>
  <c r="H147" i="7"/>
  <c r="M146" i="7"/>
  <c r="L146" i="7"/>
  <c r="K146" i="7"/>
  <c r="J146" i="7"/>
  <c r="I146" i="7"/>
  <c r="H146" i="7"/>
  <c r="M145" i="7"/>
  <c r="L145" i="7"/>
  <c r="K145" i="7"/>
  <c r="J145" i="7"/>
  <c r="I145" i="7"/>
  <c r="H145" i="7"/>
  <c r="M144" i="7"/>
  <c r="L144" i="7"/>
  <c r="K144" i="7"/>
  <c r="J144" i="7"/>
  <c r="I144" i="7"/>
  <c r="H144" i="7"/>
  <c r="M143" i="7"/>
  <c r="L143" i="7"/>
  <c r="K143" i="7"/>
  <c r="J143" i="7"/>
  <c r="I143" i="7"/>
  <c r="H143" i="7"/>
  <c r="M142" i="7"/>
  <c r="L142" i="7"/>
  <c r="K142" i="7"/>
  <c r="J142" i="7"/>
  <c r="I142" i="7"/>
  <c r="H142" i="7"/>
  <c r="M141" i="7"/>
  <c r="L141" i="7"/>
  <c r="K141" i="7"/>
  <c r="J141" i="7"/>
  <c r="I141" i="7"/>
  <c r="H141" i="7"/>
  <c r="M140" i="7"/>
  <c r="L140" i="7"/>
  <c r="K140" i="7"/>
  <c r="J140" i="7"/>
  <c r="I140" i="7"/>
  <c r="H140" i="7"/>
  <c r="M139" i="7"/>
  <c r="L139" i="7"/>
  <c r="K139" i="7"/>
  <c r="J139" i="7"/>
  <c r="I139" i="7"/>
  <c r="H139" i="7"/>
  <c r="J138" i="7"/>
  <c r="K138" i="7"/>
  <c r="L138" i="7"/>
  <c r="M138" i="7"/>
  <c r="I138" i="7"/>
  <c r="H138" i="7"/>
  <c r="E18" i="38"/>
  <c r="D17" i="38"/>
  <c r="E8" i="38"/>
  <c r="E16" i="38"/>
  <c r="E15" i="38"/>
  <c r="I106" i="7"/>
  <c r="J106" i="7" s="1"/>
  <c r="K106" i="7" s="1"/>
  <c r="L106" i="7" s="1"/>
  <c r="M106" i="7"/>
  <c r="N106" i="7" s="1"/>
  <c r="O106" i="7" s="1"/>
  <c r="P106" i="7" s="1"/>
  <c r="Q106" i="7" s="1"/>
  <c r="R106" i="7" s="1"/>
  <c r="S106" i="7" s="1"/>
  <c r="T106" i="7" s="1"/>
  <c r="U106" i="7" s="1"/>
  <c r="V106" i="7" s="1"/>
  <c r="W106" i="7" s="1"/>
  <c r="X106" i="7" s="1"/>
  <c r="Y106" i="7" s="1"/>
  <c r="Z106" i="7" s="1"/>
  <c r="AA106" i="7" s="1"/>
  <c r="AB106" i="7" s="1"/>
  <c r="AC106" i="7" s="1"/>
  <c r="AD106" i="7" s="1"/>
  <c r="AE106" i="7" s="1"/>
  <c r="AF106" i="7" s="1"/>
  <c r="AG106" i="7" s="1"/>
  <c r="AH106" i="7" s="1"/>
  <c r="AI106" i="7" s="1"/>
  <c r="AJ106" i="7" s="1"/>
  <c r="AK106" i="7" s="1"/>
  <c r="AL106" i="7" s="1"/>
  <c r="AM106" i="7" s="1"/>
  <c r="AN106" i="7" s="1"/>
  <c r="AO106" i="7" s="1"/>
  <c r="AP106" i="7" s="1"/>
  <c r="AQ106" i="7" s="1"/>
  <c r="AR106" i="7" s="1"/>
  <c r="AS106" i="7" s="1"/>
  <c r="AT106" i="7" s="1"/>
  <c r="AU106" i="7" s="1"/>
  <c r="AV106" i="7" s="1"/>
  <c r="AW106" i="7" s="1"/>
  <c r="AX106" i="7" s="1"/>
  <c r="AY106" i="7" s="1"/>
  <c r="AZ106" i="7" s="1"/>
  <c r="BA106" i="7" s="1"/>
  <c r="BB106" i="7" s="1"/>
  <c r="BC106" i="7" s="1"/>
  <c r="BD106" i="7" s="1"/>
  <c r="BE106" i="7" s="1"/>
  <c r="BF106" i="7" s="1"/>
  <c r="BG106" i="7" s="1"/>
  <c r="BH106" i="7" s="1"/>
  <c r="BI106" i="7" s="1"/>
  <c r="BJ106" i="7" s="1"/>
  <c r="BK106" i="7" s="1"/>
  <c r="BL106" i="7" s="1"/>
  <c r="F106" i="7"/>
  <c r="G106" i="7" s="1"/>
  <c r="H106" i="7" s="1"/>
  <c r="C7" i="38"/>
  <c r="O12" i="38"/>
  <c r="N8" i="38"/>
  <c r="N9" i="38" s="1"/>
  <c r="O8" i="38"/>
  <c r="O9" i="38" s="1"/>
  <c r="O10" i="38" s="1"/>
  <c r="O11" i="38" s="1"/>
  <c r="L46" i="32"/>
  <c r="L42" i="32"/>
  <c r="L38" i="32"/>
  <c r="L34" i="32"/>
  <c r="L30" i="32"/>
  <c r="K48" i="37"/>
  <c r="K47" i="37"/>
  <c r="K46" i="37"/>
  <c r="K45" i="37"/>
  <c r="K44" i="37"/>
  <c r="K43" i="37"/>
  <c r="K42" i="37"/>
  <c r="K41" i="37"/>
  <c r="K40" i="37"/>
  <c r="K39" i="37"/>
  <c r="K38" i="37"/>
  <c r="K37" i="37"/>
  <c r="K36" i="37"/>
  <c r="K35" i="37"/>
  <c r="K34" i="37"/>
  <c r="K33" i="37"/>
  <c r="K32" i="37"/>
  <c r="K31" i="37"/>
  <c r="K30" i="37"/>
  <c r="G8" i="58"/>
  <c r="H8" i="58"/>
  <c r="E9" i="58"/>
  <c r="E10" i="58" s="1"/>
  <c r="E11" i="58" s="1"/>
  <c r="E12" i="58" s="1"/>
  <c r="E13" i="58" s="1"/>
  <c r="E14" i="58" s="1"/>
  <c r="E15" i="58" s="1"/>
  <c r="E16" i="58" s="1"/>
  <c r="E17" i="58" s="1"/>
  <c r="E18" i="58" s="1"/>
  <c r="E19" i="58" s="1"/>
  <c r="E20" i="58" s="1"/>
  <c r="E21" i="58" s="1"/>
  <c r="E22" i="58" s="1"/>
  <c r="E23" i="58" s="1"/>
  <c r="E24" i="58" s="1"/>
  <c r="E25" i="58" s="1"/>
  <c r="E26" i="58" s="1"/>
  <c r="G9" i="58"/>
  <c r="H9" i="58"/>
  <c r="A7" i="33" s="1"/>
  <c r="C7" i="59" s="1"/>
  <c r="G10" i="58"/>
  <c r="H10" i="58"/>
  <c r="A8" i="33" s="1"/>
  <c r="C8" i="59" s="1"/>
  <c r="G11" i="58"/>
  <c r="H11" i="58"/>
  <c r="G12" i="58"/>
  <c r="H12" i="58"/>
  <c r="A10" i="33" s="1"/>
  <c r="C10" i="59" s="1"/>
  <c r="G13" i="58"/>
  <c r="H13" i="58"/>
  <c r="G14" i="58"/>
  <c r="H14" i="58"/>
  <c r="A12" i="33" s="1"/>
  <c r="C12" i="59" s="1"/>
  <c r="G15" i="58"/>
  <c r="H15" i="58"/>
  <c r="G16" i="58"/>
  <c r="H16" i="58"/>
  <c r="A14" i="33" s="1"/>
  <c r="C14" i="59" s="1"/>
  <c r="G17" i="58"/>
  <c r="H17" i="58"/>
  <c r="G18" i="58"/>
  <c r="H18" i="58"/>
  <c r="A16" i="33" s="1"/>
  <c r="C16" i="59" s="1"/>
  <c r="G19" i="58"/>
  <c r="H19" i="58"/>
  <c r="A17" i="33" s="1"/>
  <c r="C17" i="59" s="1"/>
  <c r="G20" i="58"/>
  <c r="H20" i="58"/>
  <c r="A18" i="33" s="1"/>
  <c r="C18" i="59" s="1"/>
  <c r="G21" i="58"/>
  <c r="H21" i="58"/>
  <c r="G22" i="58"/>
  <c r="H22" i="58"/>
  <c r="A20" i="33" s="1"/>
  <c r="C20" i="59" s="1"/>
  <c r="G23" i="58"/>
  <c r="H23" i="58"/>
  <c r="A21" i="33" s="1"/>
  <c r="C21" i="59" s="1"/>
  <c r="G24" i="58"/>
  <c r="H24" i="58"/>
  <c r="A22" i="33" s="1"/>
  <c r="C22" i="59" s="1"/>
  <c r="G25" i="58"/>
  <c r="H25" i="58"/>
  <c r="G26" i="58"/>
  <c r="H26" i="58"/>
  <c r="A24" i="33" s="1"/>
  <c r="C24" i="59" s="1"/>
  <c r="G27" i="58"/>
  <c r="H27" i="58"/>
  <c r="A25" i="33" s="1"/>
  <c r="C25" i="59" s="1"/>
  <c r="G28" i="58"/>
  <c r="H28" i="58"/>
  <c r="A26" i="33" s="1"/>
  <c r="C26" i="59" s="1"/>
  <c r="G29" i="58"/>
  <c r="H29" i="58"/>
  <c r="G30" i="58"/>
  <c r="H30" i="58"/>
  <c r="A28" i="33" s="1"/>
  <c r="C28" i="59" s="1"/>
  <c r="G31" i="58"/>
  <c r="H31" i="58"/>
  <c r="G32" i="58"/>
  <c r="H32" i="58"/>
  <c r="A30" i="33" s="1"/>
  <c r="C30" i="59" s="1"/>
  <c r="G33" i="58"/>
  <c r="H33" i="58"/>
  <c r="A31" i="33" s="1"/>
  <c r="C31" i="59" s="1"/>
  <c r="G34" i="58"/>
  <c r="H34" i="58"/>
  <c r="A32" i="33" s="1"/>
  <c r="C32" i="59" s="1"/>
  <c r="G35" i="58"/>
  <c r="H35" i="58"/>
  <c r="G36" i="58"/>
  <c r="H36" i="58"/>
  <c r="A34" i="33" s="1"/>
  <c r="C34" i="59" s="1"/>
  <c r="G37" i="58"/>
  <c r="H37" i="58"/>
  <c r="A35" i="33" s="1"/>
  <c r="C35" i="59" s="1"/>
  <c r="G38" i="58"/>
  <c r="H38" i="58"/>
  <c r="A36" i="33" s="1"/>
  <c r="C36" i="59" s="1"/>
  <c r="G39" i="58"/>
  <c r="H39" i="58"/>
  <c r="A37" i="33" s="1"/>
  <c r="C37" i="59" s="1"/>
  <c r="G40" i="58"/>
  <c r="H40" i="58"/>
  <c r="A38" i="33" s="1"/>
  <c r="C38" i="59" s="1"/>
  <c r="G41" i="58"/>
  <c r="H41" i="58"/>
  <c r="G42" i="58"/>
  <c r="H42" i="58"/>
  <c r="A40" i="33" s="1"/>
  <c r="C40" i="59" s="1"/>
  <c r="G43" i="58"/>
  <c r="H43" i="58"/>
  <c r="G44" i="58"/>
  <c r="H44" i="58"/>
  <c r="A42" i="33" s="1"/>
  <c r="C42" i="59" s="1"/>
  <c r="G45" i="58"/>
  <c r="H45" i="58"/>
  <c r="G46" i="58"/>
  <c r="H46" i="58"/>
  <c r="A44" i="33" s="1"/>
  <c r="C44" i="59" s="1"/>
  <c r="G47" i="58"/>
  <c r="H47" i="58"/>
  <c r="G48" i="58"/>
  <c r="H48" i="58"/>
  <c r="A46" i="33" s="1"/>
  <c r="C46" i="59" s="1"/>
  <c r="G49" i="58"/>
  <c r="H49" i="58"/>
  <c r="A47" i="33" s="1"/>
  <c r="C47" i="59" s="1"/>
  <c r="G50" i="58"/>
  <c r="H50" i="58"/>
  <c r="A48" i="33" s="1"/>
  <c r="C48" i="59" s="1"/>
  <c r="G51" i="58"/>
  <c r="H51" i="58"/>
  <c r="G52" i="58"/>
  <c r="H52" i="58"/>
  <c r="A50" i="33" s="1"/>
  <c r="C50" i="59" s="1"/>
  <c r="G53" i="58"/>
  <c r="H53" i="58"/>
  <c r="G54" i="58"/>
  <c r="H54" i="58"/>
  <c r="G55" i="58"/>
  <c r="H55" i="58"/>
  <c r="G56" i="58"/>
  <c r="H56" i="58"/>
  <c r="A54" i="33" s="1"/>
  <c r="C54" i="59" s="1"/>
  <c r="G57" i="58"/>
  <c r="H57" i="58"/>
  <c r="A55" i="33" s="1"/>
  <c r="C55" i="59" s="1"/>
  <c r="G58" i="58"/>
  <c r="H58" i="58"/>
  <c r="A56" i="33" s="1"/>
  <c r="C56" i="59" s="1"/>
  <c r="G59" i="58"/>
  <c r="H59" i="58"/>
  <c r="G60" i="58"/>
  <c r="H60" i="58"/>
  <c r="A58" i="33" s="1"/>
  <c r="C58" i="59" s="1"/>
  <c r="G61" i="58"/>
  <c r="H61" i="58"/>
  <c r="G62" i="58"/>
  <c r="H62" i="58"/>
  <c r="I62" i="58"/>
  <c r="G63" i="58"/>
  <c r="H63" i="58"/>
  <c r="G64" i="58"/>
  <c r="H64" i="58"/>
  <c r="A62" i="33" s="1"/>
  <c r="C62" i="59" s="1"/>
  <c r="G65" i="58"/>
  <c r="H65" i="58"/>
  <c r="A63" i="33" s="1"/>
  <c r="C63" i="59" s="1"/>
  <c r="G66" i="58"/>
  <c r="H66" i="58"/>
  <c r="A64" i="33" s="1"/>
  <c r="C64" i="59" s="1"/>
  <c r="G67" i="58"/>
  <c r="H67" i="58"/>
  <c r="E6" i="35"/>
  <c r="E7" i="35"/>
  <c r="F7" i="35" s="1"/>
  <c r="G7" i="35"/>
  <c r="E8" i="35"/>
  <c r="G8" i="35" s="1"/>
  <c r="E9" i="35"/>
  <c r="G9" i="35"/>
  <c r="E10" i="35"/>
  <c r="E11" i="35"/>
  <c r="G11" i="35"/>
  <c r="E12" i="35"/>
  <c r="G12" i="35"/>
  <c r="E13" i="35"/>
  <c r="E14" i="35"/>
  <c r="E15" i="35"/>
  <c r="G15" i="35" s="1"/>
  <c r="E16" i="35"/>
  <c r="G16" i="35" s="1"/>
  <c r="E17" i="35"/>
  <c r="E18" i="35"/>
  <c r="E19" i="35"/>
  <c r="G19" i="35" s="1"/>
  <c r="E20" i="35"/>
  <c r="G20" i="35"/>
  <c r="E21" i="35"/>
  <c r="E22" i="35"/>
  <c r="E23" i="35"/>
  <c r="G23" i="35" s="1"/>
  <c r="E24" i="35"/>
  <c r="G24" i="35"/>
  <c r="E25" i="35"/>
  <c r="E26" i="35"/>
  <c r="E27" i="35"/>
  <c r="G27" i="35"/>
  <c r="E28" i="35"/>
  <c r="G28" i="35" s="1"/>
  <c r="E29" i="35"/>
  <c r="G29" i="35"/>
  <c r="E30" i="35"/>
  <c r="E31" i="35"/>
  <c r="G31" i="35" s="1"/>
  <c r="E32" i="35"/>
  <c r="G32" i="35"/>
  <c r="E33" i="35"/>
  <c r="E34" i="35"/>
  <c r="E35" i="35"/>
  <c r="G35" i="35"/>
  <c r="E36" i="35"/>
  <c r="G36" i="35" s="1"/>
  <c r="E37" i="35"/>
  <c r="G37" i="35"/>
  <c r="E38" i="35"/>
  <c r="E39" i="35"/>
  <c r="G39" i="35"/>
  <c r="E40" i="35"/>
  <c r="G40" i="35"/>
  <c r="E41" i="35"/>
  <c r="G41" i="35"/>
  <c r="E42" i="35"/>
  <c r="E43" i="35"/>
  <c r="G43" i="35" s="1"/>
  <c r="E44" i="35"/>
  <c r="G44" i="35"/>
  <c r="E45" i="35"/>
  <c r="E46" i="35"/>
  <c r="E47" i="35"/>
  <c r="G47" i="35" s="1"/>
  <c r="E48" i="35"/>
  <c r="G48" i="35"/>
  <c r="E49" i="35"/>
  <c r="E50" i="35"/>
  <c r="E51" i="35"/>
  <c r="G51" i="35" s="1"/>
  <c r="E52" i="35"/>
  <c r="G52" i="35" s="1"/>
  <c r="E53" i="35"/>
  <c r="E54" i="35"/>
  <c r="E55" i="35"/>
  <c r="G55" i="35" s="1"/>
  <c r="E56" i="35"/>
  <c r="G56" i="35"/>
  <c r="E57" i="35"/>
  <c r="E58" i="35"/>
  <c r="E59" i="35"/>
  <c r="G59" i="35"/>
  <c r="E60" i="35"/>
  <c r="G60" i="35"/>
  <c r="E61" i="35"/>
  <c r="G61" i="35"/>
  <c r="E62" i="35"/>
  <c r="E63" i="35"/>
  <c r="G63" i="35" s="1"/>
  <c r="E64" i="35"/>
  <c r="G64" i="35"/>
  <c r="E65" i="35"/>
  <c r="E66" i="35"/>
  <c r="E67" i="35"/>
  <c r="G67" i="35" s="1"/>
  <c r="E68" i="35"/>
  <c r="G68" i="35"/>
  <c r="E69" i="35"/>
  <c r="G69" i="35" s="1"/>
  <c r="E70" i="35"/>
  <c r="E71" i="35"/>
  <c r="G71" i="35"/>
  <c r="E72" i="35"/>
  <c r="G72" i="35" s="1"/>
  <c r="E73" i="35"/>
  <c r="G73" i="35"/>
  <c r="E74" i="35"/>
  <c r="E75" i="35"/>
  <c r="G75" i="35"/>
  <c r="J7" i="35"/>
  <c r="J8" i="35" s="1"/>
  <c r="G65" i="56"/>
  <c r="F65" i="56"/>
  <c r="I64" i="56"/>
  <c r="G64" i="56"/>
  <c r="I63" i="56"/>
  <c r="G63" i="56"/>
  <c r="F63" i="56"/>
  <c r="I62" i="56"/>
  <c r="G62" i="56"/>
  <c r="I61" i="56"/>
  <c r="G61" i="56"/>
  <c r="I60" i="56"/>
  <c r="G60" i="56"/>
  <c r="H59" i="56"/>
  <c r="G59" i="56"/>
  <c r="F59" i="56"/>
  <c r="I58" i="56"/>
  <c r="G58" i="56"/>
  <c r="G57" i="56"/>
  <c r="F57" i="56"/>
  <c r="I56" i="56"/>
  <c r="G56" i="56"/>
  <c r="I55" i="56"/>
  <c r="G55" i="56"/>
  <c r="F55" i="56"/>
  <c r="I54" i="56"/>
  <c r="G54" i="56"/>
  <c r="I53" i="56"/>
  <c r="G53" i="56"/>
  <c r="I52" i="56"/>
  <c r="G52" i="56"/>
  <c r="H51" i="56"/>
  <c r="G51" i="56"/>
  <c r="F51" i="56"/>
  <c r="I50" i="56"/>
  <c r="G50" i="56"/>
  <c r="G49" i="56"/>
  <c r="F49" i="56"/>
  <c r="I48" i="56"/>
  <c r="G48" i="56"/>
  <c r="I47" i="56"/>
  <c r="G47" i="56"/>
  <c r="F47" i="56"/>
  <c r="I46" i="56"/>
  <c r="G46" i="56"/>
  <c r="I45" i="56"/>
  <c r="G45" i="56"/>
  <c r="I44" i="56"/>
  <c r="G44" i="56"/>
  <c r="H43" i="56"/>
  <c r="G43" i="56"/>
  <c r="F43" i="56"/>
  <c r="I42" i="56"/>
  <c r="G42" i="56"/>
  <c r="G41" i="56"/>
  <c r="F41" i="56"/>
  <c r="I40" i="56"/>
  <c r="G40" i="56"/>
  <c r="I39" i="56"/>
  <c r="G39" i="56"/>
  <c r="F39" i="56"/>
  <c r="I38" i="56"/>
  <c r="G38" i="56"/>
  <c r="I37" i="56"/>
  <c r="G37" i="56"/>
  <c r="I36" i="56"/>
  <c r="G36" i="56"/>
  <c r="H35" i="56"/>
  <c r="G35" i="56"/>
  <c r="F35" i="56"/>
  <c r="I34" i="56"/>
  <c r="G34" i="56"/>
  <c r="G33" i="56"/>
  <c r="F33" i="56"/>
  <c r="I32" i="56"/>
  <c r="G32" i="56"/>
  <c r="I31" i="56"/>
  <c r="G31" i="56"/>
  <c r="F31" i="56"/>
  <c r="I30" i="56"/>
  <c r="G30" i="56"/>
  <c r="I29" i="56"/>
  <c r="G29" i="56"/>
  <c r="I28" i="56"/>
  <c r="G28" i="56"/>
  <c r="H27" i="56"/>
  <c r="G27" i="56"/>
  <c r="F27" i="56"/>
  <c r="I26" i="56"/>
  <c r="G26" i="56"/>
  <c r="G25" i="56"/>
  <c r="F25" i="56"/>
  <c r="I24" i="56"/>
  <c r="G24" i="56"/>
  <c r="I23" i="56"/>
  <c r="G23" i="56"/>
  <c r="F23" i="56"/>
  <c r="I22" i="56"/>
  <c r="G22" i="56"/>
  <c r="I21" i="56"/>
  <c r="G21" i="56"/>
  <c r="I20" i="56"/>
  <c r="G20" i="56"/>
  <c r="H19" i="56"/>
  <c r="G19" i="56"/>
  <c r="F19" i="56"/>
  <c r="I18" i="56"/>
  <c r="G18" i="56"/>
  <c r="G17" i="56"/>
  <c r="F17" i="56"/>
  <c r="I16" i="56"/>
  <c r="G16" i="56"/>
  <c r="I15" i="56"/>
  <c r="G15" i="56"/>
  <c r="F15" i="56"/>
  <c r="I14" i="56"/>
  <c r="G14" i="56"/>
  <c r="I13" i="56"/>
  <c r="G13" i="56"/>
  <c r="I12" i="56"/>
  <c r="G12" i="56"/>
  <c r="H11" i="56"/>
  <c r="G11" i="56"/>
  <c r="F11" i="56"/>
  <c r="I10" i="56"/>
  <c r="G10" i="56"/>
  <c r="G9" i="56"/>
  <c r="F9" i="56"/>
  <c r="I8" i="56"/>
  <c r="G8" i="56"/>
  <c r="I7" i="56"/>
  <c r="G7" i="56"/>
  <c r="F7" i="56"/>
  <c r="I6" i="56"/>
  <c r="G6" i="56"/>
  <c r="E78" i="55"/>
  <c r="E77" i="55"/>
  <c r="E76" i="55"/>
  <c r="E75" i="55"/>
  <c r="E74" i="55"/>
  <c r="E73" i="55"/>
  <c r="E72" i="55"/>
  <c r="E71" i="55"/>
  <c r="E70" i="55"/>
  <c r="E69" i="55"/>
  <c r="E68" i="55"/>
  <c r="E67" i="55"/>
  <c r="E66" i="55"/>
  <c r="E65" i="55"/>
  <c r="E64" i="55"/>
  <c r="E63" i="55"/>
  <c r="E62" i="55"/>
  <c r="E61" i="55"/>
  <c r="E60" i="55"/>
  <c r="E59" i="55"/>
  <c r="E58" i="55"/>
  <c r="E57" i="55"/>
  <c r="E56" i="55"/>
  <c r="E55" i="55"/>
  <c r="E54" i="55"/>
  <c r="E53" i="55"/>
  <c r="E52" i="55"/>
  <c r="E51" i="55"/>
  <c r="E50" i="55"/>
  <c r="E49" i="55"/>
  <c r="E48" i="55"/>
  <c r="E47" i="55"/>
  <c r="E46" i="55"/>
  <c r="E45" i="55"/>
  <c r="E44" i="55"/>
  <c r="E43" i="55"/>
  <c r="E42" i="55"/>
  <c r="E41" i="55"/>
  <c r="E40" i="55"/>
  <c r="E39" i="55"/>
  <c r="E38" i="55"/>
  <c r="E37" i="55"/>
  <c r="E36" i="55"/>
  <c r="E35" i="55"/>
  <c r="E34" i="55"/>
  <c r="E33" i="55"/>
  <c r="E32" i="55"/>
  <c r="E31" i="55"/>
  <c r="E30" i="55"/>
  <c r="E29" i="55"/>
  <c r="E28" i="55"/>
  <c r="E27" i="55"/>
  <c r="E26" i="55"/>
  <c r="E25" i="55"/>
  <c r="E24" i="55"/>
  <c r="E23" i="55"/>
  <c r="E22" i="55"/>
  <c r="E21" i="55"/>
  <c r="E20" i="55"/>
  <c r="E19" i="55"/>
  <c r="E18" i="55"/>
  <c r="E17" i="55"/>
  <c r="E16" i="55"/>
  <c r="E15" i="55"/>
  <c r="E14" i="55"/>
  <c r="E13" i="55"/>
  <c r="E12" i="55"/>
  <c r="I12" i="55" s="1"/>
  <c r="E11" i="55"/>
  <c r="E10" i="55"/>
  <c r="I10" i="55" s="1"/>
  <c r="G10" i="55" s="1"/>
  <c r="E9" i="55"/>
  <c r="H10" i="55"/>
  <c r="L8" i="55"/>
  <c r="M8" i="55"/>
  <c r="N8" i="55"/>
  <c r="O8" i="55" s="1"/>
  <c r="P8" i="55" s="1"/>
  <c r="Q8" i="55" s="1"/>
  <c r="R8" i="55" s="1"/>
  <c r="S8" i="55" s="1"/>
  <c r="T8" i="55" s="1"/>
  <c r="L15" i="54"/>
  <c r="K15" i="54"/>
  <c r="J15" i="54"/>
  <c r="L14" i="54"/>
  <c r="N14" i="54" s="1"/>
  <c r="K14" i="54"/>
  <c r="J14" i="54"/>
  <c r="L13" i="54"/>
  <c r="K13" i="54"/>
  <c r="J13" i="54"/>
  <c r="L12" i="54"/>
  <c r="K12" i="54"/>
  <c r="J12" i="54"/>
  <c r="L11" i="54"/>
  <c r="K11" i="54"/>
  <c r="J11" i="54"/>
  <c r="L10" i="54"/>
  <c r="N10" i="54" s="1"/>
  <c r="K10" i="54"/>
  <c r="J10" i="54"/>
  <c r="L9" i="54"/>
  <c r="K9" i="54"/>
  <c r="J9" i="54"/>
  <c r="L8" i="54"/>
  <c r="K8" i="54"/>
  <c r="J8" i="54"/>
  <c r="G8" i="54"/>
  <c r="G9" i="54" s="1"/>
  <c r="L7" i="54"/>
  <c r="K7" i="54"/>
  <c r="J7" i="54"/>
  <c r="N7" i="54" s="1"/>
  <c r="G7" i="54"/>
  <c r="H7" i="54" s="1"/>
  <c r="L6" i="54"/>
  <c r="K6" i="54"/>
  <c r="J6" i="54"/>
  <c r="H6" i="54"/>
  <c r="I11" i="55"/>
  <c r="G11" i="55" s="1"/>
  <c r="N3" i="4"/>
  <c r="N4" i="4" s="1"/>
  <c r="N5" i="4" s="1"/>
  <c r="N6" i="4" s="1"/>
  <c r="N7" i="4" s="1"/>
  <c r="N8" i="4" s="1"/>
  <c r="N9" i="4" s="1"/>
  <c r="N10" i="4" s="1"/>
  <c r="N11" i="4" s="1"/>
  <c r="N12" i="4" s="1"/>
  <c r="N13" i="4" s="1"/>
  <c r="N14" i="4" s="1"/>
  <c r="N15" i="4" s="1"/>
  <c r="N16" i="4" s="1"/>
  <c r="N17" i="4" s="1"/>
  <c r="N18" i="4" s="1"/>
  <c r="N19" i="4" s="1"/>
  <c r="N20" i="4" s="1"/>
  <c r="N21" i="4" s="1"/>
  <c r="N22" i="4" s="1"/>
  <c r="N23" i="4" s="1"/>
  <c r="N24" i="4" s="1"/>
  <c r="N25" i="4" s="1"/>
  <c r="N26" i="4" s="1"/>
  <c r="N27" i="4" s="1"/>
  <c r="N28" i="4" s="1"/>
  <c r="N29" i="4" s="1"/>
  <c r="N30" i="4" s="1"/>
  <c r="J48" i="37"/>
  <c r="J47" i="37"/>
  <c r="J46" i="37"/>
  <c r="J45" i="37"/>
  <c r="J44" i="37"/>
  <c r="J43" i="37"/>
  <c r="J42" i="37"/>
  <c r="J41" i="37"/>
  <c r="J40" i="37"/>
  <c r="J39" i="37"/>
  <c r="J38" i="37"/>
  <c r="J37" i="37"/>
  <c r="J36" i="37"/>
  <c r="J35" i="37"/>
  <c r="J34" i="37"/>
  <c r="J33" i="37"/>
  <c r="J32" i="37"/>
  <c r="J31" i="37"/>
  <c r="J30" i="37"/>
  <c r="A87" i="7"/>
  <c r="A86" i="7"/>
  <c r="A85" i="7"/>
  <c r="A84" i="7"/>
  <c r="A83" i="7"/>
  <c r="A82" i="7"/>
  <c r="A81" i="7"/>
  <c r="A80" i="7"/>
  <c r="A79" i="7"/>
  <c r="A78" i="7"/>
  <c r="A77" i="7"/>
  <c r="A76" i="7"/>
  <c r="D100" i="7"/>
  <c r="C100" i="7"/>
  <c r="D99" i="7"/>
  <c r="C99" i="7"/>
  <c r="D98" i="7"/>
  <c r="C98" i="7"/>
  <c r="D97" i="7"/>
  <c r="C97" i="7"/>
  <c r="D96" i="7"/>
  <c r="C96" i="7"/>
  <c r="D95" i="7"/>
  <c r="C95" i="7"/>
  <c r="D94" i="7"/>
  <c r="C94" i="7"/>
  <c r="D93" i="7"/>
  <c r="C93" i="7"/>
  <c r="D92" i="7"/>
  <c r="C92" i="7"/>
  <c r="D91" i="7"/>
  <c r="C91" i="7"/>
  <c r="D90" i="7"/>
  <c r="C90" i="7"/>
  <c r="D89" i="7"/>
  <c r="C89" i="7"/>
  <c r="C86" i="7"/>
  <c r="B86" i="7" s="1"/>
  <c r="C85" i="7"/>
  <c r="B85" i="7" s="1"/>
  <c r="C84" i="7"/>
  <c r="C83" i="7"/>
  <c r="C82" i="7"/>
  <c r="C81" i="7"/>
  <c r="C80" i="7"/>
  <c r="C79" i="7"/>
  <c r="C78" i="7"/>
  <c r="C77" i="7"/>
  <c r="B77" i="7" s="1"/>
  <c r="C76" i="7"/>
  <c r="C87" i="7"/>
  <c r="B87" i="7" s="1"/>
  <c r="D87" i="7"/>
  <c r="D86" i="7"/>
  <c r="D85" i="7"/>
  <c r="D84" i="7"/>
  <c r="B84" i="7" s="1"/>
  <c r="D83" i="7"/>
  <c r="B83" i="7" s="1"/>
  <c r="D82" i="7"/>
  <c r="D81" i="7"/>
  <c r="D80" i="7"/>
  <c r="D79" i="7"/>
  <c r="B79" i="7"/>
  <c r="D78" i="7"/>
  <c r="B78" i="7"/>
  <c r="D77" i="7"/>
  <c r="D76" i="7"/>
  <c r="E89" i="7"/>
  <c r="E77" i="7"/>
  <c r="B82" i="7"/>
  <c r="L30" i="4"/>
  <c r="O30" i="4" s="1"/>
  <c r="L29" i="4"/>
  <c r="O29" i="4"/>
  <c r="L28" i="4"/>
  <c r="O28" i="4" s="1"/>
  <c r="L27" i="4"/>
  <c r="O27" i="4"/>
  <c r="L26" i="4"/>
  <c r="O26" i="4" s="1"/>
  <c r="L25" i="4"/>
  <c r="O25" i="4"/>
  <c r="L24" i="4"/>
  <c r="O24" i="4" s="1"/>
  <c r="L23" i="4"/>
  <c r="O23" i="4" s="1"/>
  <c r="L22" i="4"/>
  <c r="O22" i="4" s="1"/>
  <c r="L21" i="4"/>
  <c r="O21" i="4" s="1"/>
  <c r="L20" i="4"/>
  <c r="O20" i="4" s="1"/>
  <c r="L19" i="4"/>
  <c r="O19" i="4" s="1"/>
  <c r="L18" i="4"/>
  <c r="O18" i="4" s="1"/>
  <c r="L17" i="4"/>
  <c r="O17" i="4"/>
  <c r="L16" i="4"/>
  <c r="O16" i="4" s="1"/>
  <c r="L15" i="4"/>
  <c r="O15" i="4"/>
  <c r="L14" i="4"/>
  <c r="O14" i="4" s="1"/>
  <c r="L13" i="4"/>
  <c r="O13" i="4"/>
  <c r="L12" i="4"/>
  <c r="O12" i="4" s="1"/>
  <c r="L11" i="4"/>
  <c r="O11" i="4"/>
  <c r="L10" i="4"/>
  <c r="O10" i="4" s="1"/>
  <c r="L9" i="4"/>
  <c r="O9" i="4"/>
  <c r="L8" i="4"/>
  <c r="O8" i="4" s="1"/>
  <c r="L7" i="4"/>
  <c r="O7" i="4" s="1"/>
  <c r="L6" i="4"/>
  <c r="O6" i="4" s="1"/>
  <c r="L5" i="4"/>
  <c r="O5" i="4" s="1"/>
  <c r="L4" i="4"/>
  <c r="O4" i="4" s="1"/>
  <c r="L3" i="4"/>
  <c r="O3" i="4" s="1"/>
  <c r="L2" i="4"/>
  <c r="O2" i="4" s="1"/>
  <c r="C24" i="50"/>
  <c r="N48" i="32"/>
  <c r="I48" i="32" s="1"/>
  <c r="C23" i="50"/>
  <c r="N47" i="32" s="1"/>
  <c r="I47" i="32" s="1"/>
  <c r="C22" i="50"/>
  <c r="N46" i="32" s="1"/>
  <c r="I46" i="32" s="1"/>
  <c r="C21" i="50"/>
  <c r="N45" i="32"/>
  <c r="I45" i="32" s="1"/>
  <c r="C20" i="50"/>
  <c r="N44" i="32"/>
  <c r="I44" i="32" s="1"/>
  <c r="C19" i="50"/>
  <c r="N43" i="32" s="1"/>
  <c r="I43" i="32" s="1"/>
  <c r="C18" i="50"/>
  <c r="N42" i="32" s="1"/>
  <c r="I42" i="32" s="1"/>
  <c r="C17" i="50"/>
  <c r="N41" i="32"/>
  <c r="I41" i="32" s="1"/>
  <c r="C16" i="50"/>
  <c r="N40" i="32" s="1"/>
  <c r="I40" i="32" s="1"/>
  <c r="C15" i="50"/>
  <c r="N39" i="32"/>
  <c r="I39" i="32"/>
  <c r="C14" i="50"/>
  <c r="N38" i="32" s="1"/>
  <c r="I38" i="32" s="1"/>
  <c r="C13" i="50"/>
  <c r="N37" i="32" s="1"/>
  <c r="I37" i="32" s="1"/>
  <c r="C12" i="50"/>
  <c r="N36" i="32" s="1"/>
  <c r="I36" i="32" s="1"/>
  <c r="C11" i="50"/>
  <c r="N35" i="32" s="1"/>
  <c r="I35" i="32" s="1"/>
  <c r="C10" i="50"/>
  <c r="N34" i="32" s="1"/>
  <c r="I34" i="32" s="1"/>
  <c r="C9" i="50"/>
  <c r="N33" i="32" s="1"/>
  <c r="I33" i="32" s="1"/>
  <c r="C8" i="50"/>
  <c r="N32" i="32" s="1"/>
  <c r="I32" i="32" s="1"/>
  <c r="C7" i="50"/>
  <c r="N31" i="32"/>
  <c r="I31" i="32" s="1"/>
  <c r="C6" i="50"/>
  <c r="N30" i="32" s="1"/>
  <c r="I30" i="32" s="1"/>
  <c r="B7" i="50"/>
  <c r="B8" i="50" s="1"/>
  <c r="B9" i="50" s="1"/>
  <c r="B10" i="50" s="1"/>
  <c r="B11" i="50" s="1"/>
  <c r="B12" i="50" s="1"/>
  <c r="B13" i="50" s="1"/>
  <c r="B14" i="50" s="1"/>
  <c r="B15" i="50" s="1"/>
  <c r="B16" i="50" s="1"/>
  <c r="B17" i="50" s="1"/>
  <c r="B18" i="50" s="1"/>
  <c r="B19" i="50" s="1"/>
  <c r="B20" i="50" s="1"/>
  <c r="B21" i="50" s="1"/>
  <c r="B22" i="50" s="1"/>
  <c r="B23" i="50" s="1"/>
  <c r="B24" i="50" s="1"/>
  <c r="M2" i="4"/>
  <c r="G2" i="4"/>
  <c r="I67" i="2"/>
  <c r="B79" i="2"/>
  <c r="H55" i="46"/>
  <c r="H54" i="46"/>
  <c r="H53" i="46"/>
  <c r="H52" i="46"/>
  <c r="H51" i="46"/>
  <c r="H50" i="46"/>
  <c r="H49" i="46"/>
  <c r="H48" i="46"/>
  <c r="H47" i="46"/>
  <c r="H46" i="46"/>
  <c r="H45" i="46"/>
  <c r="H44" i="46"/>
  <c r="H43" i="46"/>
  <c r="H42" i="46"/>
  <c r="H41" i="46"/>
  <c r="B8" i="46" a="1"/>
  <c r="B23" i="46" s="1"/>
  <c r="B8" i="46"/>
  <c r="A3" i="44"/>
  <c r="Q2" i="44" s="1"/>
  <c r="Q6" i="44" s="1"/>
  <c r="B31" i="46"/>
  <c r="B21" i="46"/>
  <c r="B13" i="46"/>
  <c r="B28" i="46"/>
  <c r="B9" i="46"/>
  <c r="B12" i="46"/>
  <c r="B26" i="46"/>
  <c r="K37" i="44"/>
  <c r="J37" i="44"/>
  <c r="K36" i="44"/>
  <c r="J36" i="44"/>
  <c r="K35" i="44"/>
  <c r="J35" i="44"/>
  <c r="K34" i="44"/>
  <c r="J34" i="44"/>
  <c r="K33" i="44"/>
  <c r="J33" i="44"/>
  <c r="K32" i="44"/>
  <c r="J32" i="44"/>
  <c r="K31" i="44"/>
  <c r="J31" i="44"/>
  <c r="K30" i="44"/>
  <c r="J30" i="44"/>
  <c r="K29" i="44"/>
  <c r="J29" i="44"/>
  <c r="K28" i="44"/>
  <c r="J28" i="44"/>
  <c r="K27" i="44"/>
  <c r="J27" i="44"/>
  <c r="K26" i="44"/>
  <c r="J26" i="44"/>
  <c r="K25" i="44"/>
  <c r="J25" i="44"/>
  <c r="K24" i="44"/>
  <c r="J24" i="44"/>
  <c r="K23" i="44"/>
  <c r="J23" i="44"/>
  <c r="K22" i="44"/>
  <c r="J22" i="44"/>
  <c r="K21" i="44"/>
  <c r="J21" i="44"/>
  <c r="K20" i="44"/>
  <c r="J20" i="44"/>
  <c r="K19" i="44"/>
  <c r="J19" i="44"/>
  <c r="K18" i="44"/>
  <c r="J18" i="44"/>
  <c r="K17" i="44"/>
  <c r="J17" i="44"/>
  <c r="K16" i="44"/>
  <c r="J16" i="44"/>
  <c r="K15" i="44"/>
  <c r="J15" i="44"/>
  <c r="K14" i="44"/>
  <c r="J14" i="44"/>
  <c r="K13" i="44"/>
  <c r="J13" i="44"/>
  <c r="K12" i="44"/>
  <c r="J12" i="44"/>
  <c r="K11" i="44"/>
  <c r="J11" i="44"/>
  <c r="K10" i="44"/>
  <c r="J10" i="44"/>
  <c r="K9" i="44"/>
  <c r="J9" i="44"/>
  <c r="K8" i="44"/>
  <c r="J8" i="44"/>
  <c r="K7" i="44"/>
  <c r="J7" i="44"/>
  <c r="K6" i="44"/>
  <c r="J6" i="44"/>
  <c r="L2" i="44"/>
  <c r="V13" i="44"/>
  <c r="V10" i="44"/>
  <c r="W12" i="44"/>
  <c r="C65" i="44"/>
  <c r="B65" i="44"/>
  <c r="C64" i="44"/>
  <c r="B64" i="44"/>
  <c r="C63" i="44"/>
  <c r="B63" i="44"/>
  <c r="C62" i="44"/>
  <c r="B62" i="44"/>
  <c r="C61" i="44"/>
  <c r="B61" i="44"/>
  <c r="C60" i="44"/>
  <c r="B60" i="44"/>
  <c r="C59" i="44"/>
  <c r="B59" i="44"/>
  <c r="C58" i="44"/>
  <c r="B58" i="44"/>
  <c r="Y57" i="44"/>
  <c r="C57" i="44"/>
  <c r="B57" i="44"/>
  <c r="C56" i="44"/>
  <c r="B56" i="44"/>
  <c r="C55" i="44"/>
  <c r="B55" i="44"/>
  <c r="C54" i="44"/>
  <c r="B54" i="44"/>
  <c r="C53" i="44"/>
  <c r="B53" i="44"/>
  <c r="C52" i="44"/>
  <c r="B52" i="44"/>
  <c r="C51" i="44"/>
  <c r="B51" i="44"/>
  <c r="C50" i="44"/>
  <c r="B50" i="44"/>
  <c r="C49" i="44"/>
  <c r="B49" i="44"/>
  <c r="C48" i="44"/>
  <c r="B48" i="44"/>
  <c r="C47" i="44"/>
  <c r="B47" i="44"/>
  <c r="C46" i="44"/>
  <c r="B46" i="44"/>
  <c r="V45" i="44"/>
  <c r="C45" i="44"/>
  <c r="B45" i="44"/>
  <c r="V44" i="44"/>
  <c r="C44" i="44"/>
  <c r="B44" i="44"/>
  <c r="V43" i="44"/>
  <c r="C43" i="44"/>
  <c r="B43" i="44"/>
  <c r="V42" i="44"/>
  <c r="C42" i="44"/>
  <c r="B42" i="44"/>
  <c r="V41" i="44"/>
  <c r="C41" i="44"/>
  <c r="B41" i="44"/>
  <c r="V40" i="44"/>
  <c r="C40" i="44"/>
  <c r="B40" i="44"/>
  <c r="V39" i="44"/>
  <c r="C39" i="44"/>
  <c r="B39" i="44"/>
  <c r="V38" i="44"/>
  <c r="C38" i="44"/>
  <c r="B38" i="44"/>
  <c r="V37" i="44"/>
  <c r="M37" i="44"/>
  <c r="C37" i="44"/>
  <c r="B37" i="44"/>
  <c r="V36" i="44"/>
  <c r="M36" i="44"/>
  <c r="C36" i="44"/>
  <c r="B36" i="44"/>
  <c r="V35" i="44"/>
  <c r="M35" i="44"/>
  <c r="C35" i="44"/>
  <c r="B35" i="44"/>
  <c r="M34" i="44"/>
  <c r="C34" i="44"/>
  <c r="B34" i="44"/>
  <c r="M33" i="44"/>
  <c r="C33" i="44"/>
  <c r="B33" i="44"/>
  <c r="M32" i="44"/>
  <c r="C32" i="44"/>
  <c r="B32" i="44"/>
  <c r="M31" i="44"/>
  <c r="C31" i="44"/>
  <c r="B31" i="44"/>
  <c r="M30" i="44"/>
  <c r="C30" i="44"/>
  <c r="B30" i="44"/>
  <c r="M29" i="44"/>
  <c r="C29" i="44"/>
  <c r="B29" i="44"/>
  <c r="M28" i="44"/>
  <c r="C28" i="44"/>
  <c r="B28" i="44"/>
  <c r="M27" i="44"/>
  <c r="C27" i="44"/>
  <c r="B27" i="44"/>
  <c r="M26" i="44"/>
  <c r="C26" i="44"/>
  <c r="B26" i="44"/>
  <c r="M25" i="44"/>
  <c r="C25" i="44"/>
  <c r="B25" i="44"/>
  <c r="M24" i="44"/>
  <c r="C24" i="44"/>
  <c r="B24" i="44"/>
  <c r="M23" i="44"/>
  <c r="C23" i="44"/>
  <c r="B23" i="44"/>
  <c r="M22" i="44"/>
  <c r="C22" i="44"/>
  <c r="B22" i="44"/>
  <c r="M21" i="44"/>
  <c r="C21" i="44"/>
  <c r="B21" i="44"/>
  <c r="M20" i="44"/>
  <c r="C20" i="44"/>
  <c r="B20" i="44"/>
  <c r="M19" i="44"/>
  <c r="C19" i="44"/>
  <c r="B19" i="44"/>
  <c r="M18" i="44"/>
  <c r="C18" i="44"/>
  <c r="B18" i="44"/>
  <c r="M17" i="44"/>
  <c r="C17" i="44"/>
  <c r="B17" i="44"/>
  <c r="M16" i="44"/>
  <c r="C16" i="44"/>
  <c r="B16" i="44"/>
  <c r="M15" i="44"/>
  <c r="C15" i="44"/>
  <c r="B15" i="44"/>
  <c r="M14" i="44"/>
  <c r="C14" i="44"/>
  <c r="B14" i="44"/>
  <c r="M13" i="44"/>
  <c r="C13" i="44"/>
  <c r="B13" i="44"/>
  <c r="M12" i="44"/>
  <c r="C12" i="44"/>
  <c r="B12" i="44"/>
  <c r="M11" i="44"/>
  <c r="C11" i="44"/>
  <c r="B11" i="44"/>
  <c r="M10" i="44"/>
  <c r="C10" i="44"/>
  <c r="B10" i="44"/>
  <c r="M9" i="44"/>
  <c r="C9" i="44"/>
  <c r="B9" i="44"/>
  <c r="M8" i="44"/>
  <c r="C8" i="44"/>
  <c r="B8" i="44"/>
  <c r="P7" i="44"/>
  <c r="P8" i="44" s="1"/>
  <c r="M7" i="44"/>
  <c r="H7" i="44"/>
  <c r="H8" i="44" s="1"/>
  <c r="C7" i="44"/>
  <c r="B7" i="44"/>
  <c r="O6" i="44"/>
  <c r="M6" i="44"/>
  <c r="C6" i="44"/>
  <c r="B6" i="44"/>
  <c r="Q7" i="44"/>
  <c r="O7" i="44"/>
  <c r="P16" i="41"/>
  <c r="W14" i="44" s="1"/>
  <c r="I33" i="41"/>
  <c r="H6" i="33"/>
  <c r="H8" i="33"/>
  <c r="H9" i="33"/>
  <c r="H10" i="33"/>
  <c r="H12" i="33"/>
  <c r="H13" i="33"/>
  <c r="H14" i="33"/>
  <c r="H16" i="33"/>
  <c r="H17" i="33"/>
  <c r="H18" i="33"/>
  <c r="H20" i="33"/>
  <c r="H21" i="33"/>
  <c r="H22" i="33"/>
  <c r="H24" i="33"/>
  <c r="H25" i="33"/>
  <c r="H26" i="33"/>
  <c r="H28" i="33"/>
  <c r="H29" i="33"/>
  <c r="H30" i="33"/>
  <c r="H32" i="33"/>
  <c r="H33" i="33"/>
  <c r="H34" i="33"/>
  <c r="H36" i="33"/>
  <c r="H37" i="33"/>
  <c r="H38" i="33"/>
  <c r="H40" i="33"/>
  <c r="H41" i="33"/>
  <c r="H42" i="33"/>
  <c r="H44" i="33"/>
  <c r="H45" i="33"/>
  <c r="H46" i="33"/>
  <c r="H48" i="33"/>
  <c r="H49" i="33"/>
  <c r="H50" i="33"/>
  <c r="H52" i="33"/>
  <c r="H53" i="33"/>
  <c r="H54" i="33"/>
  <c r="H56" i="33"/>
  <c r="H57" i="33"/>
  <c r="H58" i="33"/>
  <c r="H60" i="33"/>
  <c r="H61" i="33"/>
  <c r="H62" i="33"/>
  <c r="H64" i="33"/>
  <c r="H65" i="33"/>
  <c r="I48" i="37"/>
  <c r="I47" i="37"/>
  <c r="I46" i="37"/>
  <c r="I45" i="37"/>
  <c r="I44" i="37"/>
  <c r="I43" i="37"/>
  <c r="I42" i="37"/>
  <c r="I41" i="37"/>
  <c r="I40" i="37"/>
  <c r="I39" i="37"/>
  <c r="I38" i="37"/>
  <c r="I37" i="37"/>
  <c r="I36" i="37"/>
  <c r="I35" i="37"/>
  <c r="I34" i="37"/>
  <c r="I33" i="37"/>
  <c r="I32" i="37"/>
  <c r="I31" i="37"/>
  <c r="I30" i="37"/>
  <c r="H48" i="32"/>
  <c r="H46" i="32"/>
  <c r="H42" i="32"/>
  <c r="H38" i="32"/>
  <c r="H34" i="32"/>
  <c r="H30" i="32"/>
  <c r="I35" i="41"/>
  <c r="C6" i="41"/>
  <c r="D44" i="41" s="1"/>
  <c r="C67" i="40"/>
  <c r="C8" i="40"/>
  <c r="E8" i="40" s="1"/>
  <c r="D7" i="40"/>
  <c r="E6" i="40"/>
  <c r="D8" i="40"/>
  <c r="D27" i="41"/>
  <c r="E59" i="41"/>
  <c r="K65" i="33"/>
  <c r="K64" i="33"/>
  <c r="K62" i="33"/>
  <c r="K61" i="33"/>
  <c r="K60" i="33"/>
  <c r="K58" i="33"/>
  <c r="K57" i="33"/>
  <c r="K56" i="33"/>
  <c r="K54" i="33"/>
  <c r="K53" i="33"/>
  <c r="K52" i="33"/>
  <c r="K50" i="33"/>
  <c r="K49" i="33"/>
  <c r="K48" i="33"/>
  <c r="K46" i="33"/>
  <c r="K45" i="33"/>
  <c r="K44" i="33"/>
  <c r="K42" i="33"/>
  <c r="K41" i="33"/>
  <c r="K40" i="33"/>
  <c r="K38" i="33"/>
  <c r="K37" i="33"/>
  <c r="K36" i="33"/>
  <c r="K34" i="33"/>
  <c r="K33" i="33"/>
  <c r="K32" i="33"/>
  <c r="K30" i="33"/>
  <c r="K29" i="33"/>
  <c r="K28" i="33"/>
  <c r="K26" i="33"/>
  <c r="K25" i="33"/>
  <c r="K24" i="33"/>
  <c r="K22" i="33"/>
  <c r="K21" i="33"/>
  <c r="K20" i="33"/>
  <c r="K18" i="33"/>
  <c r="K17" i="33"/>
  <c r="K16" i="33"/>
  <c r="K14" i="33"/>
  <c r="K13" i="33"/>
  <c r="K12" i="33"/>
  <c r="K10" i="33"/>
  <c r="K9" i="33"/>
  <c r="K8" i="33"/>
  <c r="K6" i="33"/>
  <c r="N6" i="37"/>
  <c r="N7" i="37" s="1"/>
  <c r="N8" i="37" s="1"/>
  <c r="N9" i="37" s="1"/>
  <c r="N10" i="37" s="1"/>
  <c r="N11" i="37" s="1"/>
  <c r="N12" i="37" s="1"/>
  <c r="N13" i="37" s="1"/>
  <c r="N14" i="37" s="1"/>
  <c r="N15" i="37" s="1"/>
  <c r="N16" i="37" s="1"/>
  <c r="N17" i="37" s="1"/>
  <c r="N18" i="37" s="1"/>
  <c r="N19" i="37" s="1"/>
  <c r="N20" i="37" s="1"/>
  <c r="N21" i="37" s="1"/>
  <c r="N22" i="37" s="1"/>
  <c r="N23" i="37" s="1"/>
  <c r="N24" i="37" s="1"/>
  <c r="N25" i="37" s="1"/>
  <c r="N26" i="37" s="1"/>
  <c r="N27" i="37" s="1"/>
  <c r="N28" i="37" s="1"/>
  <c r="N29" i="37" s="1"/>
  <c r="N30" i="37" s="1"/>
  <c r="N31" i="37" s="1"/>
  <c r="N32" i="37" s="1"/>
  <c r="K47" i="32"/>
  <c r="K46" i="32"/>
  <c r="K43" i="32"/>
  <c r="K42" i="32"/>
  <c r="K39" i="32"/>
  <c r="K38" i="32"/>
  <c r="K35" i="32"/>
  <c r="K34" i="32"/>
  <c r="K31" i="32"/>
  <c r="J48" i="32"/>
  <c r="J44" i="32"/>
  <c r="J43" i="32"/>
  <c r="J40" i="32"/>
  <c r="J39" i="32"/>
  <c r="J36" i="32"/>
  <c r="J32" i="32"/>
  <c r="E9" i="38"/>
  <c r="N73" i="18"/>
  <c r="N72" i="18"/>
  <c r="N71" i="18"/>
  <c r="N70" i="18"/>
  <c r="N69" i="18"/>
  <c r="N68" i="18"/>
  <c r="N67" i="18"/>
  <c r="N66" i="18"/>
  <c r="N65" i="18"/>
  <c r="N64" i="18"/>
  <c r="N63" i="18"/>
  <c r="N62" i="18"/>
  <c r="N61" i="18"/>
  <c r="N60" i="18"/>
  <c r="N59" i="18"/>
  <c r="N58" i="18"/>
  <c r="N57" i="18"/>
  <c r="N56" i="18"/>
  <c r="N55" i="18"/>
  <c r="N54" i="18"/>
  <c r="N53" i="18"/>
  <c r="N52" i="18"/>
  <c r="N51" i="18"/>
  <c r="N50" i="18"/>
  <c r="N49" i="18"/>
  <c r="N48" i="18"/>
  <c r="N47" i="18"/>
  <c r="N46" i="18"/>
  <c r="N45" i="18"/>
  <c r="N44" i="18"/>
  <c r="N43" i="18"/>
  <c r="N42" i="18"/>
  <c r="N41" i="18"/>
  <c r="N40" i="18"/>
  <c r="N39" i="18"/>
  <c r="N38" i="18"/>
  <c r="N37" i="18"/>
  <c r="N36" i="18"/>
  <c r="N35" i="18"/>
  <c r="N34" i="18"/>
  <c r="N33" i="18"/>
  <c r="N32" i="18"/>
  <c r="N31" i="18"/>
  <c r="N30" i="18"/>
  <c r="N29" i="18"/>
  <c r="N28" i="18"/>
  <c r="N27" i="18"/>
  <c r="N26" i="18"/>
  <c r="N25" i="18"/>
  <c r="N24" i="18"/>
  <c r="N23" i="18"/>
  <c r="N22" i="18"/>
  <c r="N21" i="18"/>
  <c r="N20" i="18"/>
  <c r="N19" i="18"/>
  <c r="N18" i="18"/>
  <c r="N17" i="18"/>
  <c r="N16" i="18"/>
  <c r="N15" i="18"/>
  <c r="N14" i="18"/>
  <c r="N13" i="18"/>
  <c r="N12" i="18"/>
  <c r="N11" i="18"/>
  <c r="N10" i="18"/>
  <c r="N9" i="18"/>
  <c r="N8" i="18"/>
  <c r="N7" i="18"/>
  <c r="N6" i="18"/>
  <c r="N5" i="18"/>
  <c r="N4" i="18"/>
  <c r="M75" i="18"/>
  <c r="D75" i="18"/>
  <c r="F5" i="18"/>
  <c r="F6" i="18"/>
  <c r="F7" i="18" s="1"/>
  <c r="F8" i="18" s="1"/>
  <c r="F9" i="18" s="1"/>
  <c r="F10" i="18" s="1"/>
  <c r="F11" i="18" s="1"/>
  <c r="F12" i="18" s="1"/>
  <c r="F13" i="18" s="1"/>
  <c r="F14" i="18" s="1"/>
  <c r="F15" i="18" s="1"/>
  <c r="F16" i="18" s="1"/>
  <c r="F17" i="18" s="1"/>
  <c r="F18" i="18" s="1"/>
  <c r="F19" i="18" s="1"/>
  <c r="F20" i="18" s="1"/>
  <c r="F21" i="18" s="1"/>
  <c r="F22" i="18" s="1"/>
  <c r="F23" i="18" s="1"/>
  <c r="F24" i="18" s="1"/>
  <c r="F25" i="18" s="1"/>
  <c r="F26" i="18" s="1"/>
  <c r="F27" i="18" s="1"/>
  <c r="F28" i="18" s="1"/>
  <c r="F29" i="18" s="1"/>
  <c r="F30" i="18" s="1"/>
  <c r="F31" i="18" s="1"/>
  <c r="F32" i="18" s="1"/>
  <c r="F33" i="18" s="1"/>
  <c r="F34" i="18" s="1"/>
  <c r="F35" i="18" s="1"/>
  <c r="F36" i="18" s="1"/>
  <c r="F37" i="18" s="1"/>
  <c r="F38" i="18" s="1"/>
  <c r="F39" i="18" s="1"/>
  <c r="F40" i="18" s="1"/>
  <c r="F41" i="18" s="1"/>
  <c r="F42" i="18" s="1"/>
  <c r="F43" i="18" s="1"/>
  <c r="F44" i="18" s="1"/>
  <c r="F45" i="18" s="1"/>
  <c r="F46" i="18" s="1"/>
  <c r="F47" i="18" s="1"/>
  <c r="F48" i="18" s="1"/>
  <c r="F49" i="18" s="1"/>
  <c r="F50" i="18" s="1"/>
  <c r="F51" i="18" s="1"/>
  <c r="F52" i="18" s="1"/>
  <c r="F53" i="18" s="1"/>
  <c r="F54" i="18" s="1"/>
  <c r="F55" i="18" s="1"/>
  <c r="F56" i="18" s="1"/>
  <c r="F57" i="18" s="1"/>
  <c r="F58" i="18" s="1"/>
  <c r="F59" i="18" s="1"/>
  <c r="F60" i="18" s="1"/>
  <c r="F61" i="18" s="1"/>
  <c r="F62" i="18" s="1"/>
  <c r="F63" i="18" s="1"/>
  <c r="F64" i="18" s="1"/>
  <c r="F65" i="18" s="1"/>
  <c r="F66" i="18" s="1"/>
  <c r="F67" i="18" s="1"/>
  <c r="F68" i="18" s="1"/>
  <c r="F69" i="18" s="1"/>
  <c r="F70" i="18" s="1"/>
  <c r="F71" i="18" s="1"/>
  <c r="F72" i="18" s="1"/>
  <c r="F73" i="18" s="1"/>
  <c r="E5" i="18"/>
  <c r="I66" i="37"/>
  <c r="U37" i="33"/>
  <c r="AF45" i="33"/>
  <c r="AF65" i="33"/>
  <c r="AF44" i="33"/>
  <c r="AF43" i="33"/>
  <c r="AF63" i="33" s="1"/>
  <c r="AF42" i="33"/>
  <c r="AE42" i="33"/>
  <c r="AF41" i="33"/>
  <c r="AF61" i="33"/>
  <c r="AE61" i="33" s="1"/>
  <c r="AF40" i="33"/>
  <c r="AF60" i="33" s="1"/>
  <c r="AF39" i="33"/>
  <c r="AF59" i="33"/>
  <c r="AF79" i="33"/>
  <c r="AF99" i="33"/>
  <c r="AF119" i="33" s="1"/>
  <c r="AE119" i="33" s="1"/>
  <c r="AF38" i="33"/>
  <c r="AF58" i="33"/>
  <c r="AF37" i="33"/>
  <c r="AF57" i="33" s="1"/>
  <c r="AF36" i="33"/>
  <c r="AE36" i="33" s="1"/>
  <c r="AF35" i="33"/>
  <c r="AF55" i="33"/>
  <c r="AF75" i="33" s="1"/>
  <c r="AF34" i="33"/>
  <c r="AF54" i="33" s="1"/>
  <c r="AF74" i="33" s="1"/>
  <c r="AE74" i="33" s="1"/>
  <c r="AF94" i="33"/>
  <c r="AF33" i="33"/>
  <c r="AF32" i="33"/>
  <c r="AE32" i="33" s="1"/>
  <c r="AF31" i="33"/>
  <c r="AF51" i="33" s="1"/>
  <c r="AF71" i="33" s="1"/>
  <c r="AE71" i="33" s="1"/>
  <c r="AF91" i="33"/>
  <c r="AF30" i="33"/>
  <c r="AE30" i="33"/>
  <c r="AF29" i="33"/>
  <c r="AF28" i="33"/>
  <c r="AE28" i="33" s="1"/>
  <c r="AF27" i="33"/>
  <c r="AF47" i="33"/>
  <c r="AF26" i="33"/>
  <c r="AF46" i="33"/>
  <c r="AG7" i="33"/>
  <c r="AG8" i="33"/>
  <c r="AG9" i="33"/>
  <c r="AG10" i="33"/>
  <c r="AG11" i="33" s="1"/>
  <c r="AG12" i="33" s="1"/>
  <c r="AG13" i="33" s="1"/>
  <c r="AG14" i="33" s="1"/>
  <c r="AG15" i="33" s="1"/>
  <c r="AG16" i="33" s="1"/>
  <c r="AG17" i="33" s="1"/>
  <c r="AG18" i="33" s="1"/>
  <c r="AG19" i="33" s="1"/>
  <c r="AG20" i="33" s="1"/>
  <c r="AG21" i="33" s="1"/>
  <c r="AG22" i="33" s="1"/>
  <c r="AG23" i="33" s="1"/>
  <c r="AG24" i="33" s="1"/>
  <c r="AG25" i="33" s="1"/>
  <c r="AG26" i="33" s="1"/>
  <c r="AG27" i="33" s="1"/>
  <c r="AG28" i="33" s="1"/>
  <c r="AG29" i="33" s="1"/>
  <c r="AG30" i="33" s="1"/>
  <c r="AG31" i="33" s="1"/>
  <c r="AG32" i="33" s="1"/>
  <c r="AG33" i="33" s="1"/>
  <c r="AG34" i="33" s="1"/>
  <c r="AG35" i="33" s="1"/>
  <c r="AG36" i="33" s="1"/>
  <c r="AG37" i="33" s="1"/>
  <c r="AG38" i="33" s="1"/>
  <c r="AG39" i="33" s="1"/>
  <c r="AG40" i="33" s="1"/>
  <c r="AG41" i="33" s="1"/>
  <c r="AG42" i="33" s="1"/>
  <c r="AG43" i="33" s="1"/>
  <c r="AG44" i="33" s="1"/>
  <c r="AG45" i="33" s="1"/>
  <c r="AG46" i="33" s="1"/>
  <c r="AG47" i="33" s="1"/>
  <c r="AG48" i="33" s="1"/>
  <c r="AG49" i="33" s="1"/>
  <c r="AG50" i="33" s="1"/>
  <c r="AG51" i="33" s="1"/>
  <c r="AG52" i="33" s="1"/>
  <c r="AG53" i="33" s="1"/>
  <c r="AG54" i="33" s="1"/>
  <c r="AG55" i="33" s="1"/>
  <c r="AG56" i="33" s="1"/>
  <c r="AG57" i="33" s="1"/>
  <c r="AG58" i="33" s="1"/>
  <c r="AG59" i="33" s="1"/>
  <c r="AG60" i="33" s="1"/>
  <c r="AG61" i="33" s="1"/>
  <c r="AG62" i="33" s="1"/>
  <c r="AG63" i="33" s="1"/>
  <c r="AG64" i="33" s="1"/>
  <c r="AG65" i="33" s="1"/>
  <c r="AG66" i="33" s="1"/>
  <c r="AG67" i="33" s="1"/>
  <c r="AG68" i="33" s="1"/>
  <c r="AG69" i="33" s="1"/>
  <c r="AG70" i="33" s="1"/>
  <c r="AG71" i="33" s="1"/>
  <c r="AG72" i="33" s="1"/>
  <c r="AG73" i="33" s="1"/>
  <c r="AG74" i="33" s="1"/>
  <c r="AG75" i="33" s="1"/>
  <c r="AG76" i="33" s="1"/>
  <c r="AG77" i="33" s="1"/>
  <c r="AG78" i="33" s="1"/>
  <c r="AG79" i="33" s="1"/>
  <c r="AG80" i="33" s="1"/>
  <c r="AG81" i="33" s="1"/>
  <c r="AG82" i="33" s="1"/>
  <c r="AG83" i="33" s="1"/>
  <c r="AG84" i="33" s="1"/>
  <c r="AG85" i="33" s="1"/>
  <c r="AG86" i="33" s="1"/>
  <c r="AG87" i="33" s="1"/>
  <c r="AG88" i="33" s="1"/>
  <c r="AG89" i="33" s="1"/>
  <c r="AG90" i="33" s="1"/>
  <c r="AG91" i="33" s="1"/>
  <c r="AG92" i="33" s="1"/>
  <c r="AG93" i="33" s="1"/>
  <c r="AG94" i="33" s="1"/>
  <c r="AG95" i="33" s="1"/>
  <c r="AG96" i="33" s="1"/>
  <c r="AG97" i="33" s="1"/>
  <c r="AG98" i="33" s="1"/>
  <c r="AG99" i="33" s="1"/>
  <c r="AG100" i="33" s="1"/>
  <c r="AG101" i="33" s="1"/>
  <c r="AG102" i="33" s="1"/>
  <c r="AG103" i="33" s="1"/>
  <c r="AG104" i="33" s="1"/>
  <c r="AG105" i="33" s="1"/>
  <c r="AG106" i="33" s="1"/>
  <c r="AG107" i="33" s="1"/>
  <c r="AG108" i="33" s="1"/>
  <c r="AG109" i="33" s="1"/>
  <c r="AG110" i="33" s="1"/>
  <c r="AG111" i="33" s="1"/>
  <c r="AG112" i="33" s="1"/>
  <c r="AG113" i="33" s="1"/>
  <c r="AG114" i="33" s="1"/>
  <c r="AG115" i="33" s="1"/>
  <c r="AG116" i="33" s="1"/>
  <c r="AG117" i="33" s="1"/>
  <c r="AG118" i="33" s="1"/>
  <c r="AG119" i="33" s="1"/>
  <c r="AG120" i="33" s="1"/>
  <c r="AG121" i="33" s="1"/>
  <c r="AG122" i="33" s="1"/>
  <c r="AG123" i="33" s="1"/>
  <c r="AG124" i="33" s="1"/>
  <c r="AG125" i="33" s="1"/>
  <c r="AG126" i="33" s="1"/>
  <c r="AG127" i="33" s="1"/>
  <c r="AG128" i="33" s="1"/>
  <c r="AG129" i="33" s="1"/>
  <c r="AG130" i="33" s="1"/>
  <c r="AG131" i="33" s="1"/>
  <c r="AG132" i="33" s="1"/>
  <c r="AG133" i="33" s="1"/>
  <c r="AG134" i="33" s="1"/>
  <c r="AG135" i="33" s="1"/>
  <c r="AG136" i="33" s="1"/>
  <c r="AG137" i="33" s="1"/>
  <c r="AG138" i="33" s="1"/>
  <c r="AG139" i="33" s="1"/>
  <c r="AG140" i="33" s="1"/>
  <c r="AG141" i="33" s="1"/>
  <c r="AG142" i="33" s="1"/>
  <c r="AG143" i="33" s="1"/>
  <c r="AG144" i="33" s="1"/>
  <c r="AG145" i="33" s="1"/>
  <c r="AG146" i="33" s="1"/>
  <c r="AG147" i="33" s="1"/>
  <c r="AG148" i="33" s="1"/>
  <c r="AG149" i="33" s="1"/>
  <c r="AG150" i="33" s="1"/>
  <c r="AG151" i="33" s="1"/>
  <c r="AG152" i="33" s="1"/>
  <c r="AG153" i="33" s="1"/>
  <c r="AG154" i="33" s="1"/>
  <c r="AG155" i="33" s="1"/>
  <c r="AG156" i="33" s="1"/>
  <c r="AG157" i="33" s="1"/>
  <c r="AG158" i="33" s="1"/>
  <c r="AG159" i="33" s="1"/>
  <c r="AG160" i="33" s="1"/>
  <c r="AG161" i="33" s="1"/>
  <c r="AG162" i="33" s="1"/>
  <c r="AG163" i="33" s="1"/>
  <c r="AG164" i="33" s="1"/>
  <c r="AG165" i="33" s="1"/>
  <c r="AG166" i="33" s="1"/>
  <c r="AG167" i="33" s="1"/>
  <c r="AG168" i="33" s="1"/>
  <c r="AG169" i="33" s="1"/>
  <c r="AG170" i="33" s="1"/>
  <c r="AG171" i="33" s="1"/>
  <c r="AG172" i="33" s="1"/>
  <c r="AG173" i="33" s="1"/>
  <c r="AG174" i="33" s="1"/>
  <c r="AG175" i="33" s="1"/>
  <c r="AG176" i="33" s="1"/>
  <c r="AG177" i="33" s="1"/>
  <c r="AG178" i="33" s="1"/>
  <c r="AG179" i="33" s="1"/>
  <c r="AG180" i="33" s="1"/>
  <c r="AG181" i="33" s="1"/>
  <c r="AG182" i="33" s="1"/>
  <c r="AG183" i="33" s="1"/>
  <c r="AG184" i="33" s="1"/>
  <c r="AG185" i="33" s="1"/>
  <c r="AG186" i="33" s="1"/>
  <c r="AG187" i="33" s="1"/>
  <c r="AG188" i="33" s="1"/>
  <c r="AG189" i="33" s="1"/>
  <c r="AG190" i="33" s="1"/>
  <c r="AG191" i="33" s="1"/>
  <c r="AG192" i="33" s="1"/>
  <c r="AG193" i="33" s="1"/>
  <c r="AG194" i="33" s="1"/>
  <c r="AG195" i="33" s="1"/>
  <c r="AG196" i="33" s="1"/>
  <c r="AG197" i="33" s="1"/>
  <c r="AG198" i="33" s="1"/>
  <c r="AG199" i="33" s="1"/>
  <c r="AG200" i="33" s="1"/>
  <c r="AG201" i="33" s="1"/>
  <c r="AG202" i="33" s="1"/>
  <c r="AG203" i="33" s="1"/>
  <c r="AG204" i="33" s="1"/>
  <c r="AG205" i="33" s="1"/>
  <c r="AG206" i="33" s="1"/>
  <c r="AG207" i="33" s="1"/>
  <c r="AG208" i="33" s="1"/>
  <c r="AG209" i="33" s="1"/>
  <c r="AG210" i="33" s="1"/>
  <c r="AG211" i="33" s="1"/>
  <c r="AG212" i="33" s="1"/>
  <c r="AG213" i="33" s="1"/>
  <c r="AG214" i="33" s="1"/>
  <c r="AG215" i="33" s="1"/>
  <c r="AG216" i="33" s="1"/>
  <c r="AG217" i="33" s="1"/>
  <c r="AG218" i="33" s="1"/>
  <c r="AG219" i="33" s="1"/>
  <c r="AG220" i="33" s="1"/>
  <c r="AG221" i="33" s="1"/>
  <c r="AG222" i="33" s="1"/>
  <c r="AG223" i="33" s="1"/>
  <c r="AG224" i="33" s="1"/>
  <c r="AG225" i="33" s="1"/>
  <c r="AG226" i="33" s="1"/>
  <c r="AG227" i="33" s="1"/>
  <c r="AG228" i="33" s="1"/>
  <c r="AG229" i="33" s="1"/>
  <c r="AG230" i="33" s="1"/>
  <c r="AG231" i="33" s="1"/>
  <c r="AG232" i="33" s="1"/>
  <c r="AG233" i="33" s="1"/>
  <c r="AG234" i="33" s="1"/>
  <c r="AG235" i="33" s="1"/>
  <c r="AG236" i="33" s="1"/>
  <c r="AG237" i="33" s="1"/>
  <c r="AG238" i="33" s="1"/>
  <c r="AG239" i="33" s="1"/>
  <c r="AG240" i="33" s="1"/>
  <c r="AG241" i="33" s="1"/>
  <c r="AG242" i="33" s="1"/>
  <c r="AG243" i="33" s="1"/>
  <c r="AG244" i="33" s="1"/>
  <c r="AG245" i="33" s="1"/>
  <c r="AG246" i="33" s="1"/>
  <c r="AG247" i="33" s="1"/>
  <c r="AG248" i="33" s="1"/>
  <c r="AG249" i="33" s="1"/>
  <c r="AG250" i="33" s="1"/>
  <c r="AG251" i="33" s="1"/>
  <c r="AG252" i="33" s="1"/>
  <c r="AG253" i="33" s="1"/>
  <c r="AG254" i="33" s="1"/>
  <c r="AG255" i="33" s="1"/>
  <c r="AG256" i="33" s="1"/>
  <c r="AG257" i="33" s="1"/>
  <c r="AG258" i="33" s="1"/>
  <c r="AG259" i="33" s="1"/>
  <c r="AG260" i="33" s="1"/>
  <c r="AG261" i="33" s="1"/>
  <c r="AG262" i="33" s="1"/>
  <c r="AG263" i="33" s="1"/>
  <c r="AG264" i="33" s="1"/>
  <c r="AG265" i="33" s="1"/>
  <c r="AG266" i="33" s="1"/>
  <c r="AG267" i="33" s="1"/>
  <c r="AG268" i="33" s="1"/>
  <c r="AG269" i="33" s="1"/>
  <c r="AG270" i="33" s="1"/>
  <c r="AG271" i="33" s="1"/>
  <c r="AG272" i="33" s="1"/>
  <c r="AG273" i="33" s="1"/>
  <c r="AG274" i="33" s="1"/>
  <c r="AG275" i="33" s="1"/>
  <c r="AG276" i="33" s="1"/>
  <c r="AG277" i="33" s="1"/>
  <c r="AG278" i="33" s="1"/>
  <c r="AG279" i="33" s="1"/>
  <c r="AG280" i="33" s="1"/>
  <c r="AG281" i="33" s="1"/>
  <c r="AG282" i="33" s="1"/>
  <c r="AG283" i="33" s="1"/>
  <c r="AG284" i="33" s="1"/>
  <c r="AG285" i="33" s="1"/>
  <c r="AG286" i="33" s="1"/>
  <c r="AG287" i="33" s="1"/>
  <c r="AG288" i="33" s="1"/>
  <c r="AG289" i="33" s="1"/>
  <c r="AG290" i="33" s="1"/>
  <c r="AG291" i="33" s="1"/>
  <c r="AG292" i="33" s="1"/>
  <c r="AG293" i="33" s="1"/>
  <c r="AG294" i="33" s="1"/>
  <c r="AG295" i="33" s="1"/>
  <c r="AG296" i="33" s="1"/>
  <c r="AG297" i="33" s="1"/>
  <c r="AG298" i="33" s="1"/>
  <c r="AG299" i="33" s="1"/>
  <c r="AG300" i="33" s="1"/>
  <c r="AG301" i="33" s="1"/>
  <c r="AG302" i="33" s="1"/>
  <c r="AG303" i="33" s="1"/>
  <c r="AG304" i="33" s="1"/>
  <c r="AG305" i="33" s="1"/>
  <c r="AG306" i="33" s="1"/>
  <c r="AG307" i="33" s="1"/>
  <c r="AG308" i="33" s="1"/>
  <c r="AG309" i="33" s="1"/>
  <c r="AG310" i="33" s="1"/>
  <c r="AG311" i="33" s="1"/>
  <c r="AG312" i="33" s="1"/>
  <c r="AG313" i="33" s="1"/>
  <c r="AG314" i="33" s="1"/>
  <c r="AG315" i="33" s="1"/>
  <c r="AG316" i="33" s="1"/>
  <c r="AG317" i="33" s="1"/>
  <c r="AG318" i="33" s="1"/>
  <c r="AG319" i="33" s="1"/>
  <c r="AG320" i="33" s="1"/>
  <c r="AG321" i="33" s="1"/>
  <c r="AG322" i="33" s="1"/>
  <c r="AG323" i="33" s="1"/>
  <c r="AG324" i="33" s="1"/>
  <c r="AG325" i="33" s="1"/>
  <c r="AG326" i="33" s="1"/>
  <c r="AG327" i="33" s="1"/>
  <c r="AG328" i="33" s="1"/>
  <c r="AG329" i="33" s="1"/>
  <c r="AG330" i="33" s="1"/>
  <c r="AG331" i="33" s="1"/>
  <c r="AG332" i="33" s="1"/>
  <c r="AG333" i="33" s="1"/>
  <c r="AG334" i="33" s="1"/>
  <c r="AG335" i="33" s="1"/>
  <c r="AG336" i="33" s="1"/>
  <c r="AG337" i="33" s="1"/>
  <c r="AG338" i="33" s="1"/>
  <c r="AG339" i="33" s="1"/>
  <c r="AG340" i="33" s="1"/>
  <c r="AG341" i="33" s="1"/>
  <c r="AG342" i="33" s="1"/>
  <c r="AG343" i="33" s="1"/>
  <c r="AG344" i="33" s="1"/>
  <c r="AG345" i="33" s="1"/>
  <c r="AG346" i="33" s="1"/>
  <c r="AG347" i="33" s="1"/>
  <c r="AG348" i="33" s="1"/>
  <c r="AG349" i="33" s="1"/>
  <c r="AG350" i="33" s="1"/>
  <c r="AG351" i="33" s="1"/>
  <c r="AG352" i="33" s="1"/>
  <c r="AG353" i="33" s="1"/>
  <c r="AG354" i="33" s="1"/>
  <c r="AG355" i="33" s="1"/>
  <c r="AG356" i="33" s="1"/>
  <c r="AG357" i="33" s="1"/>
  <c r="AG358" i="33" s="1"/>
  <c r="AG359" i="33" s="1"/>
  <c r="AG360" i="33" s="1"/>
  <c r="AG361" i="33" s="1"/>
  <c r="AG362" i="33" s="1"/>
  <c r="AG363" i="33" s="1"/>
  <c r="AG364" i="33" s="1"/>
  <c r="AG365" i="33" s="1"/>
  <c r="AG366" i="33" s="1"/>
  <c r="AG367" i="33" s="1"/>
  <c r="AG368" i="33" s="1"/>
  <c r="AG369" i="33" s="1"/>
  <c r="AG370" i="33" s="1"/>
  <c r="AG371" i="33" s="1"/>
  <c r="AG372" i="33" s="1"/>
  <c r="AG373" i="33" s="1"/>
  <c r="AG374" i="33" s="1"/>
  <c r="AG375" i="33" s="1"/>
  <c r="AG376" i="33" s="1"/>
  <c r="AG377" i="33" s="1"/>
  <c r="AG378" i="33" s="1"/>
  <c r="AG379" i="33" s="1"/>
  <c r="AG380" i="33" s="1"/>
  <c r="AG381" i="33" s="1"/>
  <c r="AG382" i="33" s="1"/>
  <c r="AG383" i="33" s="1"/>
  <c r="AG384" i="33" s="1"/>
  <c r="AG385" i="33" s="1"/>
  <c r="AG386" i="33" s="1"/>
  <c r="AG387" i="33" s="1"/>
  <c r="AG388" i="33" s="1"/>
  <c r="AG389" i="33" s="1"/>
  <c r="AG390" i="33" s="1"/>
  <c r="AG391" i="33" s="1"/>
  <c r="AG392" i="33" s="1"/>
  <c r="AG393" i="33" s="1"/>
  <c r="AG394" i="33" s="1"/>
  <c r="AG395" i="33" s="1"/>
  <c r="AG396" i="33" s="1"/>
  <c r="AG397" i="33" s="1"/>
  <c r="AG398" i="33" s="1"/>
  <c r="AG399" i="33" s="1"/>
  <c r="AG400" i="33" s="1"/>
  <c r="AG401" i="33" s="1"/>
  <c r="AG402" i="33" s="1"/>
  <c r="AG403" i="33" s="1"/>
  <c r="AG404" i="33" s="1"/>
  <c r="AG405" i="33" s="1"/>
  <c r="AG406" i="33" s="1"/>
  <c r="AG407" i="33" s="1"/>
  <c r="AG408" i="33" s="1"/>
  <c r="AG409" i="33" s="1"/>
  <c r="AG410" i="33" s="1"/>
  <c r="AG411" i="33" s="1"/>
  <c r="AG412" i="33" s="1"/>
  <c r="AG413" i="33" s="1"/>
  <c r="AG414" i="33" s="1"/>
  <c r="AG415" i="33" s="1"/>
  <c r="AG416" i="33" s="1"/>
  <c r="AG417" i="33" s="1"/>
  <c r="AG418" i="33" s="1"/>
  <c r="AG419" i="33" s="1"/>
  <c r="AG420" i="33" s="1"/>
  <c r="AG421" i="33" s="1"/>
  <c r="AG422" i="33" s="1"/>
  <c r="AG423" i="33" s="1"/>
  <c r="AG424" i="33" s="1"/>
  <c r="AG425" i="33" s="1"/>
  <c r="AG426" i="33" s="1"/>
  <c r="AG427" i="33" s="1"/>
  <c r="AG428" i="33" s="1"/>
  <c r="AG429" i="33" s="1"/>
  <c r="AG430" i="33" s="1"/>
  <c r="AG431" i="33" s="1"/>
  <c r="AG432" i="33" s="1"/>
  <c r="AG433" i="33" s="1"/>
  <c r="AG434" i="33" s="1"/>
  <c r="AG435" i="33" s="1"/>
  <c r="AG436" i="33" s="1"/>
  <c r="AG437" i="33" s="1"/>
  <c r="AG438" i="33" s="1"/>
  <c r="AG439" i="33" s="1"/>
  <c r="AG440" i="33" s="1"/>
  <c r="AG441" i="33" s="1"/>
  <c r="AG442" i="33" s="1"/>
  <c r="AG443" i="33" s="1"/>
  <c r="AG444" i="33" s="1"/>
  <c r="AG445" i="33" s="1"/>
  <c r="AG446" i="33" s="1"/>
  <c r="AG447" i="33" s="1"/>
  <c r="AG448" i="33" s="1"/>
  <c r="AG449" i="33" s="1"/>
  <c r="AG450" i="33" s="1"/>
  <c r="AG451" i="33" s="1"/>
  <c r="AG452" i="33" s="1"/>
  <c r="AG453" i="33" s="1"/>
  <c r="AG454" i="33" s="1"/>
  <c r="AG455" i="33" s="1"/>
  <c r="AG456" i="33" s="1"/>
  <c r="AG457" i="33" s="1"/>
  <c r="AG458" i="33" s="1"/>
  <c r="AG459" i="33" s="1"/>
  <c r="AG460" i="33" s="1"/>
  <c r="AG461" i="33" s="1"/>
  <c r="AG462" i="33" s="1"/>
  <c r="AG463" i="33" s="1"/>
  <c r="AG464" i="33" s="1"/>
  <c r="AG465" i="33" s="1"/>
  <c r="AG466" i="33" s="1"/>
  <c r="AG467" i="33" s="1"/>
  <c r="AG468" i="33" s="1"/>
  <c r="AG469" i="33" s="1"/>
  <c r="AG470" i="33" s="1"/>
  <c r="AG471" i="33" s="1"/>
  <c r="AG472" i="33" s="1"/>
  <c r="AG473" i="33" s="1"/>
  <c r="AG474" i="33" s="1"/>
  <c r="AG475" i="33" s="1"/>
  <c r="AG476" i="33" s="1"/>
  <c r="AG477" i="33" s="1"/>
  <c r="AG478" i="33" s="1"/>
  <c r="AG479" i="33" s="1"/>
  <c r="AG480" i="33" s="1"/>
  <c r="AG481" i="33" s="1"/>
  <c r="AG482" i="33" s="1"/>
  <c r="AG483" i="33" s="1"/>
  <c r="AG484" i="33" s="1"/>
  <c r="AG485" i="33" s="1"/>
  <c r="AG486" i="33" s="1"/>
  <c r="AG487" i="33" s="1"/>
  <c r="AG488" i="33" s="1"/>
  <c r="AG489" i="33" s="1"/>
  <c r="AG490" i="33" s="1"/>
  <c r="AG491" i="33" s="1"/>
  <c r="AG492" i="33" s="1"/>
  <c r="AG493" i="33" s="1"/>
  <c r="AG494" i="33" s="1"/>
  <c r="AG495" i="33" s="1"/>
  <c r="AG496" i="33" s="1"/>
  <c r="AG497" i="33" s="1"/>
  <c r="AG498" i="33" s="1"/>
  <c r="AG499" i="33" s="1"/>
  <c r="AG500" i="33" s="1"/>
  <c r="AG501" i="33" s="1"/>
  <c r="AG502" i="33" s="1"/>
  <c r="AG503" i="33" s="1"/>
  <c r="AG504" i="33" s="1"/>
  <c r="AG505" i="33" s="1"/>
  <c r="AG506" i="33" s="1"/>
  <c r="AG507" i="33" s="1"/>
  <c r="AG508" i="33" s="1"/>
  <c r="AG509" i="33" s="1"/>
  <c r="AG510" i="33" s="1"/>
  <c r="AG511" i="33" s="1"/>
  <c r="AG512" i="33" s="1"/>
  <c r="AG513" i="33" s="1"/>
  <c r="AG514" i="33" s="1"/>
  <c r="AG515" i="33" s="1"/>
  <c r="AG516" i="33" s="1"/>
  <c r="AG517" i="33" s="1"/>
  <c r="AG518" i="33" s="1"/>
  <c r="AG519" i="33" s="1"/>
  <c r="AG520" i="33" s="1"/>
  <c r="AG521" i="33" s="1"/>
  <c r="AG522" i="33" s="1"/>
  <c r="AG523" i="33" s="1"/>
  <c r="AG524" i="33" s="1"/>
  <c r="AG525" i="33" s="1"/>
  <c r="AG526" i="33" s="1"/>
  <c r="AG527" i="33" s="1"/>
  <c r="AG528" i="33" s="1"/>
  <c r="AG529" i="33" s="1"/>
  <c r="AG530" i="33" s="1"/>
  <c r="AG531" i="33" s="1"/>
  <c r="AG532" i="33" s="1"/>
  <c r="AG533" i="33" s="1"/>
  <c r="AG534" i="33" s="1"/>
  <c r="AG535" i="33" s="1"/>
  <c r="AG536" i="33" s="1"/>
  <c r="AG537" i="33" s="1"/>
  <c r="AG538" i="33" s="1"/>
  <c r="AG539" i="33" s="1"/>
  <c r="AG540" i="33" s="1"/>
  <c r="AG541" i="33" s="1"/>
  <c r="AG542" i="33" s="1"/>
  <c r="AG543" i="33" s="1"/>
  <c r="AG544" i="33" s="1"/>
  <c r="AG545" i="33" s="1"/>
  <c r="AG546" i="33" s="1"/>
  <c r="AG547" i="33" s="1"/>
  <c r="AG548" i="33" s="1"/>
  <c r="AG549" i="33" s="1"/>
  <c r="AG550" i="33" s="1"/>
  <c r="AG551" i="33" s="1"/>
  <c r="AG552" i="33" s="1"/>
  <c r="AG553" i="33" s="1"/>
  <c r="AG554" i="33" s="1"/>
  <c r="AG555" i="33" s="1"/>
  <c r="AG556" i="33" s="1"/>
  <c r="AG557" i="33" s="1"/>
  <c r="AG558" i="33" s="1"/>
  <c r="AG559" i="33" s="1"/>
  <c r="AG560" i="33" s="1"/>
  <c r="AG561" i="33" s="1"/>
  <c r="AG562" i="33" s="1"/>
  <c r="AG563" i="33" s="1"/>
  <c r="AG564" i="33" s="1"/>
  <c r="AG565" i="33" s="1"/>
  <c r="AG566" i="33" s="1"/>
  <c r="AG567" i="33" s="1"/>
  <c r="AG568" i="33" s="1"/>
  <c r="AG569" i="33" s="1"/>
  <c r="AG570" i="33" s="1"/>
  <c r="AG571" i="33" s="1"/>
  <c r="AG572" i="33" s="1"/>
  <c r="AG573" i="33" s="1"/>
  <c r="AG574" i="33" s="1"/>
  <c r="AG575" i="33" s="1"/>
  <c r="AG576" i="33" s="1"/>
  <c r="AG577" i="33" s="1"/>
  <c r="AG578" i="33" s="1"/>
  <c r="AG579" i="33" s="1"/>
  <c r="AG580" i="33" s="1"/>
  <c r="AG581" i="33" s="1"/>
  <c r="AG582" i="33" s="1"/>
  <c r="AG583" i="33" s="1"/>
  <c r="AG584" i="33" s="1"/>
  <c r="AG585" i="33" s="1"/>
  <c r="AG586" i="33" s="1"/>
  <c r="AG587" i="33" s="1"/>
  <c r="AG588" i="33" s="1"/>
  <c r="AG589" i="33" s="1"/>
  <c r="AG590" i="33" s="1"/>
  <c r="AG591" i="33" s="1"/>
  <c r="AG592" i="33" s="1"/>
  <c r="AG593" i="33" s="1"/>
  <c r="AG594" i="33" s="1"/>
  <c r="AG595" i="33" s="1"/>
  <c r="AG596" i="33" s="1"/>
  <c r="AG597" i="33" s="1"/>
  <c r="AG598" i="33" s="1"/>
  <c r="AG599" i="33" s="1"/>
  <c r="AG600" i="33" s="1"/>
  <c r="AG601" i="33" s="1"/>
  <c r="AG602" i="33" s="1"/>
  <c r="AG603" i="33" s="1"/>
  <c r="AG604" i="33" s="1"/>
  <c r="AG605" i="33" s="1"/>
  <c r="AG606" i="33" s="1"/>
  <c r="AG607" i="33" s="1"/>
  <c r="AG608" i="33" s="1"/>
  <c r="AG609" i="33" s="1"/>
  <c r="AG610" i="33" s="1"/>
  <c r="AG611" i="33" s="1"/>
  <c r="AG612" i="33" s="1"/>
  <c r="AG613" i="33" s="1"/>
  <c r="AG614" i="33" s="1"/>
  <c r="AG615" i="33" s="1"/>
  <c r="AG616" i="33" s="1"/>
  <c r="AG617" i="33" s="1"/>
  <c r="AG618" i="33" s="1"/>
  <c r="AG619" i="33" s="1"/>
  <c r="AG620" i="33" s="1"/>
  <c r="AG621" i="33" s="1"/>
  <c r="AG622" i="33" s="1"/>
  <c r="AG623" i="33" s="1"/>
  <c r="AG624" i="33" s="1"/>
  <c r="AG625" i="33" s="1"/>
  <c r="AG626" i="33" s="1"/>
  <c r="AG627" i="33" s="1"/>
  <c r="AG628" i="33" s="1"/>
  <c r="AG629" i="33" s="1"/>
  <c r="AG630" i="33" s="1"/>
  <c r="AG631" i="33" s="1"/>
  <c r="AG632" i="33" s="1"/>
  <c r="AG633" i="33" s="1"/>
  <c r="AG634" i="33" s="1"/>
  <c r="AG635" i="33" s="1"/>
  <c r="AG636" i="33" s="1"/>
  <c r="AG637" i="33" s="1"/>
  <c r="AG638" i="33" s="1"/>
  <c r="AG639" i="33" s="1"/>
  <c r="AG640" i="33" s="1"/>
  <c r="AG641" i="33" s="1"/>
  <c r="AG642" i="33" s="1"/>
  <c r="AG643" i="33" s="1"/>
  <c r="AG644" i="33" s="1"/>
  <c r="AG645" i="33" s="1"/>
  <c r="AG646" i="33" s="1"/>
  <c r="AG647" i="33" s="1"/>
  <c r="AG648" i="33" s="1"/>
  <c r="AG649" i="33" s="1"/>
  <c r="AG650" i="33" s="1"/>
  <c r="AG651" i="33" s="1"/>
  <c r="AG652" i="33" s="1"/>
  <c r="AG653" i="33" s="1"/>
  <c r="AG654" i="33" s="1"/>
  <c r="AG655" i="33" s="1"/>
  <c r="AG656" i="33" s="1"/>
  <c r="AG657" i="33" s="1"/>
  <c r="AG658" i="33" s="1"/>
  <c r="AG659" i="33" s="1"/>
  <c r="AG660" i="33" s="1"/>
  <c r="AG661" i="33" s="1"/>
  <c r="AG662" i="33" s="1"/>
  <c r="AG663" i="33" s="1"/>
  <c r="AG664" i="33" s="1"/>
  <c r="AG665" i="33" s="1"/>
  <c r="AG666" i="33" s="1"/>
  <c r="AG667" i="33" s="1"/>
  <c r="AG668" i="33" s="1"/>
  <c r="AG669" i="33" s="1"/>
  <c r="AG670" i="33" s="1"/>
  <c r="AG671" i="33" s="1"/>
  <c r="AG672" i="33" s="1"/>
  <c r="AG673" i="33" s="1"/>
  <c r="AG674" i="33" s="1"/>
  <c r="AG675" i="33" s="1"/>
  <c r="AG676" i="33" s="1"/>
  <c r="AG677" i="33" s="1"/>
  <c r="AG678" i="33" s="1"/>
  <c r="AG679" i="33" s="1"/>
  <c r="AG680" i="33" s="1"/>
  <c r="AG681" i="33" s="1"/>
  <c r="AG682" i="33" s="1"/>
  <c r="AG683" i="33" s="1"/>
  <c r="AG684" i="33" s="1"/>
  <c r="AG685" i="33" s="1"/>
  <c r="AG686" i="33" s="1"/>
  <c r="AG687" i="33" s="1"/>
  <c r="AG688" i="33" s="1"/>
  <c r="AG689" i="33" s="1"/>
  <c r="AG690" i="33" s="1"/>
  <c r="AG691" i="33" s="1"/>
  <c r="AG692" i="33" s="1"/>
  <c r="AG693" i="33" s="1"/>
  <c r="AG694" i="33" s="1"/>
  <c r="AG695" i="33" s="1"/>
  <c r="AG696" i="33" s="1"/>
  <c r="AG697" i="33" s="1"/>
  <c r="AG698" i="33" s="1"/>
  <c r="AG699" i="33" s="1"/>
  <c r="AG700" i="33" s="1"/>
  <c r="AG701" i="33" s="1"/>
  <c r="AG702" i="33" s="1"/>
  <c r="AG703" i="33" s="1"/>
  <c r="AG704" i="33" s="1"/>
  <c r="AG705" i="33" s="1"/>
  <c r="AG706" i="33" s="1"/>
  <c r="AG707" i="33" s="1"/>
  <c r="AG708" i="33" s="1"/>
  <c r="AG709" i="33" s="1"/>
  <c r="AG710" i="33" s="1"/>
  <c r="AG711" i="33" s="1"/>
  <c r="AG712" i="33" s="1"/>
  <c r="AG713" i="33" s="1"/>
  <c r="AG714" i="33" s="1"/>
  <c r="AG715" i="33" s="1"/>
  <c r="AG716" i="33" s="1"/>
  <c r="AG717" i="33" s="1"/>
  <c r="AG718" i="33" s="1"/>
  <c r="AG719" i="33" s="1"/>
  <c r="AG720" i="33" s="1"/>
  <c r="AG721" i="33" s="1"/>
  <c r="AG722" i="33" s="1"/>
  <c r="AG723" i="33" s="1"/>
  <c r="AG724" i="33" s="1"/>
  <c r="AG725" i="33" s="1"/>
  <c r="AG726" i="33" s="1"/>
  <c r="AG727" i="33" s="1"/>
  <c r="AG728" i="33" s="1"/>
  <c r="AG729" i="33" s="1"/>
  <c r="AG730" i="33" s="1"/>
  <c r="AG731" i="33" s="1"/>
  <c r="AG732" i="33" s="1"/>
  <c r="AG733" i="33" s="1"/>
  <c r="AG734" i="33" s="1"/>
  <c r="AG735" i="33" s="1"/>
  <c r="AG736" i="33" s="1"/>
  <c r="AG737" i="33" s="1"/>
  <c r="AG738" i="33" s="1"/>
  <c r="AG739" i="33" s="1"/>
  <c r="AG740" i="33" s="1"/>
  <c r="AG741" i="33" s="1"/>
  <c r="AG742" i="33" s="1"/>
  <c r="AG743" i="33" s="1"/>
  <c r="AG744" i="33" s="1"/>
  <c r="AG745" i="33" s="1"/>
  <c r="AG746" i="33" s="1"/>
  <c r="AG747" i="33" s="1"/>
  <c r="AG748" i="33" s="1"/>
  <c r="AG749" i="33" s="1"/>
  <c r="AG750" i="33" s="1"/>
  <c r="AG751" i="33" s="1"/>
  <c r="AG752" i="33" s="1"/>
  <c r="AG753" i="33" s="1"/>
  <c r="AG754" i="33" s="1"/>
  <c r="AG755" i="33" s="1"/>
  <c r="AG756" i="33" s="1"/>
  <c r="AG757" i="33" s="1"/>
  <c r="AG758" i="33" s="1"/>
  <c r="AG759" i="33" s="1"/>
  <c r="AG760" i="33" s="1"/>
  <c r="AG761" i="33" s="1"/>
  <c r="AG762" i="33" s="1"/>
  <c r="AG763" i="33" s="1"/>
  <c r="AG764" i="33" s="1"/>
  <c r="AG765" i="33" s="1"/>
  <c r="AG766" i="33" s="1"/>
  <c r="AG767" i="33" s="1"/>
  <c r="AG768" i="33" s="1"/>
  <c r="AG769" i="33" s="1"/>
  <c r="AG770" i="33" s="1"/>
  <c r="AG771" i="33" s="1"/>
  <c r="AG772" i="33" s="1"/>
  <c r="AG773" i="33" s="1"/>
  <c r="AG774" i="33" s="1"/>
  <c r="AG775" i="33" s="1"/>
  <c r="AG776" i="33" s="1"/>
  <c r="AG777" i="33" s="1"/>
  <c r="AG778" i="33" s="1"/>
  <c r="AG779" i="33" s="1"/>
  <c r="AG780" i="33" s="1"/>
  <c r="AG781" i="33" s="1"/>
  <c r="AG782" i="33" s="1"/>
  <c r="AG783" i="33" s="1"/>
  <c r="AG784" i="33" s="1"/>
  <c r="AG785" i="33" s="1"/>
  <c r="AG786" i="33" s="1"/>
  <c r="AG787" i="33" s="1"/>
  <c r="AG788" i="33" s="1"/>
  <c r="AG789" i="33" s="1"/>
  <c r="AG790" i="33" s="1"/>
  <c r="AG791" i="33" s="1"/>
  <c r="AG792" i="33" s="1"/>
  <c r="AG793" i="33" s="1"/>
  <c r="AG794" i="33" s="1"/>
  <c r="AG795" i="33" s="1"/>
  <c r="AG796" i="33" s="1"/>
  <c r="AG797" i="33" s="1"/>
  <c r="AG798" i="33" s="1"/>
  <c r="AG799" i="33" s="1"/>
  <c r="AG800" i="33" s="1"/>
  <c r="AG801" i="33" s="1"/>
  <c r="AG802" i="33" s="1"/>
  <c r="AG803" i="33" s="1"/>
  <c r="AG804" i="33" s="1"/>
  <c r="AG805" i="33" s="1"/>
  <c r="AG806" i="33" s="1"/>
  <c r="AG807" i="33" s="1"/>
  <c r="AG808" i="33" s="1"/>
  <c r="AG809" i="33" s="1"/>
  <c r="AG810" i="33" s="1"/>
  <c r="AG811" i="33" s="1"/>
  <c r="AG812" i="33" s="1"/>
  <c r="AG813" i="33" s="1"/>
  <c r="AG814" i="33" s="1"/>
  <c r="AG815" i="33" s="1"/>
  <c r="AG816" i="33" s="1"/>
  <c r="AG817" i="33" s="1"/>
  <c r="AG818" i="33" s="1"/>
  <c r="AG819" i="33" s="1"/>
  <c r="AG820" i="33" s="1"/>
  <c r="AG821" i="33" s="1"/>
  <c r="AG822" i="33" s="1"/>
  <c r="AG823" i="33" s="1"/>
  <c r="AG824" i="33" s="1"/>
  <c r="AG825" i="33" s="1"/>
  <c r="AG826" i="33" s="1"/>
  <c r="AG827" i="33" s="1"/>
  <c r="AG828" i="33" s="1"/>
  <c r="AG829" i="33" s="1"/>
  <c r="AG830" i="33" s="1"/>
  <c r="AG831" i="33" s="1"/>
  <c r="AG832" i="33" s="1"/>
  <c r="AG833" i="33" s="1"/>
  <c r="AG834" i="33" s="1"/>
  <c r="AG835" i="33" s="1"/>
  <c r="AG836" i="33" s="1"/>
  <c r="AG837" i="33" s="1"/>
  <c r="AG838" i="33" s="1"/>
  <c r="AG839" i="33" s="1"/>
  <c r="AG840" i="33" s="1"/>
  <c r="AG841" i="33" s="1"/>
  <c r="AG842" i="33" s="1"/>
  <c r="AG843" i="33" s="1"/>
  <c r="AG844" i="33" s="1"/>
  <c r="AG845" i="33" s="1"/>
  <c r="AG846" i="33" s="1"/>
  <c r="AG847" i="33" s="1"/>
  <c r="AG848" i="33" s="1"/>
  <c r="AG849" i="33" s="1"/>
  <c r="AG850" i="33" s="1"/>
  <c r="AG851" i="33" s="1"/>
  <c r="AG852" i="33" s="1"/>
  <c r="AG853" i="33" s="1"/>
  <c r="AG854" i="33" s="1"/>
  <c r="AG855" i="33" s="1"/>
  <c r="AG856" i="33" s="1"/>
  <c r="AG857" i="33" s="1"/>
  <c r="AG858" i="33" s="1"/>
  <c r="AG859" i="33" s="1"/>
  <c r="AG860" i="33" s="1"/>
  <c r="AG861" i="33" s="1"/>
  <c r="AG862" i="33" s="1"/>
  <c r="AG863" i="33" s="1"/>
  <c r="AG864" i="33" s="1"/>
  <c r="AG865" i="33" s="1"/>
  <c r="AG866" i="33" s="1"/>
  <c r="AG867" i="33" s="1"/>
  <c r="AG868" i="33" s="1"/>
  <c r="AG869" i="33" s="1"/>
  <c r="AG870" i="33" s="1"/>
  <c r="AG871" i="33" s="1"/>
  <c r="AG872" i="33" s="1"/>
  <c r="AG873" i="33" s="1"/>
  <c r="AG874" i="33" s="1"/>
  <c r="AG875" i="33" s="1"/>
  <c r="AG876" i="33" s="1"/>
  <c r="AG877" i="33" s="1"/>
  <c r="AG878" i="33" s="1"/>
  <c r="AG879" i="33" s="1"/>
  <c r="AG880" i="33" s="1"/>
  <c r="AG881" i="33" s="1"/>
  <c r="AG882" i="33" s="1"/>
  <c r="AG883" i="33" s="1"/>
  <c r="AG884" i="33" s="1"/>
  <c r="AG885" i="33" s="1"/>
  <c r="AG886" i="33" s="1"/>
  <c r="AG887" i="33" s="1"/>
  <c r="AG888" i="33" s="1"/>
  <c r="AG889" i="33" s="1"/>
  <c r="AG890" i="33" s="1"/>
  <c r="AG891" i="33" s="1"/>
  <c r="AG892" i="33" s="1"/>
  <c r="AG893" i="33" s="1"/>
  <c r="AG894" i="33" s="1"/>
  <c r="AG895" i="33" s="1"/>
  <c r="AG896" i="33" s="1"/>
  <c r="AG897" i="33" s="1"/>
  <c r="AG898" i="33" s="1"/>
  <c r="AG899" i="33" s="1"/>
  <c r="AG900" i="33" s="1"/>
  <c r="AG901" i="33" s="1"/>
  <c r="AG902" i="33" s="1"/>
  <c r="AG903" i="33" s="1"/>
  <c r="AG904" i="33" s="1"/>
  <c r="AG905" i="33" s="1"/>
  <c r="AG906" i="33" s="1"/>
  <c r="AG907" i="33" s="1"/>
  <c r="AG908" i="33" s="1"/>
  <c r="AG909" i="33" s="1"/>
  <c r="AG910" i="33" s="1"/>
  <c r="AG911" i="33" s="1"/>
  <c r="AG912" i="33" s="1"/>
  <c r="AG913" i="33" s="1"/>
  <c r="AG914" i="33" s="1"/>
  <c r="AG915" i="33" s="1"/>
  <c r="AG916" i="33" s="1"/>
  <c r="AG917" i="33" s="1"/>
  <c r="AG918" i="33" s="1"/>
  <c r="AG919" i="33" s="1"/>
  <c r="AG920" i="33" s="1"/>
  <c r="AG921" i="33" s="1"/>
  <c r="AG922" i="33" s="1"/>
  <c r="AG923" i="33" s="1"/>
  <c r="AG924" i="33" s="1"/>
  <c r="AG925" i="33" s="1"/>
  <c r="AG926" i="33" s="1"/>
  <c r="AG927" i="33" s="1"/>
  <c r="AG928" i="33" s="1"/>
  <c r="AG929" i="33" s="1"/>
  <c r="AG930" i="33" s="1"/>
  <c r="AG931" i="33" s="1"/>
  <c r="AG932" i="33" s="1"/>
  <c r="AG933" i="33" s="1"/>
  <c r="AG934" i="33" s="1"/>
  <c r="AG935" i="33" s="1"/>
  <c r="AG936" i="33" s="1"/>
  <c r="AG937" i="33" s="1"/>
  <c r="AG938" i="33" s="1"/>
  <c r="AG939" i="33" s="1"/>
  <c r="AG940" i="33" s="1"/>
  <c r="AG941" i="33" s="1"/>
  <c r="AG942" i="33" s="1"/>
  <c r="AG943" i="33" s="1"/>
  <c r="AG944" i="33" s="1"/>
  <c r="AG945" i="33" s="1"/>
  <c r="AG946" i="33" s="1"/>
  <c r="AG947" i="33" s="1"/>
  <c r="AG948" i="33" s="1"/>
  <c r="AG949" i="33" s="1"/>
  <c r="AG950" i="33" s="1"/>
  <c r="AG951" i="33" s="1"/>
  <c r="AG952" i="33" s="1"/>
  <c r="AG953" i="33" s="1"/>
  <c r="AG954" i="33" s="1"/>
  <c r="AG955" i="33" s="1"/>
  <c r="AG956" i="33" s="1"/>
  <c r="AG957" i="33" s="1"/>
  <c r="AG958" i="33" s="1"/>
  <c r="AG959" i="33" s="1"/>
  <c r="AG960" i="33" s="1"/>
  <c r="AG961" i="33" s="1"/>
  <c r="AG962" i="33" s="1"/>
  <c r="AG963" i="33" s="1"/>
  <c r="AG964" i="33" s="1"/>
  <c r="AG965" i="33" s="1"/>
  <c r="AG966" i="33" s="1"/>
  <c r="AG967" i="33" s="1"/>
  <c r="AG968" i="33" s="1"/>
  <c r="AG969" i="33" s="1"/>
  <c r="AG970" i="33" s="1"/>
  <c r="AG971" i="33" s="1"/>
  <c r="AG972" i="33" s="1"/>
  <c r="AG973" i="33" s="1"/>
  <c r="AG974" i="33" s="1"/>
  <c r="AG975" i="33" s="1"/>
  <c r="AG976" i="33" s="1"/>
  <c r="AG977" i="33" s="1"/>
  <c r="AG978" i="33" s="1"/>
  <c r="AG979" i="33" s="1"/>
  <c r="AG980" i="33" s="1"/>
  <c r="AG981" i="33" s="1"/>
  <c r="AG982" i="33" s="1"/>
  <c r="AG983" i="33" s="1"/>
  <c r="AG984" i="33" s="1"/>
  <c r="AG985" i="33" s="1"/>
  <c r="AG986" i="33" s="1"/>
  <c r="AG987" i="33" s="1"/>
  <c r="AG988" i="33" s="1"/>
  <c r="AG989" i="33" s="1"/>
  <c r="AG990" i="33" s="1"/>
  <c r="AG991" i="33" s="1"/>
  <c r="AG992" i="33" s="1"/>
  <c r="AG993" i="33" s="1"/>
  <c r="AG994" i="33" s="1"/>
  <c r="AG995" i="33" s="1"/>
  <c r="AG996" i="33" s="1"/>
  <c r="AG997" i="33" s="1"/>
  <c r="AG998" i="33" s="1"/>
  <c r="AG999" i="33" s="1"/>
  <c r="AG1000" i="33" s="1"/>
  <c r="AG1001" i="33" s="1"/>
  <c r="AG1002" i="33" s="1"/>
  <c r="AG1003" i="33" s="1"/>
  <c r="AG1004" i="33" s="1"/>
  <c r="AG1005" i="33" s="1"/>
  <c r="AG1006" i="33" s="1"/>
  <c r="AG1007" i="33" s="1"/>
  <c r="AG1008" i="33" s="1"/>
  <c r="AG1009" i="33" s="1"/>
  <c r="AG1010" i="33" s="1"/>
  <c r="AG1011" i="33" s="1"/>
  <c r="AG1012" i="33" s="1"/>
  <c r="AG1013" i="33" s="1"/>
  <c r="AG1014" i="33" s="1"/>
  <c r="AG1015" i="33" s="1"/>
  <c r="AG1016" i="33" s="1"/>
  <c r="AG1017" i="33" s="1"/>
  <c r="AG1018" i="33" s="1"/>
  <c r="AG1019" i="33" s="1"/>
  <c r="AG1020" i="33" s="1"/>
  <c r="AG1021" i="33" s="1"/>
  <c r="AG1022" i="33" s="1"/>
  <c r="AG1023" i="33" s="1"/>
  <c r="AG1024" i="33" s="1"/>
  <c r="AG1025" i="33" s="1"/>
  <c r="AG1026" i="33" s="1"/>
  <c r="AG1027" i="33" s="1"/>
  <c r="AG1028" i="33" s="1"/>
  <c r="AG1029" i="33" s="1"/>
  <c r="AG1030" i="33" s="1"/>
  <c r="AG1031" i="33" s="1"/>
  <c r="AG1032" i="33" s="1"/>
  <c r="AG1033" i="33" s="1"/>
  <c r="AG1034" i="33" s="1"/>
  <c r="AG1035" i="33" s="1"/>
  <c r="AG1036" i="33" s="1"/>
  <c r="AG1037" i="33" s="1"/>
  <c r="AG1038" i="33" s="1"/>
  <c r="AG1039" i="33" s="1"/>
  <c r="AG1040" i="33" s="1"/>
  <c r="AG1041" i="33" s="1"/>
  <c r="AG1042" i="33" s="1"/>
  <c r="AG1043" i="33" s="1"/>
  <c r="AG1044" i="33" s="1"/>
  <c r="AG1045" i="33" s="1"/>
  <c r="AG1046" i="33" s="1"/>
  <c r="AG1047" i="33" s="1"/>
  <c r="AG1048" i="33" s="1"/>
  <c r="AG1049" i="33" s="1"/>
  <c r="AG1050" i="33" s="1"/>
  <c r="AG1051" i="33" s="1"/>
  <c r="AG1052" i="33" s="1"/>
  <c r="AG1053" i="33" s="1"/>
  <c r="AG1054" i="33" s="1"/>
  <c r="AG1055" i="33" s="1"/>
  <c r="AG1056" i="33" s="1"/>
  <c r="AG1057" i="33" s="1"/>
  <c r="AG1058" i="33" s="1"/>
  <c r="AG1059" i="33" s="1"/>
  <c r="AG1060" i="33" s="1"/>
  <c r="AG1061" i="33" s="1"/>
  <c r="AG1062" i="33" s="1"/>
  <c r="AG1063" i="33" s="1"/>
  <c r="AG1064" i="33" s="1"/>
  <c r="AG1065" i="33" s="1"/>
  <c r="AG1066" i="33" s="1"/>
  <c r="AG1067" i="33" s="1"/>
  <c r="AG1068" i="33" s="1"/>
  <c r="AG1069" i="33" s="1"/>
  <c r="AG1070" i="33" s="1"/>
  <c r="AG1071" i="33" s="1"/>
  <c r="AG1072" i="33" s="1"/>
  <c r="AG1073" i="33" s="1"/>
  <c r="AG1074" i="33" s="1"/>
  <c r="AG1075" i="33" s="1"/>
  <c r="AG1076" i="33" s="1"/>
  <c r="AG1077" i="33" s="1"/>
  <c r="AG1078" i="33" s="1"/>
  <c r="AG1079" i="33" s="1"/>
  <c r="AG1080" i="33" s="1"/>
  <c r="AG1081" i="33" s="1"/>
  <c r="AG1082" i="33" s="1"/>
  <c r="AG1083" i="33" s="1"/>
  <c r="AG1084" i="33" s="1"/>
  <c r="AG1085" i="33" s="1"/>
  <c r="AG1086" i="33" s="1"/>
  <c r="AG1087" i="33" s="1"/>
  <c r="AG1088" i="33" s="1"/>
  <c r="AG1089" i="33" s="1"/>
  <c r="AG1090" i="33" s="1"/>
  <c r="AG1091" i="33" s="1"/>
  <c r="AG1092" i="33" s="1"/>
  <c r="AG1093" i="33" s="1"/>
  <c r="AG1094" i="33" s="1"/>
  <c r="AG1095" i="33" s="1"/>
  <c r="AG1096" i="33" s="1"/>
  <c r="AG1097" i="33" s="1"/>
  <c r="AG1098" i="33" s="1"/>
  <c r="AG1099" i="33" s="1"/>
  <c r="AG1100" i="33" s="1"/>
  <c r="AG1101" i="33" s="1"/>
  <c r="AG1102" i="33" s="1"/>
  <c r="AG1103" i="33" s="1"/>
  <c r="AG1104" i="33" s="1"/>
  <c r="AG1105" i="33" s="1"/>
  <c r="AG1106" i="33" s="1"/>
  <c r="AG1107" i="33" s="1"/>
  <c r="AG1108" i="33" s="1"/>
  <c r="AG1109" i="33" s="1"/>
  <c r="AG1110" i="33" s="1"/>
  <c r="AG1111" i="33" s="1"/>
  <c r="AG1112" i="33" s="1"/>
  <c r="AG1113" i="33" s="1"/>
  <c r="AG1114" i="33" s="1"/>
  <c r="AG1115" i="33" s="1"/>
  <c r="AG1116" i="33" s="1"/>
  <c r="AG1117" i="33" s="1"/>
  <c r="AG1118" i="33" s="1"/>
  <c r="AG1119" i="33" s="1"/>
  <c r="AG1120" i="33" s="1"/>
  <c r="AG1121" i="33" s="1"/>
  <c r="AG1122" i="33" s="1"/>
  <c r="AG1123" i="33" s="1"/>
  <c r="AG1124" i="33" s="1"/>
  <c r="AG1125" i="33" s="1"/>
  <c r="AG1126" i="33" s="1"/>
  <c r="AG1127" i="33" s="1"/>
  <c r="AG1128" i="33" s="1"/>
  <c r="AG1129" i="33" s="1"/>
  <c r="AG1130" i="33" s="1"/>
  <c r="AG1131" i="33" s="1"/>
  <c r="AG1132" i="33" s="1"/>
  <c r="AG1133" i="33" s="1"/>
  <c r="AG1134" i="33" s="1"/>
  <c r="AG1135" i="33" s="1"/>
  <c r="AG1136" i="33" s="1"/>
  <c r="AG1137" i="33" s="1"/>
  <c r="AG1138" i="33" s="1"/>
  <c r="AG1139" i="33" s="1"/>
  <c r="AG1140" i="33" s="1"/>
  <c r="AG1141" i="33" s="1"/>
  <c r="AG1142" i="33" s="1"/>
  <c r="AG1143" i="33" s="1"/>
  <c r="AG1144" i="33" s="1"/>
  <c r="AG1145" i="33" s="1"/>
  <c r="AG1146" i="33" s="1"/>
  <c r="AG1147" i="33" s="1"/>
  <c r="AG1148" i="33" s="1"/>
  <c r="AG1149" i="33" s="1"/>
  <c r="AG1150" i="33" s="1"/>
  <c r="AG1151" i="33" s="1"/>
  <c r="AG1152" i="33" s="1"/>
  <c r="AG1153" i="33" s="1"/>
  <c r="AG1154" i="33" s="1"/>
  <c r="AG1155" i="33" s="1"/>
  <c r="AG1156" i="33" s="1"/>
  <c r="AG1157" i="33" s="1"/>
  <c r="AG1158" i="33" s="1"/>
  <c r="AG1159" i="33" s="1"/>
  <c r="AG1160" i="33" s="1"/>
  <c r="AG1161" i="33" s="1"/>
  <c r="AG1162" i="33" s="1"/>
  <c r="AG1163" i="33" s="1"/>
  <c r="AG1164" i="33" s="1"/>
  <c r="AG1165" i="33" s="1"/>
  <c r="AG1166" i="33" s="1"/>
  <c r="AG1167" i="33" s="1"/>
  <c r="AG1168" i="33" s="1"/>
  <c r="AG1169" i="33" s="1"/>
  <c r="AG1170" i="33" s="1"/>
  <c r="AG1171" i="33" s="1"/>
  <c r="AG1172" i="33" s="1"/>
  <c r="AG1173" i="33" s="1"/>
  <c r="AG1174" i="33" s="1"/>
  <c r="AG1175" i="33" s="1"/>
  <c r="AG1176" i="33" s="1"/>
  <c r="AG1177" i="33" s="1"/>
  <c r="AG1178" i="33" s="1"/>
  <c r="AG1179" i="33" s="1"/>
  <c r="AG1180" i="33" s="1"/>
  <c r="AG1181" i="33" s="1"/>
  <c r="AG1182" i="33" s="1"/>
  <c r="AG1183" i="33" s="1"/>
  <c r="AG1184" i="33" s="1"/>
  <c r="AG1185" i="33" s="1"/>
  <c r="AG1186" i="33" s="1"/>
  <c r="AG1187" i="33" s="1"/>
  <c r="AG1188" i="33" s="1"/>
  <c r="AG1189" i="33" s="1"/>
  <c r="AG1190" i="33" s="1"/>
  <c r="AG1191" i="33" s="1"/>
  <c r="AG1192" i="33" s="1"/>
  <c r="AG1193" i="33" s="1"/>
  <c r="AG1194" i="33" s="1"/>
  <c r="AG1195" i="33" s="1"/>
  <c r="AG1196" i="33" s="1"/>
  <c r="AG1197" i="33" s="1"/>
  <c r="AG1198" i="33" s="1"/>
  <c r="AG1199" i="33" s="1"/>
  <c r="AG1200" i="33" s="1"/>
  <c r="AG1201" i="33" s="1"/>
  <c r="AG1202" i="33" s="1"/>
  <c r="AG1203" i="33" s="1"/>
  <c r="AG1204" i="33" s="1"/>
  <c r="AG1205" i="33" s="1"/>
  <c r="AG1206" i="33" s="1"/>
  <c r="AG1207" i="33" s="1"/>
  <c r="AG1208" i="33" s="1"/>
  <c r="AG1209" i="33" s="1"/>
  <c r="AG1210" i="33" s="1"/>
  <c r="AG1211" i="33" s="1"/>
  <c r="AG1212" i="33" s="1"/>
  <c r="AG1213" i="33" s="1"/>
  <c r="AG1214" i="33" s="1"/>
  <c r="AG1215" i="33" s="1"/>
  <c r="AG1216" i="33" s="1"/>
  <c r="AG1217" i="33" s="1"/>
  <c r="AG1218" i="33" s="1"/>
  <c r="AG1219" i="33" s="1"/>
  <c r="AG1220" i="33" s="1"/>
  <c r="AG1221" i="33" s="1"/>
  <c r="AG1222" i="33" s="1"/>
  <c r="AG1223" i="33" s="1"/>
  <c r="AG1224" i="33" s="1"/>
  <c r="AG1225" i="33" s="1"/>
  <c r="J65" i="33"/>
  <c r="J64" i="33"/>
  <c r="J63" i="33"/>
  <c r="J62" i="33"/>
  <c r="J61" i="33"/>
  <c r="J60" i="33"/>
  <c r="J59" i="33"/>
  <c r="J58" i="33"/>
  <c r="J57" i="33"/>
  <c r="J56" i="33"/>
  <c r="J55" i="33"/>
  <c r="J54" i="33"/>
  <c r="J53" i="33"/>
  <c r="J52" i="33"/>
  <c r="J51" i="33"/>
  <c r="J50" i="33"/>
  <c r="J49" i="33"/>
  <c r="J48" i="33"/>
  <c r="J47" i="33"/>
  <c r="J46" i="33"/>
  <c r="J45" i="33"/>
  <c r="J44" i="33"/>
  <c r="J43" i="33"/>
  <c r="J42" i="33"/>
  <c r="J41" i="33"/>
  <c r="J40" i="33"/>
  <c r="J39" i="33"/>
  <c r="J38" i="33"/>
  <c r="J37" i="33"/>
  <c r="J36" i="33"/>
  <c r="J35" i="33"/>
  <c r="J34" i="33"/>
  <c r="J33" i="33"/>
  <c r="J32" i="33"/>
  <c r="J31" i="33"/>
  <c r="J30" i="33"/>
  <c r="J29" i="33"/>
  <c r="J28" i="33"/>
  <c r="J27" i="33"/>
  <c r="J26" i="33"/>
  <c r="J25" i="33"/>
  <c r="J24" i="33"/>
  <c r="J23" i="33"/>
  <c r="J22" i="33"/>
  <c r="J21" i="33"/>
  <c r="J20" i="33"/>
  <c r="J19" i="33"/>
  <c r="J18" i="33"/>
  <c r="J17" i="33"/>
  <c r="J16" i="33"/>
  <c r="J15" i="33"/>
  <c r="J14" i="33"/>
  <c r="J13" i="33"/>
  <c r="J12" i="33"/>
  <c r="J11" i="33"/>
  <c r="J10" i="33"/>
  <c r="J9" i="33"/>
  <c r="J8" i="33"/>
  <c r="J7" i="33"/>
  <c r="J6" i="33"/>
  <c r="U7" i="33"/>
  <c r="U8" i="33"/>
  <c r="U9" i="33"/>
  <c r="U10" i="33" s="1"/>
  <c r="U11" i="33" s="1"/>
  <c r="U12" i="33" s="1"/>
  <c r="U13" i="33" s="1"/>
  <c r="U14" i="33" s="1"/>
  <c r="U15" i="33" s="1"/>
  <c r="U16" i="33" s="1"/>
  <c r="U17" i="33" s="1"/>
  <c r="U18" i="33" s="1"/>
  <c r="U19" i="33" s="1"/>
  <c r="U20" i="33" s="1"/>
  <c r="U21" i="33" s="1"/>
  <c r="U22" i="33" s="1"/>
  <c r="U23" i="33" s="1"/>
  <c r="U24" i="33" s="1"/>
  <c r="U25" i="33" s="1"/>
  <c r="U26" i="33" s="1"/>
  <c r="U27" i="33" s="1"/>
  <c r="U28" i="33" s="1"/>
  <c r="U29" i="33" s="1"/>
  <c r="U30" i="33" s="1"/>
  <c r="U31" i="33" s="1"/>
  <c r="U32" i="33" s="1"/>
  <c r="U33" i="33" s="1"/>
  <c r="I65" i="33"/>
  <c r="I63" i="33"/>
  <c r="I61" i="33"/>
  <c r="I59" i="33"/>
  <c r="I57" i="33"/>
  <c r="I55" i="33"/>
  <c r="I53" i="33"/>
  <c r="I51" i="33"/>
  <c r="I49" i="33"/>
  <c r="I47" i="33"/>
  <c r="I45" i="33"/>
  <c r="I43" i="33"/>
  <c r="I41" i="33"/>
  <c r="I39" i="33"/>
  <c r="I37" i="33"/>
  <c r="I35" i="33"/>
  <c r="I33" i="33"/>
  <c r="I31" i="33"/>
  <c r="I29" i="33"/>
  <c r="I27" i="33"/>
  <c r="I25" i="33"/>
  <c r="I23" i="33"/>
  <c r="I21" i="33"/>
  <c r="I19" i="33"/>
  <c r="I17" i="33"/>
  <c r="I15" i="33"/>
  <c r="I13" i="33"/>
  <c r="I11" i="33"/>
  <c r="I9" i="33"/>
  <c r="I7" i="33"/>
  <c r="H66" i="32"/>
  <c r="AE41" i="33"/>
  <c r="AE37" i="33"/>
  <c r="AF50" i="33"/>
  <c r="AE50" i="33"/>
  <c r="AE45" i="33"/>
  <c r="AF62" i="33"/>
  <c r="AE62" i="33" s="1"/>
  <c r="AF70" i="33"/>
  <c r="AE70" i="33" s="1"/>
  <c r="AF48" i="33"/>
  <c r="AF68" i="33" s="1"/>
  <c r="AF52" i="33"/>
  <c r="AF72" i="33" s="1"/>
  <c r="AE72" i="33" s="1"/>
  <c r="AF56" i="33"/>
  <c r="AF76" i="33" s="1"/>
  <c r="AF64" i="33"/>
  <c r="AF84" i="33" s="1"/>
  <c r="AE44" i="33"/>
  <c r="AF77" i="33"/>
  <c r="AF97" i="33" s="1"/>
  <c r="AF117" i="33" s="1"/>
  <c r="AE117" i="33" s="1"/>
  <c r="AE57" i="33"/>
  <c r="AF66" i="33"/>
  <c r="AE26" i="33"/>
  <c r="AE38" i="33"/>
  <c r="AE54" i="33"/>
  <c r="AE79" i="33"/>
  <c r="AE27" i="33"/>
  <c r="AE31" i="33"/>
  <c r="AE35" i="33"/>
  <c r="AE39" i="33"/>
  <c r="AE51" i="33"/>
  <c r="AE55" i="33"/>
  <c r="AE59" i="33"/>
  <c r="AF139" i="33"/>
  <c r="AF159" i="33" s="1"/>
  <c r="AE159" i="33" s="1"/>
  <c r="AE64" i="33"/>
  <c r="AE48" i="33"/>
  <c r="H5" i="18"/>
  <c r="C73" i="18"/>
  <c r="B73" i="18"/>
  <c r="C72" i="18"/>
  <c r="B72" i="18"/>
  <c r="C71" i="18"/>
  <c r="B71" i="18"/>
  <c r="C70" i="18"/>
  <c r="B70" i="18"/>
  <c r="C69" i="18"/>
  <c r="B69" i="18"/>
  <c r="C68" i="18"/>
  <c r="B68" i="18"/>
  <c r="C67" i="18"/>
  <c r="B67" i="18"/>
  <c r="C66" i="18"/>
  <c r="B66" i="18"/>
  <c r="C65" i="18"/>
  <c r="B65" i="18"/>
  <c r="C64" i="18"/>
  <c r="B64" i="18"/>
  <c r="C63" i="18"/>
  <c r="B63" i="18"/>
  <c r="C62" i="18"/>
  <c r="B62" i="18"/>
  <c r="C61" i="18"/>
  <c r="B61" i="18"/>
  <c r="C60" i="18"/>
  <c r="B60" i="18"/>
  <c r="C59" i="18"/>
  <c r="B59" i="18"/>
  <c r="C58" i="18"/>
  <c r="B58" i="18"/>
  <c r="C57" i="18"/>
  <c r="B57" i="18"/>
  <c r="C56" i="18"/>
  <c r="B56" i="18"/>
  <c r="C55" i="18"/>
  <c r="B55" i="18"/>
  <c r="C54" i="18"/>
  <c r="B54" i="18"/>
  <c r="C53" i="18"/>
  <c r="B53" i="18"/>
  <c r="C52" i="18"/>
  <c r="B52" i="18"/>
  <c r="C51" i="18"/>
  <c r="B51" i="18"/>
  <c r="C50" i="18"/>
  <c r="B50" i="18"/>
  <c r="C49" i="18"/>
  <c r="B49" i="18"/>
  <c r="C48" i="18"/>
  <c r="B48" i="18"/>
  <c r="C47" i="18"/>
  <c r="B47" i="18"/>
  <c r="C46" i="18"/>
  <c r="B46" i="18"/>
  <c r="C45" i="18"/>
  <c r="B45" i="18"/>
  <c r="C44" i="18"/>
  <c r="B44" i="18"/>
  <c r="C43" i="18"/>
  <c r="B43" i="18"/>
  <c r="C42" i="18"/>
  <c r="B42" i="18"/>
  <c r="C41" i="18"/>
  <c r="B41" i="18"/>
  <c r="C40" i="18"/>
  <c r="B40" i="18"/>
  <c r="C39" i="18"/>
  <c r="B39" i="18"/>
  <c r="C38" i="18"/>
  <c r="B38" i="18"/>
  <c r="C37" i="18"/>
  <c r="B37" i="18"/>
  <c r="C36" i="18"/>
  <c r="B36" i="18"/>
  <c r="C35" i="18"/>
  <c r="B35" i="18"/>
  <c r="C34" i="18"/>
  <c r="B34" i="18"/>
  <c r="C33" i="18"/>
  <c r="B33" i="18"/>
  <c r="C32" i="18"/>
  <c r="B32" i="18"/>
  <c r="C31" i="18"/>
  <c r="B31" i="18"/>
  <c r="C30" i="18"/>
  <c r="B30" i="18"/>
  <c r="C29" i="18"/>
  <c r="B29" i="18"/>
  <c r="C28" i="18"/>
  <c r="B28" i="18"/>
  <c r="C27" i="18"/>
  <c r="B27" i="18"/>
  <c r="C26" i="18"/>
  <c r="B26" i="18"/>
  <c r="C25" i="18"/>
  <c r="B25" i="18"/>
  <c r="C24" i="18"/>
  <c r="B24" i="18"/>
  <c r="C23" i="18"/>
  <c r="B23" i="18"/>
  <c r="C22" i="18"/>
  <c r="B22" i="18"/>
  <c r="C21" i="18"/>
  <c r="B21" i="18"/>
  <c r="C20" i="18"/>
  <c r="B20" i="18"/>
  <c r="C19" i="18"/>
  <c r="B19" i="18"/>
  <c r="C18" i="18"/>
  <c r="B18" i="18"/>
  <c r="C17" i="18"/>
  <c r="B17" i="18"/>
  <c r="C16" i="18"/>
  <c r="B16" i="18"/>
  <c r="C15" i="18"/>
  <c r="B15" i="18"/>
  <c r="C14" i="18"/>
  <c r="B14" i="18"/>
  <c r="C13" i="18"/>
  <c r="B13" i="18"/>
  <c r="C12" i="18"/>
  <c r="B12" i="18"/>
  <c r="C11" i="18"/>
  <c r="B11" i="18"/>
  <c r="C10" i="18"/>
  <c r="B10" i="18"/>
  <c r="C9" i="18"/>
  <c r="B9" i="18"/>
  <c r="C8" i="18"/>
  <c r="B8" i="18"/>
  <c r="C7" i="18"/>
  <c r="B7" i="18"/>
  <c r="C6" i="18"/>
  <c r="B6" i="18"/>
  <c r="C5" i="18"/>
  <c r="B5" i="18"/>
  <c r="C4" i="18"/>
  <c r="B4" i="18"/>
  <c r="H6" i="18"/>
  <c r="H7" i="18"/>
  <c r="H8" i="18" s="1"/>
  <c r="H9" i="18" s="1"/>
  <c r="D44" i="7"/>
  <c r="D43" i="7"/>
  <c r="D42" i="7"/>
  <c r="D41" i="7"/>
  <c r="D40" i="7"/>
  <c r="D39" i="7"/>
  <c r="D38" i="7"/>
  <c r="D37" i="7"/>
  <c r="D36" i="7"/>
  <c r="D35" i="7"/>
  <c r="D34" i="7"/>
  <c r="D33" i="7"/>
  <c r="C35" i="4"/>
  <c r="D35" i="4" s="1"/>
  <c r="E35" i="4" s="1"/>
  <c r="F35" i="4" s="1"/>
  <c r="G35" i="4" s="1"/>
  <c r="H35" i="4" s="1"/>
  <c r="I35" i="4" s="1"/>
  <c r="J35" i="4" s="1"/>
  <c r="K35" i="4" s="1"/>
  <c r="L35" i="4" s="1"/>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J2" i="4"/>
  <c r="I2" i="4"/>
  <c r="H2" i="4"/>
  <c r="F2" i="4"/>
  <c r="E2" i="4"/>
  <c r="D2" i="4"/>
  <c r="C2" i="4"/>
  <c r="B2" i="4"/>
  <c r="A3" i="4"/>
  <c r="I3" i="4" s="1"/>
  <c r="H3" i="4"/>
  <c r="B3" i="4"/>
  <c r="D3" i="4"/>
  <c r="E3" i="4"/>
  <c r="D4" i="33"/>
  <c r="I6" i="33"/>
  <c r="AE63" i="33" l="1"/>
  <c r="AF83" i="33"/>
  <c r="AE68" i="33"/>
  <c r="AF88" i="33"/>
  <c r="AE60" i="33"/>
  <c r="AF80" i="33"/>
  <c r="Q8" i="44"/>
  <c r="P9" i="44"/>
  <c r="Q9" i="44" s="1"/>
  <c r="AF104" i="33"/>
  <c r="AE84" i="33"/>
  <c r="AF96" i="33"/>
  <c r="AF116" i="33" s="1"/>
  <c r="AE76" i="33"/>
  <c r="B32" i="46"/>
  <c r="B10" i="46"/>
  <c r="B30" i="46"/>
  <c r="AF137" i="33"/>
  <c r="AF157" i="33" s="1"/>
  <c r="AF81" i="33"/>
  <c r="B18" i="46"/>
  <c r="B27" i="46"/>
  <c r="B15" i="46"/>
  <c r="B76" i="7"/>
  <c r="G13" i="35"/>
  <c r="G21" i="35"/>
  <c r="G45" i="35"/>
  <c r="G53" i="35"/>
  <c r="N6" i="54"/>
  <c r="N11" i="54"/>
  <c r="G6" i="35"/>
  <c r="G14" i="35"/>
  <c r="G22" i="35"/>
  <c r="G30" i="35"/>
  <c r="G38" i="35"/>
  <c r="G46" i="35"/>
  <c r="G54" i="35"/>
  <c r="G62" i="35"/>
  <c r="G70" i="35"/>
  <c r="AF179" i="33"/>
  <c r="AE52" i="33"/>
  <c r="D9" i="41"/>
  <c r="C68" i="40"/>
  <c r="B35" i="46"/>
  <c r="B34" i="46"/>
  <c r="AE97" i="33"/>
  <c r="F8" i="35"/>
  <c r="F9" i="35" s="1"/>
  <c r="F10" i="35" s="1"/>
  <c r="F11" i="35" s="1"/>
  <c r="F12" i="35" s="1"/>
  <c r="F13" i="35" s="1"/>
  <c r="F14" i="35" s="1"/>
  <c r="F15" i="35" s="1"/>
  <c r="F16" i="35" s="1"/>
  <c r="F17" i="35" s="1"/>
  <c r="F18" i="35" s="1"/>
  <c r="F19" i="35" s="1"/>
  <c r="F20" i="35" s="1"/>
  <c r="F21" i="35" s="1"/>
  <c r="F22" i="35" s="1"/>
  <c r="F23" i="35" s="1"/>
  <c r="F24" i="35" s="1"/>
  <c r="F25" i="35" s="1"/>
  <c r="F26" i="35" s="1"/>
  <c r="F27" i="35" s="1"/>
  <c r="F28" i="35" s="1"/>
  <c r="F29" i="35" s="1"/>
  <c r="F30" i="35" s="1"/>
  <c r="F31" i="35" s="1"/>
  <c r="F32" i="35" s="1"/>
  <c r="F33" i="35" s="1"/>
  <c r="F34" i="35" s="1"/>
  <c r="F35" i="35" s="1"/>
  <c r="F36" i="35" s="1"/>
  <c r="F37" i="35" s="1"/>
  <c r="F38" i="35" s="1"/>
  <c r="F39" i="35" s="1"/>
  <c r="F40" i="35" s="1"/>
  <c r="F41" i="35" s="1"/>
  <c r="F42" i="35" s="1"/>
  <c r="F43" i="35" s="1"/>
  <c r="F44" i="35" s="1"/>
  <c r="F45" i="35" s="1"/>
  <c r="F46" i="35" s="1"/>
  <c r="F47" i="35" s="1"/>
  <c r="F48" i="35" s="1"/>
  <c r="F49" i="35" s="1"/>
  <c r="F50" i="35" s="1"/>
  <c r="F51" i="35" s="1"/>
  <c r="F52" i="35" s="1"/>
  <c r="F53" i="35" s="1"/>
  <c r="F54" i="35" s="1"/>
  <c r="F55" i="35" s="1"/>
  <c r="F56" i="35" s="1"/>
  <c r="F57" i="35" s="1"/>
  <c r="F58" i="35" s="1"/>
  <c r="F59" i="35" s="1"/>
  <c r="F60" i="35" s="1"/>
  <c r="F61" i="35" s="1"/>
  <c r="F62" i="35" s="1"/>
  <c r="F63" i="35" s="1"/>
  <c r="F64" i="35" s="1"/>
  <c r="F65" i="35" s="1"/>
  <c r="F66" i="35" s="1"/>
  <c r="F67" i="35" s="1"/>
  <c r="F68" i="35" s="1"/>
  <c r="F69" i="35" s="1"/>
  <c r="F70" i="35" s="1"/>
  <c r="F71" i="35" s="1"/>
  <c r="F72" i="35" s="1"/>
  <c r="F73" i="35" s="1"/>
  <c r="F74" i="35" s="1"/>
  <c r="F75" i="35" s="1"/>
  <c r="AF92" i="33"/>
  <c r="AE77" i="33"/>
  <c r="AE40" i="33"/>
  <c r="B80" i="7"/>
  <c r="G33" i="35"/>
  <c r="G65" i="35"/>
  <c r="AE56" i="33"/>
  <c r="AE139" i="33"/>
  <c r="C9" i="40"/>
  <c r="C69" i="40" s="1"/>
  <c r="B25" i="46"/>
  <c r="B29" i="46"/>
  <c r="B81" i="7"/>
  <c r="G10" i="35"/>
  <c r="G18" i="35"/>
  <c r="G26" i="35"/>
  <c r="G34" i="35"/>
  <c r="G42" i="35"/>
  <c r="G50" i="35"/>
  <c r="G58" i="35"/>
  <c r="G66" i="35"/>
  <c r="G74" i="35"/>
  <c r="A4" i="4"/>
  <c r="AF82" i="33"/>
  <c r="AE43" i="33"/>
  <c r="AE46" i="33"/>
  <c r="B16" i="46"/>
  <c r="B33" i="46"/>
  <c r="B22" i="46"/>
  <c r="E27" i="41"/>
  <c r="D21" i="41"/>
  <c r="E26" i="41"/>
  <c r="N9" i="54"/>
  <c r="N8" i="54"/>
  <c r="N13" i="54"/>
  <c r="N12" i="54"/>
  <c r="N15" i="54"/>
  <c r="N17" i="54" s="1"/>
  <c r="J3" i="44"/>
  <c r="J4" i="44" s="1"/>
  <c r="K3" i="44"/>
  <c r="O137" i="7"/>
  <c r="M137" i="7" s="1"/>
  <c r="E49" i="41"/>
  <c r="D40" i="41"/>
  <c r="E54" i="41"/>
  <c r="E17" i="41"/>
  <c r="E46" i="41"/>
  <c r="D26" i="41"/>
  <c r="D51" i="41"/>
  <c r="F4" i="33"/>
  <c r="I8" i="33"/>
  <c r="I12" i="33"/>
  <c r="I16" i="33"/>
  <c r="I20" i="33"/>
  <c r="I24" i="33"/>
  <c r="I28" i="33"/>
  <c r="I32" i="33"/>
  <c r="I36" i="33"/>
  <c r="I40" i="33"/>
  <c r="I44" i="33"/>
  <c r="I48" i="33"/>
  <c r="I52" i="33"/>
  <c r="I56" i="33"/>
  <c r="I60" i="33"/>
  <c r="I64" i="33"/>
  <c r="F10" i="56"/>
  <c r="F18" i="56"/>
  <c r="F26" i="56"/>
  <c r="F34" i="56"/>
  <c r="F42" i="56"/>
  <c r="F50" i="56"/>
  <c r="F58" i="56"/>
  <c r="I14" i="33"/>
  <c r="I22" i="33"/>
  <c r="I30" i="33"/>
  <c r="I38" i="33"/>
  <c r="I46" i="33"/>
  <c r="I54" i="33"/>
  <c r="I62" i="33"/>
  <c r="AF199" i="33"/>
  <c r="AE179" i="33"/>
  <c r="J3" i="33"/>
  <c r="J4" i="33" s="1"/>
  <c r="AF111" i="33"/>
  <c r="AE91" i="33"/>
  <c r="AF114" i="33"/>
  <c r="AE94" i="33"/>
  <c r="AE88" i="33"/>
  <c r="AF108" i="33"/>
  <c r="AF86" i="33"/>
  <c r="AE66" i="33"/>
  <c r="AF49" i="33"/>
  <c r="AE29" i="33"/>
  <c r="C9" i="38"/>
  <c r="N10" i="38"/>
  <c r="N11" i="38" s="1"/>
  <c r="I4" i="4"/>
  <c r="C4" i="4"/>
  <c r="M4" i="4"/>
  <c r="E4" i="4"/>
  <c r="F4" i="4"/>
  <c r="G4" i="4"/>
  <c r="B4" i="4"/>
  <c r="J4" i="4"/>
  <c r="H10" i="18"/>
  <c r="AE47" i="33"/>
  <c r="AF67" i="33"/>
  <c r="AF100" i="33"/>
  <c r="AE80" i="33"/>
  <c r="E21" i="41"/>
  <c r="E38" i="41"/>
  <c r="E57" i="41"/>
  <c r="E20" i="41"/>
  <c r="D45" i="41"/>
  <c r="E64" i="41"/>
  <c r="E67" i="41"/>
  <c r="D16" i="41"/>
  <c r="D35" i="41"/>
  <c r="D67" i="41"/>
  <c r="E29" i="41"/>
  <c r="D61" i="41"/>
  <c r="D52" i="41"/>
  <c r="D36" i="41"/>
  <c r="D54" i="41"/>
  <c r="D38" i="41"/>
  <c r="E15" i="41"/>
  <c r="E28" i="41"/>
  <c r="E45" i="41"/>
  <c r="D8" i="41"/>
  <c r="E19" i="41"/>
  <c r="E33" i="41"/>
  <c r="E52" i="41"/>
  <c r="E13" i="41"/>
  <c r="D32" i="41"/>
  <c r="D59" i="41"/>
  <c r="E18" i="41"/>
  <c r="E32" i="41"/>
  <c r="D53" i="41"/>
  <c r="E12" i="41"/>
  <c r="E31" i="41"/>
  <c r="E50" i="41"/>
  <c r="E9" i="41"/>
  <c r="E22" i="41"/>
  <c r="E47" i="41"/>
  <c r="I8" i="41"/>
  <c r="D20" i="41"/>
  <c r="E41" i="41"/>
  <c r="D15" i="41"/>
  <c r="E35" i="41"/>
  <c r="D64" i="41"/>
  <c r="D48" i="41"/>
  <c r="D66" i="41"/>
  <c r="D50" i="41"/>
  <c r="D34" i="41"/>
  <c r="D19" i="41"/>
  <c r="D33" i="41"/>
  <c r="D55" i="41"/>
  <c r="E10" i="41"/>
  <c r="D25" i="41"/>
  <c r="E36" i="41"/>
  <c r="E55" i="41"/>
  <c r="D18" i="41"/>
  <c r="D43" i="41"/>
  <c r="E62" i="41"/>
  <c r="D23" i="41"/>
  <c r="D37" i="41"/>
  <c r="E56" i="41"/>
  <c r="D17" i="41"/>
  <c r="E34" i="41"/>
  <c r="E53" i="41"/>
  <c r="D11" i="41"/>
  <c r="D30" i="41"/>
  <c r="D57" i="41"/>
  <c r="D29" i="41"/>
  <c r="E16" i="41"/>
  <c r="D60" i="41"/>
  <c r="D62" i="41"/>
  <c r="D10" i="41"/>
  <c r="D39" i="41"/>
  <c r="D13" i="41"/>
  <c r="E39" i="41"/>
  <c r="D24" i="41"/>
  <c r="E65" i="41"/>
  <c r="E40" i="41"/>
  <c r="D22" i="41"/>
  <c r="D63" i="41"/>
  <c r="D41" i="41"/>
  <c r="E30" i="41"/>
  <c r="D28" i="41"/>
  <c r="D56" i="41"/>
  <c r="D58" i="41"/>
  <c r="D14" i="41"/>
  <c r="E42" i="41"/>
  <c r="E14" i="41"/>
  <c r="D49" i="41"/>
  <c r="E25" i="41"/>
  <c r="D12" i="41"/>
  <c r="E43" i="41"/>
  <c r="E23" i="41"/>
  <c r="E66" i="41"/>
  <c r="E44" i="41"/>
  <c r="H11" i="55"/>
  <c r="F10" i="55"/>
  <c r="K10" i="55" s="1"/>
  <c r="C3" i="4"/>
  <c r="G3" i="4"/>
  <c r="AE137" i="33"/>
  <c r="AF95" i="33"/>
  <c r="AE75" i="33"/>
  <c r="AF78" i="33"/>
  <c r="AE58" i="33"/>
  <c r="AF85" i="33"/>
  <c r="AE65" i="33"/>
  <c r="E63" i="41"/>
  <c r="D47" i="41"/>
  <c r="D31" i="41"/>
  <c r="E8" i="41"/>
  <c r="E61" i="41"/>
  <c r="D42" i="41"/>
  <c r="E51" i="41"/>
  <c r="E11" i="41"/>
  <c r="A65" i="33"/>
  <c r="C65" i="59" s="1"/>
  <c r="A61" i="33"/>
  <c r="C61" i="59" s="1"/>
  <c r="M3" i="4"/>
  <c r="J3" i="4"/>
  <c r="F3" i="4"/>
  <c r="AE96" i="33"/>
  <c r="AF90" i="33"/>
  <c r="AF53" i="33"/>
  <c r="AE33" i="33"/>
  <c r="E60" i="41"/>
  <c r="E37" i="41"/>
  <c r="E24" i="41"/>
  <c r="D65" i="41"/>
  <c r="E58" i="41"/>
  <c r="D46" i="41"/>
  <c r="E48" i="41"/>
  <c r="D9" i="40"/>
  <c r="C10" i="40"/>
  <c r="E9" i="40"/>
  <c r="J9" i="35"/>
  <c r="O8" i="44"/>
  <c r="H9" i="44"/>
  <c r="A59" i="33"/>
  <c r="C59" i="59" s="1"/>
  <c r="A57" i="33"/>
  <c r="C57" i="59" s="1"/>
  <c r="A53" i="33"/>
  <c r="C53" i="59" s="1"/>
  <c r="A51" i="33"/>
  <c r="C51" i="59" s="1"/>
  <c r="A49" i="33"/>
  <c r="C49" i="59" s="1"/>
  <c r="A45" i="33"/>
  <c r="C45" i="59" s="1"/>
  <c r="A41" i="33"/>
  <c r="C41" i="59" s="1"/>
  <c r="A39" i="33"/>
  <c r="C39" i="59" s="1"/>
  <c r="A33" i="33"/>
  <c r="C33" i="59" s="1"/>
  <c r="A29" i="33"/>
  <c r="C29" i="59" s="1"/>
  <c r="A27" i="33"/>
  <c r="C27" i="59" s="1"/>
  <c r="A23" i="33"/>
  <c r="C23" i="59" s="1"/>
  <c r="A15" i="33"/>
  <c r="C15" i="59" s="1"/>
  <c r="A13" i="33"/>
  <c r="C13" i="59" s="1"/>
  <c r="A11" i="33"/>
  <c r="C11" i="59" s="1"/>
  <c r="A9" i="33"/>
  <c r="C9" i="59" s="1"/>
  <c r="A43" i="33"/>
  <c r="C43" i="59" s="1"/>
  <c r="G17" i="35"/>
  <c r="G25" i="35"/>
  <c r="G49" i="35"/>
  <c r="G57" i="35"/>
  <c r="G4" i="33"/>
  <c r="K7" i="33"/>
  <c r="H7" i="33"/>
  <c r="K11" i="33"/>
  <c r="I11" i="56"/>
  <c r="H11" i="33"/>
  <c r="K15" i="33"/>
  <c r="H15" i="33"/>
  <c r="K19" i="33"/>
  <c r="I19" i="56"/>
  <c r="H19" i="33"/>
  <c r="K23" i="33"/>
  <c r="H23" i="33"/>
  <c r="K27" i="33"/>
  <c r="I27" i="56"/>
  <c r="H27" i="33"/>
  <c r="K31" i="33"/>
  <c r="H31" i="33"/>
  <c r="K35" i="33"/>
  <c r="I35" i="56"/>
  <c r="H35" i="33"/>
  <c r="K39" i="33"/>
  <c r="H39" i="33"/>
  <c r="K43" i="33"/>
  <c r="I43" i="56"/>
  <c r="H43" i="33"/>
  <c r="K47" i="33"/>
  <c r="H47" i="33"/>
  <c r="K51" i="33"/>
  <c r="I51" i="56"/>
  <c r="H51" i="33"/>
  <c r="K55" i="33"/>
  <c r="H55" i="33"/>
  <c r="K59" i="33"/>
  <c r="I59" i="56"/>
  <c r="H59" i="33"/>
  <c r="K63" i="33"/>
  <c r="H63" i="33"/>
  <c r="AE99" i="33"/>
  <c r="AE34" i="33"/>
  <c r="E6" i="18"/>
  <c r="G4" i="18"/>
  <c r="G12" i="55"/>
  <c r="I13" i="55"/>
  <c r="G10" i="54"/>
  <c r="C12" i="38"/>
  <c r="O13" i="38"/>
  <c r="A19" i="33"/>
  <c r="C19" i="59" s="1"/>
  <c r="F6" i="40"/>
  <c r="F9" i="40" s="1"/>
  <c r="E7" i="40"/>
  <c r="E78" i="7"/>
  <c r="E90" i="7"/>
  <c r="C10" i="38"/>
  <c r="A6" i="33"/>
  <c r="C6" i="59" s="1"/>
  <c r="C8" i="38"/>
  <c r="A52" i="33"/>
  <c r="C52" i="59" s="1"/>
  <c r="A60" i="33"/>
  <c r="C60" i="59" s="1"/>
  <c r="B24" i="46"/>
  <c r="B11" i="46"/>
  <c r="B17" i="46"/>
  <c r="B19" i="46"/>
  <c r="B20" i="46"/>
  <c r="B14" i="46"/>
  <c r="AE92" i="33" l="1"/>
  <c r="AF112" i="33"/>
  <c r="P10" i="44"/>
  <c r="AF102" i="33"/>
  <c r="AE82" i="33"/>
  <c r="AF136" i="33"/>
  <c r="AE116" i="33"/>
  <c r="D4" i="4"/>
  <c r="H4" i="4"/>
  <c r="A5" i="4"/>
  <c r="AF103" i="33"/>
  <c r="AE83" i="33"/>
  <c r="AE81" i="33"/>
  <c r="AF101" i="33"/>
  <c r="AF124" i="33"/>
  <c r="AE104" i="33"/>
  <c r="K4" i="44"/>
  <c r="J137" i="7"/>
  <c r="K137" i="7"/>
  <c r="H137" i="7"/>
  <c r="I137" i="7"/>
  <c r="L137" i="7"/>
  <c r="I128" i="7" a="1"/>
  <c r="I131" i="7" s="1"/>
  <c r="P11" i="44"/>
  <c r="Q10" i="44"/>
  <c r="I4" i="18"/>
  <c r="J4" i="18"/>
  <c r="O9" i="44"/>
  <c r="H10" i="44"/>
  <c r="J10" i="35"/>
  <c r="AF120" i="33"/>
  <c r="AE100" i="33"/>
  <c r="AF69" i="33"/>
  <c r="AE49" i="33"/>
  <c r="AE111" i="33"/>
  <c r="AF131" i="33"/>
  <c r="AF219" i="33"/>
  <c r="AE199" i="33"/>
  <c r="AF115" i="33"/>
  <c r="AE95" i="33"/>
  <c r="D6" i="41"/>
  <c r="F8" i="40"/>
  <c r="F7" i="40"/>
  <c r="G6" i="40"/>
  <c r="G3" i="35"/>
  <c r="H49" i="35" s="1"/>
  <c r="G11" i="54"/>
  <c r="E7" i="18"/>
  <c r="E8" i="18" s="1"/>
  <c r="E9" i="18" s="1"/>
  <c r="E10" i="18" s="1"/>
  <c r="E11" i="18" s="1"/>
  <c r="E12" i="18" s="1"/>
  <c r="E13" i="18" s="1"/>
  <c r="E14" i="18" s="1"/>
  <c r="E15" i="18" s="1"/>
  <c r="E16" i="18" s="1"/>
  <c r="E17" i="18" s="1"/>
  <c r="E18" i="18" s="1"/>
  <c r="E19" i="18" s="1"/>
  <c r="E20" i="18" s="1"/>
  <c r="E21" i="18" s="1"/>
  <c r="E22" i="18" s="1"/>
  <c r="E23" i="18" s="1"/>
  <c r="E24" i="18" s="1"/>
  <c r="E25" i="18" s="1"/>
  <c r="E26" i="18" s="1"/>
  <c r="E27" i="18" s="1"/>
  <c r="E28" i="18" s="1"/>
  <c r="E29" i="18" s="1"/>
  <c r="E30" i="18" s="1"/>
  <c r="E31" i="18" s="1"/>
  <c r="E32" i="18" s="1"/>
  <c r="E33" i="18" s="1"/>
  <c r="E34" i="18" s="1"/>
  <c r="E35" i="18" s="1"/>
  <c r="E36" i="18" s="1"/>
  <c r="E37" i="18" s="1"/>
  <c r="E38" i="18" s="1"/>
  <c r="E39" i="18" s="1"/>
  <c r="E40" i="18" s="1"/>
  <c r="E41" i="18" s="1"/>
  <c r="E42" i="18" s="1"/>
  <c r="E43" i="18" s="1"/>
  <c r="E44" i="18" s="1"/>
  <c r="E45" i="18" s="1"/>
  <c r="E46" i="18" s="1"/>
  <c r="E47" i="18" s="1"/>
  <c r="E48" i="18" s="1"/>
  <c r="E49" i="18" s="1"/>
  <c r="E50" i="18" s="1"/>
  <c r="E51" i="18" s="1"/>
  <c r="E52" i="18" s="1"/>
  <c r="E53" i="18" s="1"/>
  <c r="E54" i="18" s="1"/>
  <c r="E55" i="18" s="1"/>
  <c r="E56" i="18" s="1"/>
  <c r="E57" i="18" s="1"/>
  <c r="E58" i="18" s="1"/>
  <c r="E59" i="18" s="1"/>
  <c r="E60" i="18" s="1"/>
  <c r="E61" i="18" s="1"/>
  <c r="E62" i="18" s="1"/>
  <c r="E63" i="18" s="1"/>
  <c r="E64" i="18" s="1"/>
  <c r="E65" i="18" s="1"/>
  <c r="E66" i="18" s="1"/>
  <c r="E67" i="18" s="1"/>
  <c r="E68" i="18" s="1"/>
  <c r="E69" i="18" s="1"/>
  <c r="E70" i="18" s="1"/>
  <c r="E71" i="18" s="1"/>
  <c r="E72" i="18" s="1"/>
  <c r="E73" i="18" s="1"/>
  <c r="G5" i="18"/>
  <c r="H17" i="35"/>
  <c r="D10" i="40"/>
  <c r="F10" i="40"/>
  <c r="C11" i="40"/>
  <c r="E10" i="40"/>
  <c r="C70" i="40"/>
  <c r="AF110" i="33"/>
  <c r="AE90" i="33"/>
  <c r="AF105" i="33"/>
  <c r="AE85" i="33"/>
  <c r="AF98" i="33"/>
  <c r="AE78" i="33"/>
  <c r="AF87" i="33"/>
  <c r="AE67" i="33"/>
  <c r="C11" i="38"/>
  <c r="N12" i="38"/>
  <c r="N13" i="38" s="1"/>
  <c r="N14" i="38" s="1"/>
  <c r="N15" i="38" s="1"/>
  <c r="E79" i="7"/>
  <c r="E91" i="7"/>
  <c r="C13" i="38"/>
  <c r="O14" i="38"/>
  <c r="AF73" i="33"/>
  <c r="AE53" i="33"/>
  <c r="AF177" i="33"/>
  <c r="AE157" i="33"/>
  <c r="I20" i="41"/>
  <c r="I13" i="41"/>
  <c r="P7" i="41"/>
  <c r="W5" i="44" s="1"/>
  <c r="AF128" i="33"/>
  <c r="AE108" i="33"/>
  <c r="I14" i="55"/>
  <c r="G13" i="55"/>
  <c r="H57" i="35"/>
  <c r="F11" i="55"/>
  <c r="K11" i="55" s="1"/>
  <c r="K9" i="55" s="1"/>
  <c r="I6" i="54" s="1"/>
  <c r="H12" i="55"/>
  <c r="H11" i="18"/>
  <c r="G10" i="18"/>
  <c r="AF106" i="33"/>
  <c r="AE86" i="33"/>
  <c r="AF134" i="33"/>
  <c r="AE114" i="33"/>
  <c r="AF144" i="33" l="1"/>
  <c r="AE124" i="33"/>
  <c r="G6" i="18"/>
  <c r="AE101" i="33"/>
  <c r="AF121" i="33"/>
  <c r="AF156" i="33"/>
  <c r="AE136" i="33"/>
  <c r="G9" i="18"/>
  <c r="I9" i="18" s="1"/>
  <c r="G8" i="18"/>
  <c r="AF122" i="33"/>
  <c r="AE102" i="33"/>
  <c r="AE103" i="33"/>
  <c r="AF123" i="33"/>
  <c r="E5" i="4"/>
  <c r="M5" i="4"/>
  <c r="J5" i="4"/>
  <c r="H5" i="4"/>
  <c r="F5" i="4"/>
  <c r="C5" i="4"/>
  <c r="G5" i="4"/>
  <c r="B5" i="4"/>
  <c r="D5" i="4"/>
  <c r="I5" i="4"/>
  <c r="A6" i="4"/>
  <c r="AF132" i="33"/>
  <c r="AE112" i="33"/>
  <c r="I130" i="7"/>
  <c r="I133" i="7"/>
  <c r="I132" i="7"/>
  <c r="I128" i="7"/>
  <c r="I129" i="7"/>
  <c r="F12" i="55"/>
  <c r="H13" i="55"/>
  <c r="AF93" i="33"/>
  <c r="AE73" i="33"/>
  <c r="AE110" i="33"/>
  <c r="AF130" i="33"/>
  <c r="J8" i="18"/>
  <c r="I8" i="18"/>
  <c r="H6" i="40"/>
  <c r="G8" i="40"/>
  <c r="G9" i="40"/>
  <c r="G7" i="40"/>
  <c r="AF154" i="33"/>
  <c r="AE134" i="33"/>
  <c r="AF126" i="33"/>
  <c r="AE106" i="33"/>
  <c r="N16" i="38"/>
  <c r="C15" i="38"/>
  <c r="AF107" i="33"/>
  <c r="AE87" i="33"/>
  <c r="G10" i="40"/>
  <c r="I5" i="18"/>
  <c r="J5" i="18"/>
  <c r="H12" i="35"/>
  <c r="H16" i="35"/>
  <c r="H20" i="35"/>
  <c r="H24" i="35"/>
  <c r="H28" i="35"/>
  <c r="H32" i="35"/>
  <c r="H36" i="35"/>
  <c r="H40" i="35"/>
  <c r="H44" i="35"/>
  <c r="H48" i="35"/>
  <c r="H52" i="35"/>
  <c r="H56" i="35"/>
  <c r="H60" i="35"/>
  <c r="H64" i="35"/>
  <c r="H68" i="35"/>
  <c r="H72" i="35"/>
  <c r="H11" i="35"/>
  <c r="K9" i="35" s="1"/>
  <c r="H31" i="35"/>
  <c r="H43" i="35"/>
  <c r="H63" i="35"/>
  <c r="H8" i="35"/>
  <c r="K7" i="35" s="1"/>
  <c r="H9" i="35"/>
  <c r="H33" i="35"/>
  <c r="H41" i="35"/>
  <c r="H65" i="35"/>
  <c r="H13" i="35"/>
  <c r="H29" i="35"/>
  <c r="H45" i="35"/>
  <c r="H61" i="35"/>
  <c r="H53" i="35"/>
  <c r="H69" i="35"/>
  <c r="H37" i="35"/>
  <c r="H21" i="35"/>
  <c r="H55" i="35"/>
  <c r="H73" i="35"/>
  <c r="H35" i="35"/>
  <c r="H47" i="35"/>
  <c r="H14" i="35"/>
  <c r="H30" i="35"/>
  <c r="H46" i="35"/>
  <c r="H62" i="35"/>
  <c r="H51" i="35"/>
  <c r="H7" i="35"/>
  <c r="K6" i="35" s="1"/>
  <c r="H59" i="35"/>
  <c r="H42" i="35"/>
  <c r="H19" i="35"/>
  <c r="H71" i="35"/>
  <c r="H27" i="35"/>
  <c r="H39" i="35"/>
  <c r="H18" i="35"/>
  <c r="H34" i="35"/>
  <c r="H50" i="35"/>
  <c r="H66" i="35"/>
  <c r="H75" i="35"/>
  <c r="H23" i="35"/>
  <c r="H10" i="35"/>
  <c r="K8" i="35" s="1"/>
  <c r="H26" i="35"/>
  <c r="H58" i="35"/>
  <c r="H74" i="35"/>
  <c r="H67" i="35"/>
  <c r="H15" i="35"/>
  <c r="H6" i="35"/>
  <c r="H22" i="35"/>
  <c r="H38" i="35"/>
  <c r="H54" i="35"/>
  <c r="H70" i="35"/>
  <c r="AF239" i="33"/>
  <c r="AE219" i="33"/>
  <c r="AE69" i="33"/>
  <c r="AF89" i="33"/>
  <c r="H11" i="44"/>
  <c r="O10" i="44"/>
  <c r="P12" i="44"/>
  <c r="Q11" i="44"/>
  <c r="P11" i="41"/>
  <c r="W9" i="44" s="1"/>
  <c r="I21" i="41"/>
  <c r="AE98" i="33"/>
  <c r="AF118" i="33"/>
  <c r="J10" i="18"/>
  <c r="I10" i="18"/>
  <c r="I15" i="55"/>
  <c r="G14" i="55"/>
  <c r="AE128" i="33"/>
  <c r="AF148" i="33"/>
  <c r="AF125" i="33"/>
  <c r="AE105" i="33"/>
  <c r="I9" i="41"/>
  <c r="E6" i="41"/>
  <c r="I10" i="41" s="1"/>
  <c r="AE131" i="33"/>
  <c r="AF151" i="33"/>
  <c r="H11" i="54"/>
  <c r="G12" i="54"/>
  <c r="AF135" i="33"/>
  <c r="AE115" i="33"/>
  <c r="K10" i="35"/>
  <c r="J11" i="35"/>
  <c r="AE177" i="33"/>
  <c r="AF197" i="33"/>
  <c r="E80" i="7"/>
  <c r="E92" i="7"/>
  <c r="H12" i="18"/>
  <c r="G11" i="18"/>
  <c r="I23" i="41"/>
  <c r="P13" i="41" s="1"/>
  <c r="W11" i="44" s="1"/>
  <c r="P10" i="41"/>
  <c r="W8" i="44" s="1"/>
  <c r="I14" i="41"/>
  <c r="I15" i="41"/>
  <c r="O15" i="38"/>
  <c r="O16" i="38" s="1"/>
  <c r="O17" i="38" s="1"/>
  <c r="C14" i="38"/>
  <c r="H11" i="40"/>
  <c r="E11" i="40"/>
  <c r="G11" i="40"/>
  <c r="D11" i="40"/>
  <c r="C71" i="40"/>
  <c r="F11" i="40"/>
  <c r="C12" i="40"/>
  <c r="I6" i="18"/>
  <c r="J6" i="18"/>
  <c r="AF140" i="33"/>
  <c r="AE120" i="33"/>
  <c r="H25" i="35"/>
  <c r="G7" i="18"/>
  <c r="AF176" i="33" l="1"/>
  <c r="AE156" i="33"/>
  <c r="AF143" i="33"/>
  <c r="AE123" i="33"/>
  <c r="AE121" i="33"/>
  <c r="AF141" i="33"/>
  <c r="D6" i="4"/>
  <c r="C6" i="4"/>
  <c r="M6" i="4"/>
  <c r="A7" i="4"/>
  <c r="G6" i="4"/>
  <c r="F6" i="4"/>
  <c r="E6" i="4"/>
  <c r="H6" i="4"/>
  <c r="J6" i="4"/>
  <c r="B6" i="4"/>
  <c r="I6" i="4"/>
  <c r="J9" i="18"/>
  <c r="AE122" i="33"/>
  <c r="AF142" i="33"/>
  <c r="AE132" i="33"/>
  <c r="AF152" i="33"/>
  <c r="AE144" i="33"/>
  <c r="AF164" i="33"/>
  <c r="G15" i="55"/>
  <c r="I16" i="55"/>
  <c r="AE135" i="33"/>
  <c r="AF155" i="33"/>
  <c r="P8" i="41"/>
  <c r="W6" i="44" s="1"/>
  <c r="K9" i="41"/>
  <c r="AE148" i="33"/>
  <c r="AF168" i="33"/>
  <c r="H3" i="35"/>
  <c r="N17" i="38"/>
  <c r="N18" i="38" s="1"/>
  <c r="C16" i="38"/>
  <c r="AE93" i="33"/>
  <c r="AF113" i="33"/>
  <c r="P9" i="41"/>
  <c r="W7" i="44" s="1"/>
  <c r="C17" i="38"/>
  <c r="O18" i="38"/>
  <c r="O19" i="38" s="1"/>
  <c r="O20" i="38" s="1"/>
  <c r="O21" i="38" s="1"/>
  <c r="O22" i="38" s="1"/>
  <c r="O23" i="38" s="1"/>
  <c r="O24" i="38" s="1"/>
  <c r="O25" i="38" s="1"/>
  <c r="AF160" i="33"/>
  <c r="AE140" i="33"/>
  <c r="J11" i="18"/>
  <c r="I11" i="18"/>
  <c r="J12" i="35"/>
  <c r="K11" i="35"/>
  <c r="AF145" i="33"/>
  <c r="AE125" i="33"/>
  <c r="P13" i="44"/>
  <c r="Q12" i="44"/>
  <c r="H12" i="44"/>
  <c r="O11" i="44"/>
  <c r="AE239" i="33"/>
  <c r="AF259" i="33"/>
  <c r="D8" i="57"/>
  <c r="L7" i="35"/>
  <c r="D10" i="57"/>
  <c r="L9" i="35"/>
  <c r="AF174" i="33"/>
  <c r="AE154" i="33"/>
  <c r="AF150" i="33"/>
  <c r="AE130" i="33"/>
  <c r="H14" i="55"/>
  <c r="F13" i="55"/>
  <c r="L10" i="55" s="1"/>
  <c r="AE197" i="33"/>
  <c r="AF217" i="33"/>
  <c r="AF171" i="33"/>
  <c r="AE151" i="33"/>
  <c r="D7" i="57"/>
  <c r="L6" i="35"/>
  <c r="AF146" i="33"/>
  <c r="AE126" i="33"/>
  <c r="I7" i="18"/>
  <c r="J7" i="18"/>
  <c r="F12" i="40"/>
  <c r="H12" i="40"/>
  <c r="C13" i="40"/>
  <c r="G12" i="40"/>
  <c r="C72" i="40"/>
  <c r="E12" i="40"/>
  <c r="D12" i="40"/>
  <c r="H13" i="18"/>
  <c r="G12" i="18"/>
  <c r="E93" i="7"/>
  <c r="E81" i="7"/>
  <c r="L10" i="35"/>
  <c r="D11" i="57"/>
  <c r="G13" i="54"/>
  <c r="H12" i="54"/>
  <c r="AE118" i="33"/>
  <c r="AF138" i="33"/>
  <c r="I22" i="41"/>
  <c r="I34" i="41"/>
  <c r="AF109" i="33"/>
  <c r="AE89" i="33"/>
  <c r="D9" i="57"/>
  <c r="L8" i="35"/>
  <c r="AF127" i="33"/>
  <c r="AE107" i="33"/>
  <c r="H7" i="40"/>
  <c r="H8" i="40"/>
  <c r="H9" i="40"/>
  <c r="H10" i="40"/>
  <c r="AF172" i="33" l="1"/>
  <c r="AE152" i="33"/>
  <c r="AE141" i="33"/>
  <c r="AF161" i="33"/>
  <c r="AF184" i="33"/>
  <c r="AE164" i="33"/>
  <c r="AE142" i="33"/>
  <c r="AF162" i="33"/>
  <c r="AF163" i="33"/>
  <c r="AE143" i="33"/>
  <c r="J7" i="4"/>
  <c r="M7" i="4"/>
  <c r="G7" i="4"/>
  <c r="B7" i="4"/>
  <c r="I7" i="4"/>
  <c r="H7" i="4"/>
  <c r="C7" i="4"/>
  <c r="D7" i="4"/>
  <c r="A8" i="4"/>
  <c r="E7" i="4"/>
  <c r="F7" i="4"/>
  <c r="AE176" i="33"/>
  <c r="AF196" i="33"/>
  <c r="AF147" i="33"/>
  <c r="AE127" i="33"/>
  <c r="AF175" i="33"/>
  <c r="AE155" i="33"/>
  <c r="AF191" i="33"/>
  <c r="AE171" i="33"/>
  <c r="H15" i="55"/>
  <c r="F14" i="55"/>
  <c r="L11" i="55" s="1"/>
  <c r="AF279" i="33"/>
  <c r="AE259" i="33"/>
  <c r="D12" i="57"/>
  <c r="L11" i="35"/>
  <c r="AE109" i="33"/>
  <c r="AF129" i="33"/>
  <c r="G14" i="54"/>
  <c r="H13" i="54"/>
  <c r="AF180" i="33"/>
  <c r="AE160" i="33"/>
  <c r="G13" i="18"/>
  <c r="H14" i="18"/>
  <c r="P12" i="41"/>
  <c r="W10" i="44" s="1"/>
  <c r="J22" i="41"/>
  <c r="E82" i="7"/>
  <c r="E94" i="7"/>
  <c r="AE217" i="33"/>
  <c r="AF237" i="33"/>
  <c r="AF194" i="33"/>
  <c r="AE174" i="33"/>
  <c r="P14" i="44"/>
  <c r="Q13" i="44"/>
  <c r="AF165" i="33"/>
  <c r="AE145" i="33"/>
  <c r="J13" i="35"/>
  <c r="K12" i="35"/>
  <c r="AE113" i="33"/>
  <c r="AF133" i="33"/>
  <c r="I24" i="41"/>
  <c r="G16" i="55"/>
  <c r="I17" i="55"/>
  <c r="J12" i="18"/>
  <c r="I12" i="18"/>
  <c r="AF166" i="33"/>
  <c r="AE146" i="33"/>
  <c r="H13" i="44"/>
  <c r="O12" i="44"/>
  <c r="N19" i="38"/>
  <c r="N20" i="38" s="1"/>
  <c r="N21" i="38" s="1"/>
  <c r="N22" i="38" s="1"/>
  <c r="N23" i="38" s="1"/>
  <c r="N24" i="38" s="1"/>
  <c r="N25" i="38" s="1"/>
  <c r="C18" i="38"/>
  <c r="AF158" i="33"/>
  <c r="AE138" i="33"/>
  <c r="C14" i="40"/>
  <c r="F13" i="40"/>
  <c r="H13" i="40"/>
  <c r="G13" i="40"/>
  <c r="E13" i="40"/>
  <c r="C73" i="40"/>
  <c r="D13" i="40"/>
  <c r="AE150" i="33"/>
  <c r="AF170" i="33"/>
  <c r="AF188" i="33"/>
  <c r="AE168" i="33"/>
  <c r="AE162" i="33" l="1"/>
  <c r="AF182" i="33"/>
  <c r="AE196" i="33"/>
  <c r="AF216" i="33"/>
  <c r="AF204" i="33"/>
  <c r="AE184" i="33"/>
  <c r="AF181" i="33"/>
  <c r="AE161" i="33"/>
  <c r="C8" i="4"/>
  <c r="J8" i="4"/>
  <c r="E8" i="4"/>
  <c r="F8" i="4"/>
  <c r="G8" i="4"/>
  <c r="M8" i="4"/>
  <c r="H8" i="4"/>
  <c r="I8" i="4"/>
  <c r="A9" i="4"/>
  <c r="D8" i="4"/>
  <c r="B8" i="4"/>
  <c r="AF183" i="33"/>
  <c r="AE163" i="33"/>
  <c r="AF192" i="33"/>
  <c r="AE172" i="33"/>
  <c r="AF153" i="33"/>
  <c r="AE133" i="33"/>
  <c r="AE194" i="33"/>
  <c r="AF214" i="33"/>
  <c r="I13" i="18"/>
  <c r="J13" i="18"/>
  <c r="AE180" i="33"/>
  <c r="AF200" i="33"/>
  <c r="AF149" i="33"/>
  <c r="AE129" i="33"/>
  <c r="AF211" i="33"/>
  <c r="AE191" i="33"/>
  <c r="G15" i="54"/>
  <c r="H14" i="54"/>
  <c r="AF190" i="33"/>
  <c r="AE170" i="33"/>
  <c r="AF186" i="33"/>
  <c r="AE166" i="33"/>
  <c r="P15" i="44"/>
  <c r="Q14" i="44"/>
  <c r="AF257" i="33"/>
  <c r="AE237" i="33"/>
  <c r="E95" i="7"/>
  <c r="E83" i="7"/>
  <c r="AE175" i="33"/>
  <c r="AF195" i="33"/>
  <c r="AF167" i="33"/>
  <c r="AE147" i="33"/>
  <c r="AF208" i="33"/>
  <c r="AE188" i="33"/>
  <c r="AE158" i="33"/>
  <c r="AF178" i="33"/>
  <c r="O13" i="44"/>
  <c r="H14" i="44"/>
  <c r="J14" i="35"/>
  <c r="K13" i="35"/>
  <c r="AF185" i="33"/>
  <c r="AE165" i="33"/>
  <c r="H15" i="18"/>
  <c r="G14" i="18"/>
  <c r="E14" i="40"/>
  <c r="D14" i="40"/>
  <c r="C74" i="40"/>
  <c r="H14" i="40"/>
  <c r="C15" i="40"/>
  <c r="G14" i="40"/>
  <c r="F14" i="40"/>
  <c r="G17" i="55"/>
  <c r="I18" i="55"/>
  <c r="I32" i="41"/>
  <c r="P15" i="41"/>
  <c r="W13" i="44" s="1"/>
  <c r="J25" i="41"/>
  <c r="D13" i="57"/>
  <c r="L12" i="35"/>
  <c r="AE279" i="33"/>
  <c r="AF299" i="33"/>
  <c r="H16" i="55"/>
  <c r="F15" i="55"/>
  <c r="L12" i="55" s="1"/>
  <c r="L9" i="55" s="1"/>
  <c r="I7" i="54" s="1"/>
  <c r="AE192" i="33" l="1"/>
  <c r="AF212" i="33"/>
  <c r="AF224" i="33"/>
  <c r="AE204" i="33"/>
  <c r="AF201" i="33"/>
  <c r="AE181" i="33"/>
  <c r="AF203" i="33"/>
  <c r="AE183" i="33"/>
  <c r="AF236" i="33"/>
  <c r="AE216" i="33"/>
  <c r="AE182" i="33"/>
  <c r="AF202" i="33"/>
  <c r="A10" i="4"/>
  <c r="E9" i="4"/>
  <c r="B9" i="4"/>
  <c r="F9" i="4"/>
  <c r="D9" i="4"/>
  <c r="H9" i="4"/>
  <c r="G9" i="4"/>
  <c r="M9" i="4"/>
  <c r="I9" i="4"/>
  <c r="J9" i="4"/>
  <c r="C9" i="4"/>
  <c r="H15" i="40"/>
  <c r="C75" i="40"/>
  <c r="D15" i="40"/>
  <c r="G15" i="40"/>
  <c r="F15" i="40"/>
  <c r="E15" i="40"/>
  <c r="C16" i="40"/>
  <c r="I14" i="18"/>
  <c r="J14" i="18"/>
  <c r="AF206" i="33"/>
  <c r="AE186" i="33"/>
  <c r="AF231" i="33"/>
  <c r="AE211" i="33"/>
  <c r="AE149" i="33"/>
  <c r="AF169" i="33"/>
  <c r="K14" i="35"/>
  <c r="J15" i="35"/>
  <c r="Q15" i="44"/>
  <c r="P16" i="44"/>
  <c r="I19" i="55"/>
  <c r="G18" i="55"/>
  <c r="F16" i="55"/>
  <c r="H17" i="55"/>
  <c r="G15" i="18"/>
  <c r="H16" i="18"/>
  <c r="AE185" i="33"/>
  <c r="AF205" i="33"/>
  <c r="O14" i="44"/>
  <c r="H15" i="44"/>
  <c r="AE178" i="33"/>
  <c r="AF198" i="33"/>
  <c r="AF228" i="33"/>
  <c r="AE208" i="33"/>
  <c r="AF277" i="33"/>
  <c r="AE257" i="33"/>
  <c r="H15" i="54"/>
  <c r="AF220" i="33"/>
  <c r="AE200" i="33"/>
  <c r="AE167" i="33"/>
  <c r="AF187" i="33"/>
  <c r="AE190" i="33"/>
  <c r="AF210" i="33"/>
  <c r="AF234" i="33"/>
  <c r="AE214" i="33"/>
  <c r="AF319" i="33"/>
  <c r="AE299" i="33"/>
  <c r="D14" i="57"/>
  <c r="L13" i="35"/>
  <c r="AF215" i="33"/>
  <c r="AE195" i="33"/>
  <c r="E96" i="7"/>
  <c r="E84" i="7"/>
  <c r="AF173" i="33"/>
  <c r="AE153" i="33"/>
  <c r="H10" i="4" l="1"/>
  <c r="C10" i="4"/>
  <c r="E10" i="4"/>
  <c r="B10" i="4"/>
  <c r="F10" i="4"/>
  <c r="A11" i="4"/>
  <c r="I10" i="4"/>
  <c r="D10" i="4"/>
  <c r="M10" i="4"/>
  <c r="J10" i="4"/>
  <c r="G10" i="4"/>
  <c r="AF221" i="33"/>
  <c r="AE201" i="33"/>
  <c r="AF223" i="33"/>
  <c r="AE203" i="33"/>
  <c r="AE202" i="33"/>
  <c r="AF222" i="33"/>
  <c r="AF244" i="33"/>
  <c r="AE224" i="33"/>
  <c r="AE212" i="33"/>
  <c r="AF232" i="33"/>
  <c r="AE236" i="33"/>
  <c r="AF256" i="33"/>
  <c r="AF339" i="33"/>
  <c r="AE319" i="33"/>
  <c r="AF207" i="33"/>
  <c r="AE187" i="33"/>
  <c r="AF240" i="33"/>
  <c r="AE220" i="33"/>
  <c r="AF297" i="33"/>
  <c r="AE277" i="33"/>
  <c r="I15" i="18"/>
  <c r="J15" i="18"/>
  <c r="H18" i="55"/>
  <c r="F17" i="55"/>
  <c r="J16" i="35"/>
  <c r="K15" i="35"/>
  <c r="AE231" i="33"/>
  <c r="AF251" i="33"/>
  <c r="F16" i="40"/>
  <c r="G16" i="40"/>
  <c r="D16" i="40"/>
  <c r="E16" i="40"/>
  <c r="C17" i="40"/>
  <c r="H16" i="40"/>
  <c r="C76" i="40"/>
  <c r="G16" i="18"/>
  <c r="H17" i="18"/>
  <c r="I20" i="55"/>
  <c r="G19" i="55"/>
  <c r="AF189" i="33"/>
  <c r="AE169" i="33"/>
  <c r="E85" i="7"/>
  <c r="E97" i="7"/>
  <c r="AF254" i="33"/>
  <c r="AE234" i="33"/>
  <c r="AE198" i="33"/>
  <c r="AF218" i="33"/>
  <c r="AF225" i="33"/>
  <c r="AE205" i="33"/>
  <c r="D15" i="57"/>
  <c r="L14" i="35"/>
  <c r="O15" i="44"/>
  <c r="H16" i="44"/>
  <c r="AE215" i="33"/>
  <c r="AF235" i="33"/>
  <c r="AE173" i="33"/>
  <c r="AF193" i="33"/>
  <c r="AF230" i="33"/>
  <c r="AE210" i="33"/>
  <c r="AF248" i="33"/>
  <c r="AE228" i="33"/>
  <c r="Q16" i="44"/>
  <c r="P17" i="44"/>
  <c r="AE206" i="33"/>
  <c r="AF226" i="33"/>
  <c r="AF243" i="33" l="1"/>
  <c r="AE223" i="33"/>
  <c r="M11" i="4"/>
  <c r="F11" i="4"/>
  <c r="H11" i="4"/>
  <c r="B11" i="4"/>
  <c r="A12" i="4"/>
  <c r="E11" i="4"/>
  <c r="J11" i="4"/>
  <c r="G11" i="4"/>
  <c r="I11" i="4"/>
  <c r="C11" i="4"/>
  <c r="D11" i="4"/>
  <c r="AF276" i="33"/>
  <c r="AE256" i="33"/>
  <c r="AF252" i="33"/>
  <c r="AE232" i="33"/>
  <c r="AF241" i="33"/>
  <c r="AE221" i="33"/>
  <c r="AE244" i="33"/>
  <c r="AF264" i="33"/>
  <c r="AF242" i="33"/>
  <c r="AE222" i="33"/>
  <c r="AE235" i="33"/>
  <c r="AF255" i="33"/>
  <c r="H17" i="44"/>
  <c r="O16" i="44"/>
  <c r="AF238" i="33"/>
  <c r="AE218" i="33"/>
  <c r="G20" i="55"/>
  <c r="I21" i="55"/>
  <c r="I16" i="18"/>
  <c r="J16" i="18"/>
  <c r="J17" i="35"/>
  <c r="K16" i="35"/>
  <c r="AF227" i="33"/>
  <c r="AE207" i="33"/>
  <c r="AF245" i="33"/>
  <c r="AE225" i="33"/>
  <c r="E86" i="7"/>
  <c r="E98" i="7"/>
  <c r="AF246" i="33"/>
  <c r="AE226" i="33"/>
  <c r="AF213" i="33"/>
  <c r="AE193" i="33"/>
  <c r="AE254" i="33"/>
  <c r="AF274" i="33"/>
  <c r="AE251" i="33"/>
  <c r="AF271" i="33"/>
  <c r="Q17" i="44"/>
  <c r="P18" i="44"/>
  <c r="H18" i="18"/>
  <c r="G17" i="18"/>
  <c r="D16" i="57"/>
  <c r="L15" i="35"/>
  <c r="AF268" i="33"/>
  <c r="AE248" i="33"/>
  <c r="AF250" i="33"/>
  <c r="AE230" i="33"/>
  <c r="AE189" i="33"/>
  <c r="AF209" i="33"/>
  <c r="F17" i="40"/>
  <c r="G17" i="40"/>
  <c r="C18" i="40"/>
  <c r="D17" i="40"/>
  <c r="E17" i="40"/>
  <c r="C77" i="40"/>
  <c r="H17" i="40"/>
  <c r="F18" i="55"/>
  <c r="H19" i="55"/>
  <c r="AF317" i="33"/>
  <c r="AE297" i="33"/>
  <c r="AF260" i="33"/>
  <c r="AE240" i="33"/>
  <c r="AF359" i="33"/>
  <c r="AE339" i="33"/>
  <c r="G12" i="4" l="1"/>
  <c r="D12" i="4"/>
  <c r="F12" i="4"/>
  <c r="C12" i="4"/>
  <c r="H12" i="4"/>
  <c r="A13" i="4"/>
  <c r="I12" i="4"/>
  <c r="E12" i="4"/>
  <c r="B12" i="4"/>
  <c r="M12" i="4"/>
  <c r="J12" i="4"/>
  <c r="AF272" i="33"/>
  <c r="AE252" i="33"/>
  <c r="AF262" i="33"/>
  <c r="AE242" i="33"/>
  <c r="AE276" i="33"/>
  <c r="AF296" i="33"/>
  <c r="AF284" i="33"/>
  <c r="AE264" i="33"/>
  <c r="AE241" i="33"/>
  <c r="AF261" i="33"/>
  <c r="AF263" i="33"/>
  <c r="AE243" i="33"/>
  <c r="AE213" i="33"/>
  <c r="AF233" i="33"/>
  <c r="AF266" i="33"/>
  <c r="AE246" i="33"/>
  <c r="E87" i="7"/>
  <c r="E100" i="7" s="1"/>
  <c r="E99" i="7"/>
  <c r="AF247" i="33"/>
  <c r="AE227" i="33"/>
  <c r="J18" i="35"/>
  <c r="K17" i="35"/>
  <c r="AF229" i="33"/>
  <c r="AE209" i="33"/>
  <c r="AF270" i="33"/>
  <c r="AE250" i="33"/>
  <c r="AF288" i="33"/>
  <c r="AE268" i="33"/>
  <c r="AF291" i="33"/>
  <c r="AE271" i="33"/>
  <c r="AE255" i="33"/>
  <c r="AF275" i="33"/>
  <c r="O17" i="44"/>
  <c r="H18" i="44"/>
  <c r="AF280" i="33"/>
  <c r="AE260" i="33"/>
  <c r="C19" i="40"/>
  <c r="E18" i="40"/>
  <c r="H18" i="40"/>
  <c r="G18" i="40"/>
  <c r="F18" i="40"/>
  <c r="D18" i="40"/>
  <c r="C78" i="40"/>
  <c r="I17" i="18"/>
  <c r="J17" i="18"/>
  <c r="AF265" i="33"/>
  <c r="AE245" i="33"/>
  <c r="G21" i="55"/>
  <c r="I22" i="55"/>
  <c r="AF379" i="33"/>
  <c r="AE359" i="33"/>
  <c r="AF337" i="33"/>
  <c r="AE317" i="33"/>
  <c r="F19" i="55"/>
  <c r="H20" i="55"/>
  <c r="H19" i="18"/>
  <c r="G18" i="18"/>
  <c r="P19" i="44"/>
  <c r="Q18" i="44"/>
  <c r="AF294" i="33"/>
  <c r="AE274" i="33"/>
  <c r="D17" i="57"/>
  <c r="L16" i="35"/>
  <c r="AF258" i="33"/>
  <c r="AE238" i="33"/>
  <c r="AF283" i="33" l="1"/>
  <c r="AE263" i="33"/>
  <c r="AF282" i="33"/>
  <c r="AE262" i="33"/>
  <c r="C13" i="4"/>
  <c r="M13" i="4"/>
  <c r="B13" i="4"/>
  <c r="F13" i="4"/>
  <c r="G13" i="4"/>
  <c r="E13" i="4"/>
  <c r="I13" i="4"/>
  <c r="A14" i="4"/>
  <c r="H13" i="4"/>
  <c r="J13" i="4"/>
  <c r="D13" i="4"/>
  <c r="AF281" i="33"/>
  <c r="AE261" i="33"/>
  <c r="AF292" i="33"/>
  <c r="AE272" i="33"/>
  <c r="AF304" i="33"/>
  <c r="AE284" i="33"/>
  <c r="AF316" i="33"/>
  <c r="AE296" i="33"/>
  <c r="AF308" i="33"/>
  <c r="AE288" i="33"/>
  <c r="AF290" i="33"/>
  <c r="AE270" i="33"/>
  <c r="AF249" i="33"/>
  <c r="AE229" i="33"/>
  <c r="D18" i="57"/>
  <c r="L17" i="35"/>
  <c r="AE233" i="33"/>
  <c r="AF253" i="33"/>
  <c r="AF286" i="33"/>
  <c r="AE266" i="33"/>
  <c r="F20" i="55"/>
  <c r="M10" i="55" s="1"/>
  <c r="H21" i="55"/>
  <c r="N10" i="55"/>
  <c r="I23" i="55"/>
  <c r="G22" i="55"/>
  <c r="AF278" i="33"/>
  <c r="AE258" i="33"/>
  <c r="I18" i="18"/>
  <c r="J18" i="18"/>
  <c r="AE337" i="33"/>
  <c r="AF357" i="33"/>
  <c r="AF399" i="33"/>
  <c r="AE379" i="33"/>
  <c r="AF285" i="33"/>
  <c r="AE265" i="33"/>
  <c r="C79" i="40"/>
  <c r="C20" i="40"/>
  <c r="H19" i="40"/>
  <c r="F19" i="40"/>
  <c r="E19" i="40"/>
  <c r="D19" i="40"/>
  <c r="G19" i="40"/>
  <c r="AF300" i="33"/>
  <c r="AE280" i="33"/>
  <c r="K18" i="35"/>
  <c r="J19" i="35"/>
  <c r="AE275" i="33"/>
  <c r="AF295" i="33"/>
  <c r="AF267" i="33"/>
  <c r="AE247" i="33"/>
  <c r="Q19" i="44"/>
  <c r="P20" i="44"/>
  <c r="AF314" i="33"/>
  <c r="AE294" i="33"/>
  <c r="G19" i="18"/>
  <c r="H20" i="18"/>
  <c r="H19" i="44"/>
  <c r="O18" i="44"/>
  <c r="AF311" i="33"/>
  <c r="AE291" i="33"/>
  <c r="AE316" i="33" l="1"/>
  <c r="AF336" i="33"/>
  <c r="AF301" i="33"/>
  <c r="AE281" i="33"/>
  <c r="AF324" i="33"/>
  <c r="AE304" i="33"/>
  <c r="J14" i="4"/>
  <c r="B14" i="4"/>
  <c r="H14" i="4"/>
  <c r="C14" i="4"/>
  <c r="G14" i="4"/>
  <c r="D14" i="4"/>
  <c r="M14" i="4"/>
  <c r="I14" i="4"/>
  <c r="A15" i="4"/>
  <c r="E14" i="4"/>
  <c r="F14" i="4"/>
  <c r="AE282" i="33"/>
  <c r="AF302" i="33"/>
  <c r="AE292" i="33"/>
  <c r="AF312" i="33"/>
  <c r="AE283" i="33"/>
  <c r="AF303" i="33"/>
  <c r="AF377" i="33"/>
  <c r="AE357" i="33"/>
  <c r="F20" i="40"/>
  <c r="C21" i="40"/>
  <c r="E20" i="40"/>
  <c r="H20" i="40"/>
  <c r="C80" i="40"/>
  <c r="D20" i="40"/>
  <c r="G20" i="40"/>
  <c r="AF305" i="33"/>
  <c r="AE285" i="33"/>
  <c r="G23" i="55"/>
  <c r="I24" i="55"/>
  <c r="AF269" i="33"/>
  <c r="AE249" i="33"/>
  <c r="AF328" i="33"/>
  <c r="AE308" i="33"/>
  <c r="H21" i="18"/>
  <c r="G20" i="18"/>
  <c r="AF315" i="33"/>
  <c r="AE295" i="33"/>
  <c r="H20" i="44"/>
  <c r="O19" i="44"/>
  <c r="K19" i="35"/>
  <c r="J20" i="35"/>
  <c r="AF306" i="33"/>
  <c r="AE286" i="33"/>
  <c r="Q20" i="44"/>
  <c r="P21" i="44"/>
  <c r="AF331" i="33"/>
  <c r="AE311" i="33"/>
  <c r="I19" i="18"/>
  <c r="J19" i="18"/>
  <c r="AF334" i="33"/>
  <c r="AE314" i="33"/>
  <c r="AE267" i="33"/>
  <c r="AF287" i="33"/>
  <c r="D19" i="57"/>
  <c r="L18" i="35"/>
  <c r="AF320" i="33"/>
  <c r="AE300" i="33"/>
  <c r="AE399" i="33"/>
  <c r="AF419" i="33"/>
  <c r="AF298" i="33"/>
  <c r="AE278" i="33"/>
  <c r="H22" i="55"/>
  <c r="F21" i="55"/>
  <c r="M11" i="55" s="1"/>
  <c r="N11" i="55"/>
  <c r="AF273" i="33"/>
  <c r="AE253" i="33"/>
  <c r="AF310" i="33"/>
  <c r="AE290" i="33"/>
  <c r="AE303" i="33" l="1"/>
  <c r="AF323" i="33"/>
  <c r="E15" i="4"/>
  <c r="M15" i="4"/>
  <c r="H15" i="4"/>
  <c r="B15" i="4"/>
  <c r="F15" i="4"/>
  <c r="C15" i="4"/>
  <c r="D15" i="4"/>
  <c r="J15" i="4"/>
  <c r="I15" i="4"/>
  <c r="A16" i="4"/>
  <c r="G15" i="4"/>
  <c r="AF332" i="33"/>
  <c r="AE312" i="33"/>
  <c r="AF322" i="33"/>
  <c r="AE302" i="33"/>
  <c r="AF321" i="33"/>
  <c r="AE301" i="33"/>
  <c r="AE336" i="33"/>
  <c r="AF356" i="33"/>
  <c r="AF344" i="33"/>
  <c r="AE324" i="33"/>
  <c r="AF351" i="33"/>
  <c r="AE331" i="33"/>
  <c r="AF335" i="33"/>
  <c r="AE315" i="33"/>
  <c r="AF439" i="33"/>
  <c r="AE419" i="33"/>
  <c r="AF340" i="33"/>
  <c r="AE320" i="33"/>
  <c r="J20" i="18"/>
  <c r="I20" i="18"/>
  <c r="I25" i="55"/>
  <c r="G24" i="55"/>
  <c r="D20" i="57"/>
  <c r="L19" i="35"/>
  <c r="AF330" i="33"/>
  <c r="AE310" i="33"/>
  <c r="F22" i="55"/>
  <c r="M12" i="55" s="1"/>
  <c r="H23" i="55"/>
  <c r="N12" i="55"/>
  <c r="AF354" i="33"/>
  <c r="AE334" i="33"/>
  <c r="AF326" i="33"/>
  <c r="AE306" i="33"/>
  <c r="H22" i="18"/>
  <c r="G21" i="18"/>
  <c r="AF348" i="33"/>
  <c r="AE328" i="33"/>
  <c r="C22" i="40"/>
  <c r="C81" i="40"/>
  <c r="H21" i="40"/>
  <c r="F21" i="40"/>
  <c r="E21" i="40"/>
  <c r="G21" i="40"/>
  <c r="D21" i="40"/>
  <c r="AF318" i="33"/>
  <c r="AE298" i="33"/>
  <c r="O20" i="44"/>
  <c r="H21" i="44"/>
  <c r="AF289" i="33"/>
  <c r="AE269" i="33"/>
  <c r="AF325" i="33"/>
  <c r="AE305" i="33"/>
  <c r="AF397" i="33"/>
  <c r="AE377" i="33"/>
  <c r="AF293" i="33"/>
  <c r="AE273" i="33"/>
  <c r="AF307" i="33"/>
  <c r="AE287" i="33"/>
  <c r="P22" i="44"/>
  <c r="Q21" i="44"/>
  <c r="J21" i="35"/>
  <c r="K20" i="35"/>
  <c r="AF364" i="33" l="1"/>
  <c r="AE344" i="33"/>
  <c r="AE332" i="33"/>
  <c r="AF352" i="33"/>
  <c r="AF376" i="33"/>
  <c r="AE356" i="33"/>
  <c r="F16" i="4"/>
  <c r="E16" i="4"/>
  <c r="A17" i="4"/>
  <c r="G16" i="4"/>
  <c r="I16" i="4"/>
  <c r="H16" i="4"/>
  <c r="M16" i="4"/>
  <c r="D16" i="4"/>
  <c r="J16" i="4"/>
  <c r="C16" i="4"/>
  <c r="B16" i="4"/>
  <c r="AF342" i="33"/>
  <c r="AE322" i="33"/>
  <c r="AF341" i="33"/>
  <c r="AE321" i="33"/>
  <c r="AF343" i="33"/>
  <c r="AE323" i="33"/>
  <c r="D21" i="57"/>
  <c r="L20" i="35"/>
  <c r="AF345" i="33"/>
  <c r="AE325" i="33"/>
  <c r="AF309" i="33"/>
  <c r="AE289" i="33"/>
  <c r="AF338" i="33"/>
  <c r="AE318" i="33"/>
  <c r="AE348" i="33"/>
  <c r="AF368" i="33"/>
  <c r="AF346" i="33"/>
  <c r="AE326" i="33"/>
  <c r="G25" i="55"/>
  <c r="I26" i="55"/>
  <c r="AE340" i="33"/>
  <c r="AF360" i="33"/>
  <c r="AF355" i="33"/>
  <c r="AE335" i="33"/>
  <c r="AF371" i="33"/>
  <c r="AE351" i="33"/>
  <c r="Q22" i="44"/>
  <c r="P23" i="44"/>
  <c r="O21" i="44"/>
  <c r="H22" i="44"/>
  <c r="I21" i="18"/>
  <c r="J21" i="18"/>
  <c r="AF313" i="33"/>
  <c r="AE293" i="33"/>
  <c r="D22" i="40"/>
  <c r="H22" i="40"/>
  <c r="C82" i="40"/>
  <c r="C23" i="40"/>
  <c r="E22" i="40"/>
  <c r="G22" i="40"/>
  <c r="F22" i="40"/>
  <c r="AE330" i="33"/>
  <c r="AF350" i="33"/>
  <c r="J22" i="35"/>
  <c r="K21" i="35"/>
  <c r="AF327" i="33"/>
  <c r="AE307" i="33"/>
  <c r="AE397" i="33"/>
  <c r="AF417" i="33"/>
  <c r="H23" i="18"/>
  <c r="G22" i="18"/>
  <c r="AF374" i="33"/>
  <c r="AE354" i="33"/>
  <c r="H24" i="55"/>
  <c r="F23" i="55"/>
  <c r="M13" i="55" s="1"/>
  <c r="N13" i="55"/>
  <c r="AE439" i="33"/>
  <c r="AF459" i="33"/>
  <c r="AF363" i="33" l="1"/>
  <c r="AE343" i="33"/>
  <c r="AF396" i="33"/>
  <c r="AE376" i="33"/>
  <c r="AE352" i="33"/>
  <c r="AF372" i="33"/>
  <c r="AE342" i="33"/>
  <c r="AF362" i="33"/>
  <c r="AF361" i="33"/>
  <c r="AE341" i="33"/>
  <c r="B17" i="4"/>
  <c r="D17" i="4"/>
  <c r="M17" i="4"/>
  <c r="J17" i="4"/>
  <c r="A18" i="4"/>
  <c r="F17" i="4"/>
  <c r="I17" i="4"/>
  <c r="E17" i="4"/>
  <c r="G17" i="4"/>
  <c r="C17" i="4"/>
  <c r="H17" i="4"/>
  <c r="AF384" i="33"/>
  <c r="AE364" i="33"/>
  <c r="AE417" i="33"/>
  <c r="AF437" i="33"/>
  <c r="AF347" i="33"/>
  <c r="AE327" i="33"/>
  <c r="Q23" i="44"/>
  <c r="P24" i="44"/>
  <c r="D22" i="57"/>
  <c r="L21" i="35"/>
  <c r="AE350" i="33"/>
  <c r="AF370" i="33"/>
  <c r="AF375" i="33"/>
  <c r="AE355" i="33"/>
  <c r="AF479" i="33"/>
  <c r="AE459" i="33"/>
  <c r="N14" i="55"/>
  <c r="H25" i="55"/>
  <c r="F24" i="55"/>
  <c r="M14" i="55" s="1"/>
  <c r="G23" i="18"/>
  <c r="H24" i="18"/>
  <c r="AF365" i="33"/>
  <c r="AE345" i="33"/>
  <c r="AE374" i="33"/>
  <c r="AF394" i="33"/>
  <c r="K22" i="35"/>
  <c r="J23" i="35"/>
  <c r="F23" i="40"/>
  <c r="G23" i="40"/>
  <c r="C83" i="40"/>
  <c r="E23" i="40"/>
  <c r="D23" i="40"/>
  <c r="H23" i="40"/>
  <c r="C24" i="40"/>
  <c r="O22" i="44"/>
  <c r="H23" i="44"/>
  <c r="AE360" i="33"/>
  <c r="AF380" i="33"/>
  <c r="G26" i="55"/>
  <c r="I27" i="55"/>
  <c r="AE368" i="33"/>
  <c r="AF388" i="33"/>
  <c r="AF358" i="33"/>
  <c r="AE338" i="33"/>
  <c r="AF329" i="33"/>
  <c r="AE309" i="33"/>
  <c r="J22" i="18"/>
  <c r="I22" i="18"/>
  <c r="AF333" i="33"/>
  <c r="AE313" i="33"/>
  <c r="AF391" i="33"/>
  <c r="AE371" i="33"/>
  <c r="AF366" i="33"/>
  <c r="AE346" i="33"/>
  <c r="D18" i="4" l="1"/>
  <c r="F18" i="4"/>
  <c r="E18" i="4"/>
  <c r="B18" i="4"/>
  <c r="M18" i="4"/>
  <c r="C18" i="4"/>
  <c r="I18" i="4"/>
  <c r="J18" i="4"/>
  <c r="H18" i="4"/>
  <c r="G18" i="4"/>
  <c r="A19" i="4"/>
  <c r="AE384" i="33"/>
  <c r="AF404" i="33"/>
  <c r="AE372" i="33"/>
  <c r="AF392" i="33"/>
  <c r="AF416" i="33"/>
  <c r="AE396" i="33"/>
  <c r="AE362" i="33"/>
  <c r="AF382" i="33"/>
  <c r="AE361" i="33"/>
  <c r="AF381" i="33"/>
  <c r="AF383" i="33"/>
  <c r="AE363" i="33"/>
  <c r="O23" i="44"/>
  <c r="H24" i="44"/>
  <c r="AE394" i="33"/>
  <c r="AF414" i="33"/>
  <c r="H26" i="55"/>
  <c r="F25" i="55"/>
  <c r="M15" i="55" s="1"/>
  <c r="N15" i="55"/>
  <c r="AF390" i="33"/>
  <c r="AE370" i="33"/>
  <c r="AF367" i="33"/>
  <c r="AE347" i="33"/>
  <c r="AF457" i="33"/>
  <c r="AE437" i="33"/>
  <c r="AF408" i="33"/>
  <c r="AE388" i="33"/>
  <c r="I28" i="55"/>
  <c r="G27" i="55"/>
  <c r="C84" i="40"/>
  <c r="C25" i="40"/>
  <c r="F24" i="40"/>
  <c r="G24" i="40"/>
  <c r="E24" i="40"/>
  <c r="D24" i="40"/>
  <c r="H24" i="40"/>
  <c r="D23" i="57"/>
  <c r="L22" i="35"/>
  <c r="H25" i="18"/>
  <c r="G24" i="18"/>
  <c r="AF400" i="33"/>
  <c r="AE380" i="33"/>
  <c r="AE365" i="33"/>
  <c r="AF385" i="33"/>
  <c r="AE479" i="33"/>
  <c r="AF499" i="33"/>
  <c r="AF395" i="33"/>
  <c r="AE375" i="33"/>
  <c r="AE366" i="33"/>
  <c r="AF386" i="33"/>
  <c r="AF349" i="33"/>
  <c r="AE329" i="33"/>
  <c r="AE358" i="33"/>
  <c r="AF378" i="33"/>
  <c r="J24" i="35"/>
  <c r="K23" i="35"/>
  <c r="AF411" i="33"/>
  <c r="AE391" i="33"/>
  <c r="AF353" i="33"/>
  <c r="AE333" i="33"/>
  <c r="J23" i="18"/>
  <c r="I23" i="18"/>
  <c r="Q24" i="44"/>
  <c r="P25" i="44"/>
  <c r="AF403" i="33" l="1"/>
  <c r="AE383" i="33"/>
  <c r="AF436" i="33"/>
  <c r="AE416" i="33"/>
  <c r="AF412" i="33"/>
  <c r="AE392" i="33"/>
  <c r="AF401" i="33"/>
  <c r="AE381" i="33"/>
  <c r="AF424" i="33"/>
  <c r="AE404" i="33"/>
  <c r="AF402" i="33"/>
  <c r="AE382" i="33"/>
  <c r="H19" i="4"/>
  <c r="M19" i="4"/>
  <c r="J19" i="4"/>
  <c r="B19" i="4"/>
  <c r="A20" i="4"/>
  <c r="E19" i="4"/>
  <c r="D19" i="4"/>
  <c r="C19" i="4"/>
  <c r="G19" i="4"/>
  <c r="F19" i="4"/>
  <c r="I19" i="4"/>
  <c r="AE353" i="33"/>
  <c r="AF373" i="33"/>
  <c r="J25" i="35"/>
  <c r="K24" i="35"/>
  <c r="AF415" i="33"/>
  <c r="AE395" i="33"/>
  <c r="D25" i="40"/>
  <c r="E25" i="40"/>
  <c r="C26" i="40"/>
  <c r="C85" i="40"/>
  <c r="G25" i="40"/>
  <c r="H25" i="40"/>
  <c r="F25" i="40"/>
  <c r="AE457" i="33"/>
  <c r="AF477" i="33"/>
  <c r="N16" i="55"/>
  <c r="F26" i="55"/>
  <c r="M16" i="55" s="1"/>
  <c r="H27" i="55"/>
  <c r="Q25" i="44"/>
  <c r="P26" i="44"/>
  <c r="AF406" i="33"/>
  <c r="AE386" i="33"/>
  <c r="AF519" i="33"/>
  <c r="AE499" i="33"/>
  <c r="AE385" i="33"/>
  <c r="AF405" i="33"/>
  <c r="J24" i="18"/>
  <c r="I24" i="18"/>
  <c r="AE408" i="33"/>
  <c r="AF428" i="33"/>
  <c r="AF410" i="33"/>
  <c r="AE390" i="33"/>
  <c r="AE414" i="33"/>
  <c r="AF434" i="33"/>
  <c r="H25" i="44"/>
  <c r="O24" i="44"/>
  <c r="D24" i="57"/>
  <c r="L23" i="35"/>
  <c r="AF398" i="33"/>
  <c r="AE378" i="33"/>
  <c r="AE400" i="33"/>
  <c r="AF420" i="33"/>
  <c r="G28" i="55"/>
  <c r="I29" i="55"/>
  <c r="AF431" i="33"/>
  <c r="AE411" i="33"/>
  <c r="AF369" i="33"/>
  <c r="AE349" i="33"/>
  <c r="H26" i="18"/>
  <c r="G25" i="18"/>
  <c r="AF387" i="33"/>
  <c r="AE367" i="33"/>
  <c r="AF421" i="33" l="1"/>
  <c r="AE401" i="33"/>
  <c r="AF432" i="33"/>
  <c r="AE412" i="33"/>
  <c r="AF422" i="33"/>
  <c r="AE402" i="33"/>
  <c r="AF456" i="33"/>
  <c r="AE436" i="33"/>
  <c r="M20" i="4"/>
  <c r="I20" i="4"/>
  <c r="E20" i="4"/>
  <c r="A21" i="4"/>
  <c r="H20" i="4"/>
  <c r="D20" i="4"/>
  <c r="F20" i="4"/>
  <c r="C20" i="4"/>
  <c r="G20" i="4"/>
  <c r="B20" i="4"/>
  <c r="J20" i="4"/>
  <c r="AF444" i="33"/>
  <c r="AE424" i="33"/>
  <c r="AE403" i="33"/>
  <c r="AF423" i="33"/>
  <c r="H27" i="18"/>
  <c r="G26" i="18"/>
  <c r="O25" i="44"/>
  <c r="H26" i="44"/>
  <c r="D25" i="57"/>
  <c r="L24" i="35"/>
  <c r="AE369" i="33"/>
  <c r="AF389" i="33"/>
  <c r="AE431" i="33"/>
  <c r="AF451" i="33"/>
  <c r="AF440" i="33"/>
  <c r="AE420" i="33"/>
  <c r="AF454" i="33"/>
  <c r="AE434" i="33"/>
  <c r="AF426" i="33"/>
  <c r="AE406" i="33"/>
  <c r="AE415" i="33"/>
  <c r="AF435" i="33"/>
  <c r="J26" i="35"/>
  <c r="K25" i="35"/>
  <c r="I30" i="55"/>
  <c r="G29" i="55"/>
  <c r="AE410" i="33"/>
  <c r="AF430" i="33"/>
  <c r="AF497" i="33"/>
  <c r="AE477" i="33"/>
  <c r="H26" i="40"/>
  <c r="F26" i="40"/>
  <c r="D26" i="40"/>
  <c r="G26" i="40"/>
  <c r="E26" i="40"/>
  <c r="C27" i="40"/>
  <c r="C86" i="40"/>
  <c r="AE373" i="33"/>
  <c r="AF393" i="33"/>
  <c r="AF418" i="33"/>
  <c r="AE398" i="33"/>
  <c r="AF425" i="33"/>
  <c r="AE405" i="33"/>
  <c r="P27" i="44"/>
  <c r="Q26" i="44"/>
  <c r="AF407" i="33"/>
  <c r="AE387" i="33"/>
  <c r="J25" i="18"/>
  <c r="I25" i="18"/>
  <c r="AE428" i="33"/>
  <c r="AF448" i="33"/>
  <c r="AF539" i="33"/>
  <c r="AE519" i="33"/>
  <c r="H28" i="55"/>
  <c r="F27" i="55"/>
  <c r="M17" i="55" s="1"/>
  <c r="N17" i="55"/>
  <c r="N9" i="55" s="1"/>
  <c r="I9" i="54" s="1"/>
  <c r="AE423" i="33" l="1"/>
  <c r="AF443" i="33"/>
  <c r="AF476" i="33"/>
  <c r="AE456" i="33"/>
  <c r="AF442" i="33"/>
  <c r="AE422" i="33"/>
  <c r="AE444" i="33"/>
  <c r="AF464" i="33"/>
  <c r="F21" i="4"/>
  <c r="I21" i="4"/>
  <c r="M21" i="4"/>
  <c r="D21" i="4"/>
  <c r="H21" i="4"/>
  <c r="J21" i="4"/>
  <c r="E21" i="4"/>
  <c r="G21" i="4"/>
  <c r="A22" i="4"/>
  <c r="B21" i="4"/>
  <c r="C21" i="4"/>
  <c r="AE432" i="33"/>
  <c r="AF452" i="33"/>
  <c r="AF441" i="33"/>
  <c r="AE421" i="33"/>
  <c r="AE418" i="33"/>
  <c r="AF438" i="33"/>
  <c r="AE497" i="33"/>
  <c r="AF517" i="33"/>
  <c r="AF409" i="33"/>
  <c r="AE389" i="33"/>
  <c r="AF413" i="33"/>
  <c r="AE393" i="33"/>
  <c r="AF446" i="33"/>
  <c r="AE426" i="33"/>
  <c r="AE454" i="33"/>
  <c r="AF474" i="33"/>
  <c r="H29" i="55"/>
  <c r="F28" i="55"/>
  <c r="AF559" i="33"/>
  <c r="AE539" i="33"/>
  <c r="AF445" i="33"/>
  <c r="AE425" i="33"/>
  <c r="G30" i="55"/>
  <c r="I31" i="55"/>
  <c r="D26" i="57"/>
  <c r="L25" i="35"/>
  <c r="AF471" i="33"/>
  <c r="AE451" i="33"/>
  <c r="J26" i="18"/>
  <c r="I26" i="18"/>
  <c r="Q27" i="44"/>
  <c r="P28" i="44"/>
  <c r="C28" i="40"/>
  <c r="H27" i="40"/>
  <c r="E27" i="40"/>
  <c r="D27" i="40"/>
  <c r="F27" i="40"/>
  <c r="C87" i="40"/>
  <c r="G27" i="40"/>
  <c r="AE435" i="33"/>
  <c r="AF455" i="33"/>
  <c r="H27" i="44"/>
  <c r="O26" i="44"/>
  <c r="AF468" i="33"/>
  <c r="AE448" i="33"/>
  <c r="AE407" i="33"/>
  <c r="AF427" i="33"/>
  <c r="AF450" i="33"/>
  <c r="AE430" i="33"/>
  <c r="K26" i="35"/>
  <c r="J27" i="35"/>
  <c r="AF460" i="33"/>
  <c r="AE440" i="33"/>
  <c r="G27" i="18"/>
  <c r="H28" i="18"/>
  <c r="AE441" i="33" l="1"/>
  <c r="AF461" i="33"/>
  <c r="AF472" i="33"/>
  <c r="AE452" i="33"/>
  <c r="AE442" i="33"/>
  <c r="AF462" i="33"/>
  <c r="AE464" i="33"/>
  <c r="AF484" i="33"/>
  <c r="AE476" i="33"/>
  <c r="AF496" i="33"/>
  <c r="AE443" i="33"/>
  <c r="AF463" i="33"/>
  <c r="C22" i="4"/>
  <c r="B22" i="4"/>
  <c r="M22" i="4"/>
  <c r="A23" i="4"/>
  <c r="J22" i="4"/>
  <c r="E22" i="4"/>
  <c r="G22" i="4"/>
  <c r="D22" i="4"/>
  <c r="I22" i="4"/>
  <c r="H22" i="4"/>
  <c r="F22" i="4"/>
  <c r="AE427" i="33"/>
  <c r="AF447" i="33"/>
  <c r="H28" i="44"/>
  <c r="O27" i="44"/>
  <c r="I32" i="55"/>
  <c r="G31" i="55"/>
  <c r="H30" i="55"/>
  <c r="F29" i="55"/>
  <c r="AE474" i="33"/>
  <c r="AF494" i="33"/>
  <c r="AF466" i="33"/>
  <c r="AE446" i="33"/>
  <c r="AF433" i="33"/>
  <c r="AE413" i="33"/>
  <c r="I27" i="18"/>
  <c r="J27" i="18"/>
  <c r="AF480" i="33"/>
  <c r="AE460" i="33"/>
  <c r="L26" i="35"/>
  <c r="D27" i="57"/>
  <c r="AF470" i="33"/>
  <c r="AE450" i="33"/>
  <c r="AF475" i="33"/>
  <c r="AE455" i="33"/>
  <c r="E28" i="40"/>
  <c r="C29" i="40"/>
  <c r="C88" i="40"/>
  <c r="G28" i="40"/>
  <c r="F28" i="40"/>
  <c r="D28" i="40"/>
  <c r="H28" i="40"/>
  <c r="AF491" i="33"/>
  <c r="AE471" i="33"/>
  <c r="AF537" i="33"/>
  <c r="AE517" i="33"/>
  <c r="AF458" i="33"/>
  <c r="AE438" i="33"/>
  <c r="H29" i="18"/>
  <c r="G28" i="18"/>
  <c r="K27" i="35"/>
  <c r="J28" i="35"/>
  <c r="AF488" i="33"/>
  <c r="AE468" i="33"/>
  <c r="P29" i="44"/>
  <c r="Q28" i="44"/>
  <c r="AF465" i="33"/>
  <c r="AE445" i="33"/>
  <c r="AF579" i="33"/>
  <c r="AE559" i="33"/>
  <c r="AF429" i="33"/>
  <c r="AE409" i="33"/>
  <c r="AE484" i="33" l="1"/>
  <c r="AF504" i="33"/>
  <c r="AF483" i="33"/>
  <c r="AE463" i="33"/>
  <c r="H23" i="4"/>
  <c r="I23" i="4"/>
  <c r="G23" i="4"/>
  <c r="E23" i="4"/>
  <c r="C23" i="4"/>
  <c r="F23" i="4"/>
  <c r="D23" i="4"/>
  <c r="B23" i="4"/>
  <c r="J23" i="4"/>
  <c r="M23" i="4"/>
  <c r="A24" i="4"/>
  <c r="AF492" i="33"/>
  <c r="AE472" i="33"/>
  <c r="AE462" i="33"/>
  <c r="AF482" i="33"/>
  <c r="AF516" i="33"/>
  <c r="AE496" i="33"/>
  <c r="AE461" i="33"/>
  <c r="AF481" i="33"/>
  <c r="G32" i="55"/>
  <c r="I33" i="55"/>
  <c r="J29" i="35"/>
  <c r="K28" i="35"/>
  <c r="AF557" i="33"/>
  <c r="AE537" i="33"/>
  <c r="AF490" i="33"/>
  <c r="AE470" i="33"/>
  <c r="AE494" i="33"/>
  <c r="AF514" i="33"/>
  <c r="AF449" i="33"/>
  <c r="AE429" i="33"/>
  <c r="G29" i="18"/>
  <c r="H30" i="18"/>
  <c r="H31" i="55"/>
  <c r="F30" i="55"/>
  <c r="AF599" i="33"/>
  <c r="AE579" i="33"/>
  <c r="D28" i="57"/>
  <c r="L27" i="35"/>
  <c r="AF478" i="33"/>
  <c r="AE458" i="33"/>
  <c r="AF467" i="33"/>
  <c r="AE447" i="33"/>
  <c r="AF508" i="33"/>
  <c r="AE488" i="33"/>
  <c r="AE465" i="33"/>
  <c r="AF485" i="33"/>
  <c r="P30" i="44"/>
  <c r="Q29" i="44"/>
  <c r="J28" i="18"/>
  <c r="I28" i="18"/>
  <c r="AF511" i="33"/>
  <c r="AE491" i="33"/>
  <c r="G29" i="40"/>
  <c r="H29" i="40"/>
  <c r="C89" i="40"/>
  <c r="C30" i="40"/>
  <c r="E29" i="40"/>
  <c r="D29" i="40"/>
  <c r="F29" i="40"/>
  <c r="AE475" i="33"/>
  <c r="AF495" i="33"/>
  <c r="AE480" i="33"/>
  <c r="AF500" i="33"/>
  <c r="AF453" i="33"/>
  <c r="AE433" i="33"/>
  <c r="AF486" i="33"/>
  <c r="AE466" i="33"/>
  <c r="O10" i="55"/>
  <c r="M18" i="55"/>
  <c r="H29" i="44"/>
  <c r="O28" i="44"/>
  <c r="AE481" i="33" l="1"/>
  <c r="AF501" i="33"/>
  <c r="M24" i="4"/>
  <c r="C24" i="4"/>
  <c r="D24" i="4"/>
  <c r="G24" i="4"/>
  <c r="J24" i="4"/>
  <c r="A25" i="4"/>
  <c r="I24" i="4"/>
  <c r="E24" i="4"/>
  <c r="B24" i="4"/>
  <c r="F24" i="4"/>
  <c r="H24" i="4"/>
  <c r="AF536" i="33"/>
  <c r="AE516" i="33"/>
  <c r="AF512" i="33"/>
  <c r="AE492" i="33"/>
  <c r="AF502" i="33"/>
  <c r="AE482" i="33"/>
  <c r="AE483" i="33"/>
  <c r="AF503" i="33"/>
  <c r="AF524" i="33"/>
  <c r="AE504" i="33"/>
  <c r="AF506" i="33"/>
  <c r="AE486" i="33"/>
  <c r="E30" i="40"/>
  <c r="H30" i="40"/>
  <c r="C31" i="40"/>
  <c r="D30" i="40"/>
  <c r="F30" i="40"/>
  <c r="G30" i="40"/>
  <c r="C90" i="40"/>
  <c r="AE467" i="33"/>
  <c r="AF487" i="33"/>
  <c r="O11" i="55"/>
  <c r="M19" i="55"/>
  <c r="I34" i="55"/>
  <c r="G33" i="55"/>
  <c r="AF498" i="33"/>
  <c r="AE478" i="33"/>
  <c r="AF619" i="33"/>
  <c r="AE599" i="33"/>
  <c r="F31" i="55"/>
  <c r="H32" i="55"/>
  <c r="G30" i="18"/>
  <c r="H31" i="18"/>
  <c r="AF577" i="33"/>
  <c r="AE557" i="33"/>
  <c r="AF469" i="33"/>
  <c r="AE449" i="33"/>
  <c r="O29" i="44"/>
  <c r="H30" i="44"/>
  <c r="AF473" i="33"/>
  <c r="AE453" i="33"/>
  <c r="AE511" i="33"/>
  <c r="AF531" i="33"/>
  <c r="P31" i="44"/>
  <c r="Q30" i="44"/>
  <c r="AE508" i="33"/>
  <c r="AF528" i="33"/>
  <c r="J29" i="18"/>
  <c r="I29" i="18"/>
  <c r="AE490" i="33"/>
  <c r="AF510" i="33"/>
  <c r="D29" i="57"/>
  <c r="L28" i="35"/>
  <c r="AE500" i="33"/>
  <c r="AF520" i="33"/>
  <c r="AF515" i="33"/>
  <c r="AE495" i="33"/>
  <c r="AF505" i="33"/>
  <c r="AE485" i="33"/>
  <c r="AF534" i="33"/>
  <c r="AE514" i="33"/>
  <c r="J30" i="35"/>
  <c r="K29" i="35"/>
  <c r="AF532" i="33" l="1"/>
  <c r="AE512" i="33"/>
  <c r="J25" i="4"/>
  <c r="M25" i="4"/>
  <c r="I25" i="4"/>
  <c r="A26" i="4"/>
  <c r="D25" i="4"/>
  <c r="G25" i="4"/>
  <c r="B25" i="4"/>
  <c r="E25" i="4"/>
  <c r="F25" i="4"/>
  <c r="H25" i="4"/>
  <c r="C25" i="4"/>
  <c r="AF523" i="33"/>
  <c r="AE503" i="33"/>
  <c r="AE536" i="33"/>
  <c r="AF556" i="33"/>
  <c r="AF544" i="33"/>
  <c r="AE524" i="33"/>
  <c r="AE502" i="33"/>
  <c r="AF522" i="33"/>
  <c r="AF521" i="33"/>
  <c r="AE501" i="33"/>
  <c r="O12" i="55"/>
  <c r="M20" i="55"/>
  <c r="AE505" i="33"/>
  <c r="AF525" i="33"/>
  <c r="AE515" i="33"/>
  <c r="AF535" i="33"/>
  <c r="Q31" i="44"/>
  <c r="P32" i="44"/>
  <c r="AE473" i="33"/>
  <c r="AF493" i="33"/>
  <c r="AF489" i="33"/>
  <c r="AE469" i="33"/>
  <c r="G31" i="18"/>
  <c r="H32" i="18"/>
  <c r="AF530" i="33"/>
  <c r="AE510" i="33"/>
  <c r="D30" i="57"/>
  <c r="L29" i="35"/>
  <c r="AE520" i="33"/>
  <c r="AF540" i="33"/>
  <c r="AF548" i="33"/>
  <c r="AE528" i="33"/>
  <c r="AF551" i="33"/>
  <c r="AE531" i="33"/>
  <c r="H31" i="44"/>
  <c r="O30" i="44"/>
  <c r="J30" i="18"/>
  <c r="I30" i="18"/>
  <c r="AF639" i="33"/>
  <c r="AE619" i="33"/>
  <c r="AF597" i="33"/>
  <c r="AE577" i="33"/>
  <c r="AE498" i="33"/>
  <c r="AF518" i="33"/>
  <c r="G34" i="55"/>
  <c r="I35" i="55"/>
  <c r="K30" i="35"/>
  <c r="J31" i="35"/>
  <c r="AE534" i="33"/>
  <c r="AF554" i="33"/>
  <c r="H33" i="55"/>
  <c r="F32" i="55"/>
  <c r="AF507" i="33"/>
  <c r="AE487" i="33"/>
  <c r="G31" i="40"/>
  <c r="F31" i="40"/>
  <c r="C32" i="40"/>
  <c r="C91" i="40"/>
  <c r="H31" i="40"/>
  <c r="E31" i="40"/>
  <c r="D31" i="40"/>
  <c r="AF526" i="33"/>
  <c r="AE506" i="33"/>
  <c r="AF541" i="33" l="1"/>
  <c r="AE521" i="33"/>
  <c r="I26" i="4"/>
  <c r="E26" i="4"/>
  <c r="G26" i="4"/>
  <c r="A27" i="4"/>
  <c r="F26" i="4"/>
  <c r="B26" i="4"/>
  <c r="J26" i="4"/>
  <c r="M26" i="4"/>
  <c r="D26" i="4"/>
  <c r="C26" i="4"/>
  <c r="H26" i="4"/>
  <c r="AE522" i="33"/>
  <c r="AF542" i="33"/>
  <c r="AF564" i="33"/>
  <c r="AE544" i="33"/>
  <c r="AF543" i="33"/>
  <c r="AE523" i="33"/>
  <c r="AE556" i="33"/>
  <c r="AF576" i="33"/>
  <c r="AF552" i="33"/>
  <c r="AE532" i="33"/>
  <c r="AE507" i="33"/>
  <c r="AF527" i="33"/>
  <c r="AF659" i="33"/>
  <c r="AE639" i="33"/>
  <c r="AF571" i="33"/>
  <c r="AE551" i="33"/>
  <c r="O13" i="55"/>
  <c r="M21" i="55"/>
  <c r="AF574" i="33"/>
  <c r="AE554" i="33"/>
  <c r="AF550" i="33"/>
  <c r="AE530" i="33"/>
  <c r="AE489" i="33"/>
  <c r="AF509" i="33"/>
  <c r="D32" i="40"/>
  <c r="H32" i="40"/>
  <c r="C33" i="40"/>
  <c r="E32" i="40"/>
  <c r="G32" i="40"/>
  <c r="C92" i="40"/>
  <c r="F32" i="40"/>
  <c r="AE518" i="33"/>
  <c r="AF538" i="33"/>
  <c r="AF555" i="33"/>
  <c r="AE535" i="33"/>
  <c r="F33" i="55"/>
  <c r="H34" i="55"/>
  <c r="G35" i="55"/>
  <c r="I36" i="55"/>
  <c r="O31" i="44"/>
  <c r="H32" i="44"/>
  <c r="AF568" i="33"/>
  <c r="AE548" i="33"/>
  <c r="H33" i="18"/>
  <c r="G32" i="18"/>
  <c r="AF513" i="33"/>
  <c r="AE493" i="33"/>
  <c r="P33" i="44"/>
  <c r="Q32" i="44"/>
  <c r="AE525" i="33"/>
  <c r="AF545" i="33"/>
  <c r="D31" i="57"/>
  <c r="L30" i="35"/>
  <c r="AF546" i="33"/>
  <c r="AE526" i="33"/>
  <c r="J32" i="35"/>
  <c r="K31" i="35"/>
  <c r="AF617" i="33"/>
  <c r="AE597" i="33"/>
  <c r="AF560" i="33"/>
  <c r="AE540" i="33"/>
  <c r="J31" i="18"/>
  <c r="I31" i="18"/>
  <c r="AE564" i="33" l="1"/>
  <c r="AF584" i="33"/>
  <c r="AE542" i="33"/>
  <c r="AF562" i="33"/>
  <c r="AE552" i="33"/>
  <c r="AF572" i="33"/>
  <c r="E27" i="4"/>
  <c r="I27" i="4"/>
  <c r="G27" i="4"/>
  <c r="B27" i="4"/>
  <c r="J27" i="4"/>
  <c r="F27" i="4"/>
  <c r="C27" i="4"/>
  <c r="M27" i="4"/>
  <c r="H27" i="4"/>
  <c r="A28" i="4"/>
  <c r="D27" i="4"/>
  <c r="AE576" i="33"/>
  <c r="AF596" i="33"/>
  <c r="AE543" i="33"/>
  <c r="AF563" i="33"/>
  <c r="AF561" i="33"/>
  <c r="AE541" i="33"/>
  <c r="AE527" i="33"/>
  <c r="AF547" i="33"/>
  <c r="J33" i="35"/>
  <c r="K32" i="35"/>
  <c r="AF566" i="33"/>
  <c r="AE546" i="33"/>
  <c r="AF533" i="33"/>
  <c r="AE513" i="33"/>
  <c r="AF588" i="33"/>
  <c r="AE568" i="33"/>
  <c r="AE555" i="33"/>
  <c r="AF575" i="33"/>
  <c r="AE574" i="33"/>
  <c r="AF594" i="33"/>
  <c r="AF591" i="33"/>
  <c r="AE571" i="33"/>
  <c r="G36" i="55"/>
  <c r="I37" i="55"/>
  <c r="AE538" i="33"/>
  <c r="AF558" i="33"/>
  <c r="G33" i="40"/>
  <c r="D33" i="40"/>
  <c r="H33" i="40"/>
  <c r="E33" i="40"/>
  <c r="C34" i="40"/>
  <c r="F33" i="40"/>
  <c r="C93" i="40"/>
  <c r="AE545" i="33"/>
  <c r="AF565" i="33"/>
  <c r="J32" i="18"/>
  <c r="I32" i="18"/>
  <c r="O32" i="44"/>
  <c r="H33" i="44"/>
  <c r="H35" i="55"/>
  <c r="F34" i="55"/>
  <c r="AF529" i="33"/>
  <c r="AE509" i="33"/>
  <c r="D32" i="57"/>
  <c r="L31" i="35"/>
  <c r="AE560" i="33"/>
  <c r="AF580" i="33"/>
  <c r="AE617" i="33"/>
  <c r="AF637" i="33"/>
  <c r="Q33" i="44"/>
  <c r="P34" i="44"/>
  <c r="H34" i="18"/>
  <c r="G33" i="18"/>
  <c r="O14" i="55"/>
  <c r="M22" i="55"/>
  <c r="AE550" i="33"/>
  <c r="AF570" i="33"/>
  <c r="AF679" i="33"/>
  <c r="AE659" i="33"/>
  <c r="D28" i="4" l="1"/>
  <c r="H28" i="4"/>
  <c r="J28" i="4"/>
  <c r="F28" i="4"/>
  <c r="B28" i="4"/>
  <c r="M28" i="4"/>
  <c r="C28" i="4"/>
  <c r="E28" i="4"/>
  <c r="I28" i="4"/>
  <c r="G28" i="4"/>
  <c r="A29" i="4"/>
  <c r="AE561" i="33"/>
  <c r="AF581" i="33"/>
  <c r="AE572" i="33"/>
  <c r="AF592" i="33"/>
  <c r="AE563" i="33"/>
  <c r="AF583" i="33"/>
  <c r="AE562" i="33"/>
  <c r="AF582" i="33"/>
  <c r="AF616" i="33"/>
  <c r="AE596" i="33"/>
  <c r="AF604" i="33"/>
  <c r="AE584" i="33"/>
  <c r="Q34" i="44"/>
  <c r="P35" i="44"/>
  <c r="AF657" i="33"/>
  <c r="AE637" i="33"/>
  <c r="H36" i="55"/>
  <c r="F35" i="55"/>
  <c r="I38" i="55"/>
  <c r="G37" i="55"/>
  <c r="O33" i="44"/>
  <c r="H34" i="44"/>
  <c r="C94" i="40"/>
  <c r="C35" i="40"/>
  <c r="F34" i="40"/>
  <c r="H34" i="40"/>
  <c r="D34" i="40"/>
  <c r="G34" i="40"/>
  <c r="E34" i="40"/>
  <c r="AF611" i="33"/>
  <c r="AE591" i="33"/>
  <c r="AF608" i="33"/>
  <c r="AE588" i="33"/>
  <c r="AF553" i="33"/>
  <c r="AE533" i="33"/>
  <c r="J34" i="35"/>
  <c r="K33" i="35"/>
  <c r="D33" i="57"/>
  <c r="L32" i="35"/>
  <c r="AE679" i="33"/>
  <c r="AF699" i="33"/>
  <c r="J33" i="18"/>
  <c r="I33" i="18"/>
  <c r="AF600" i="33"/>
  <c r="AE580" i="33"/>
  <c r="AF549" i="33"/>
  <c r="AE529" i="33"/>
  <c r="AE558" i="33"/>
  <c r="AF578" i="33"/>
  <c r="AF614" i="33"/>
  <c r="AE594" i="33"/>
  <c r="AE575" i="33"/>
  <c r="AF595" i="33"/>
  <c r="AE547" i="33"/>
  <c r="AF567" i="33"/>
  <c r="AE570" i="33"/>
  <c r="AF590" i="33"/>
  <c r="H35" i="18"/>
  <c r="G34" i="18"/>
  <c r="O15" i="55"/>
  <c r="M23" i="55"/>
  <c r="AF585" i="33"/>
  <c r="AE565" i="33"/>
  <c r="AF586" i="33"/>
  <c r="AE566" i="33"/>
  <c r="AE592" i="33" l="1"/>
  <c r="AF612" i="33"/>
  <c r="AE581" i="33"/>
  <c r="AF601" i="33"/>
  <c r="AE616" i="33"/>
  <c r="AF636" i="33"/>
  <c r="AE582" i="33"/>
  <c r="AF602" i="33"/>
  <c r="H29" i="4"/>
  <c r="B29" i="4"/>
  <c r="F29" i="4"/>
  <c r="I29" i="4"/>
  <c r="G29" i="4"/>
  <c r="D29" i="4"/>
  <c r="E29" i="4"/>
  <c r="A30" i="4"/>
  <c r="J29" i="4"/>
  <c r="M29" i="4"/>
  <c r="C29" i="4"/>
  <c r="AF624" i="33"/>
  <c r="AE604" i="33"/>
  <c r="AF603" i="33"/>
  <c r="AE583" i="33"/>
  <c r="AF587" i="33"/>
  <c r="AE567" i="33"/>
  <c r="AE600" i="33"/>
  <c r="AF620" i="33"/>
  <c r="O34" i="44"/>
  <c r="H35" i="44"/>
  <c r="AF634" i="33"/>
  <c r="AE614" i="33"/>
  <c r="AF719" i="33"/>
  <c r="AE699" i="33"/>
  <c r="AF628" i="33"/>
  <c r="AE608" i="33"/>
  <c r="AF677" i="33"/>
  <c r="AE657" i="33"/>
  <c r="AE586" i="33"/>
  <c r="AF606" i="33"/>
  <c r="AE585" i="33"/>
  <c r="AF605" i="33"/>
  <c r="G35" i="18"/>
  <c r="H36" i="18"/>
  <c r="AF569" i="33"/>
  <c r="AE549" i="33"/>
  <c r="AE595" i="33"/>
  <c r="AF615" i="33"/>
  <c r="AF598" i="33"/>
  <c r="AE578" i="33"/>
  <c r="D34" i="57"/>
  <c r="L33" i="35"/>
  <c r="G35" i="40"/>
  <c r="C95" i="40"/>
  <c r="H35" i="40"/>
  <c r="F35" i="40"/>
  <c r="D35" i="40"/>
  <c r="E35" i="40"/>
  <c r="C36" i="40"/>
  <c r="M24" i="55"/>
  <c r="O16" i="55"/>
  <c r="Q35" i="44"/>
  <c r="P36" i="44"/>
  <c r="I34" i="18"/>
  <c r="J34" i="18"/>
  <c r="AE590" i="33"/>
  <c r="AF610" i="33"/>
  <c r="K34" i="35"/>
  <c r="J35" i="35"/>
  <c r="AE553" i="33"/>
  <c r="AF573" i="33"/>
  <c r="AF631" i="33"/>
  <c r="AE611" i="33"/>
  <c r="G38" i="55"/>
  <c r="I39" i="55"/>
  <c r="F36" i="55"/>
  <c r="H37" i="55"/>
  <c r="AE603" i="33" l="1"/>
  <c r="AF623" i="33"/>
  <c r="AF656" i="33"/>
  <c r="AE636" i="33"/>
  <c r="AE602" i="33"/>
  <c r="AF622" i="33"/>
  <c r="AE624" i="33"/>
  <c r="AF644" i="33"/>
  <c r="AF621" i="33"/>
  <c r="AE601" i="33"/>
  <c r="E30" i="4"/>
  <c r="I30" i="4"/>
  <c r="D30" i="4"/>
  <c r="B30" i="4"/>
  <c r="J30" i="4"/>
  <c r="G30" i="4"/>
  <c r="C30" i="4"/>
  <c r="F30" i="4"/>
  <c r="H30" i="4"/>
  <c r="M30" i="4"/>
  <c r="AE612" i="33"/>
  <c r="AF632" i="33"/>
  <c r="J36" i="35"/>
  <c r="K35" i="35"/>
  <c r="AE610" i="33"/>
  <c r="AF630" i="33"/>
  <c r="AF589" i="33"/>
  <c r="AE569" i="33"/>
  <c r="AF697" i="33"/>
  <c r="AE677" i="33"/>
  <c r="AE628" i="33"/>
  <c r="AF648" i="33"/>
  <c r="AE634" i="33"/>
  <c r="AF654" i="33"/>
  <c r="AE587" i="33"/>
  <c r="AF607" i="33"/>
  <c r="H36" i="44"/>
  <c r="O35" i="44"/>
  <c r="H38" i="55"/>
  <c r="F37" i="55"/>
  <c r="AE631" i="33"/>
  <c r="AF651" i="33"/>
  <c r="D35" i="57"/>
  <c r="L34" i="35"/>
  <c r="AE598" i="33"/>
  <c r="AF618" i="33"/>
  <c r="H37" i="18"/>
  <c r="G36" i="18"/>
  <c r="AF626" i="33"/>
  <c r="AE606" i="33"/>
  <c r="AF640" i="33"/>
  <c r="AE620" i="33"/>
  <c r="G39" i="55"/>
  <c r="I40" i="55"/>
  <c r="AF625" i="33"/>
  <c r="AE605" i="33"/>
  <c r="O17" i="55"/>
  <c r="M25" i="55"/>
  <c r="AE573" i="33"/>
  <c r="AF593" i="33"/>
  <c r="Q36" i="44"/>
  <c r="P37" i="44"/>
  <c r="D36" i="40"/>
  <c r="H36" i="40"/>
  <c r="G36" i="40"/>
  <c r="E36" i="40"/>
  <c r="C37" i="40"/>
  <c r="F36" i="40"/>
  <c r="C96" i="40"/>
  <c r="AF635" i="33"/>
  <c r="AE615" i="33"/>
  <c r="I35" i="18"/>
  <c r="J35" i="18"/>
  <c r="AE719" i="33"/>
  <c r="AF739" i="33"/>
  <c r="AF652" i="33" l="1"/>
  <c r="AE632" i="33"/>
  <c r="AF642" i="33"/>
  <c r="AE622" i="33"/>
  <c r="AE644" i="33"/>
  <c r="AF664" i="33"/>
  <c r="AE621" i="33"/>
  <c r="AF641" i="33"/>
  <c r="AF676" i="33"/>
  <c r="AE656" i="33"/>
  <c r="AF643" i="33"/>
  <c r="AE623" i="33"/>
  <c r="AE589" i="33"/>
  <c r="AF609" i="33"/>
  <c r="C97" i="40"/>
  <c r="G37" i="40"/>
  <c r="E37" i="40"/>
  <c r="C38" i="40"/>
  <c r="D37" i="40"/>
  <c r="F37" i="40"/>
  <c r="H37" i="40"/>
  <c r="AE625" i="33"/>
  <c r="AF645" i="33"/>
  <c r="AE640" i="33"/>
  <c r="AF660" i="33"/>
  <c r="AF646" i="33"/>
  <c r="AE626" i="33"/>
  <c r="M26" i="55"/>
  <c r="O18" i="55"/>
  <c r="AF627" i="33"/>
  <c r="AE607" i="33"/>
  <c r="D36" i="57"/>
  <c r="L35" i="35"/>
  <c r="AE593" i="33"/>
  <c r="AF613" i="33"/>
  <c r="O36" i="44"/>
  <c r="H37" i="44"/>
  <c r="AF655" i="33"/>
  <c r="AE635" i="33"/>
  <c r="Q37" i="44"/>
  <c r="P38" i="44"/>
  <c r="G40" i="55"/>
  <c r="I41" i="55"/>
  <c r="J36" i="18"/>
  <c r="I36" i="18"/>
  <c r="AE618" i="33"/>
  <c r="AF638" i="33"/>
  <c r="F38" i="55"/>
  <c r="H39" i="55"/>
  <c r="AF717" i="33"/>
  <c r="AE697" i="33"/>
  <c r="J37" i="35"/>
  <c r="K36" i="35"/>
  <c r="AF759" i="33"/>
  <c r="AE739" i="33"/>
  <c r="H38" i="18"/>
  <c r="G37" i="18"/>
  <c r="AF671" i="33"/>
  <c r="AE651" i="33"/>
  <c r="AF674" i="33"/>
  <c r="AE654" i="33"/>
  <c r="AF668" i="33"/>
  <c r="AE648" i="33"/>
  <c r="AE630" i="33"/>
  <c r="AF650" i="33"/>
  <c r="AE664" i="33" l="1"/>
  <c r="AF684" i="33"/>
  <c r="AF661" i="33"/>
  <c r="AE641" i="33"/>
  <c r="AE643" i="33"/>
  <c r="AF663" i="33"/>
  <c r="AF662" i="33"/>
  <c r="AE642" i="33"/>
  <c r="AE676" i="33"/>
  <c r="AF696" i="33"/>
  <c r="AF672" i="33"/>
  <c r="AE652" i="33"/>
  <c r="AE759" i="33"/>
  <c r="AF779" i="33"/>
  <c r="Q38" i="44"/>
  <c r="P39" i="44"/>
  <c r="AF675" i="33"/>
  <c r="AE655" i="33"/>
  <c r="AE627" i="33"/>
  <c r="AF647" i="33"/>
  <c r="AF666" i="33"/>
  <c r="AE646" i="33"/>
  <c r="J38" i="35"/>
  <c r="K37" i="35"/>
  <c r="O19" i="55"/>
  <c r="O9" i="55" s="1"/>
  <c r="I10" i="54" s="1"/>
  <c r="M27" i="55"/>
  <c r="M9" i="55" s="1"/>
  <c r="I8" i="54" s="1"/>
  <c r="AF688" i="33"/>
  <c r="AE668" i="33"/>
  <c r="I37" i="18"/>
  <c r="J37" i="18"/>
  <c r="AF737" i="33"/>
  <c r="AE717" i="33"/>
  <c r="AF633" i="33"/>
  <c r="AE613" i="33"/>
  <c r="AE645" i="33"/>
  <c r="AF665" i="33"/>
  <c r="H38" i="44"/>
  <c r="O37" i="44"/>
  <c r="AF680" i="33"/>
  <c r="AE660" i="33"/>
  <c r="AE650" i="33"/>
  <c r="AF670" i="33"/>
  <c r="AF694" i="33"/>
  <c r="AE674" i="33"/>
  <c r="AF691" i="33"/>
  <c r="AE671" i="33"/>
  <c r="H39" i="18"/>
  <c r="G38" i="18"/>
  <c r="D37" i="57"/>
  <c r="L36" i="35"/>
  <c r="H40" i="55"/>
  <c r="F39" i="55"/>
  <c r="AF658" i="33"/>
  <c r="AE638" i="33"/>
  <c r="I42" i="55"/>
  <c r="G41" i="55"/>
  <c r="F38" i="40"/>
  <c r="D38" i="40"/>
  <c r="G38" i="40"/>
  <c r="C39" i="40"/>
  <c r="C98" i="40"/>
  <c r="H38" i="40"/>
  <c r="E38" i="40"/>
  <c r="AE609" i="33"/>
  <c r="AF629" i="33"/>
  <c r="AF682" i="33" l="1"/>
  <c r="AE662" i="33"/>
  <c r="AF683" i="33"/>
  <c r="AE663" i="33"/>
  <c r="AE672" i="33"/>
  <c r="AF692" i="33"/>
  <c r="AE661" i="33"/>
  <c r="AF681" i="33"/>
  <c r="AF716" i="33"/>
  <c r="AE696" i="33"/>
  <c r="AE684" i="33"/>
  <c r="AF704" i="33"/>
  <c r="J38" i="18"/>
  <c r="I38" i="18"/>
  <c r="AF690" i="33"/>
  <c r="AE670" i="33"/>
  <c r="AF653" i="33"/>
  <c r="AE633" i="33"/>
  <c r="AE694" i="33"/>
  <c r="AF714" i="33"/>
  <c r="K38" i="35"/>
  <c r="J39" i="35"/>
  <c r="AE658" i="33"/>
  <c r="AF678" i="33"/>
  <c r="H40" i="18"/>
  <c r="G39" i="18"/>
  <c r="AE691" i="33"/>
  <c r="AF711" i="33"/>
  <c r="AE680" i="33"/>
  <c r="AF700" i="33"/>
  <c r="AE665" i="33"/>
  <c r="AF685" i="33"/>
  <c r="AE675" i="33"/>
  <c r="AF695" i="33"/>
  <c r="AF799" i="33"/>
  <c r="AE779" i="33"/>
  <c r="I43" i="55"/>
  <c r="G42" i="55"/>
  <c r="H41" i="55"/>
  <c r="F40" i="55"/>
  <c r="P10" i="55" s="1"/>
  <c r="O38" i="44"/>
  <c r="H39" i="44"/>
  <c r="AF686" i="33"/>
  <c r="AE666" i="33"/>
  <c r="AF649" i="33"/>
  <c r="AE629" i="33"/>
  <c r="C40" i="40"/>
  <c r="H39" i="40"/>
  <c r="F39" i="40"/>
  <c r="C99" i="40"/>
  <c r="G39" i="40"/>
  <c r="D39" i="40"/>
  <c r="E39" i="40"/>
  <c r="AF757" i="33"/>
  <c r="AE737" i="33"/>
  <c r="AF708" i="33"/>
  <c r="AE688" i="33"/>
  <c r="D38" i="57"/>
  <c r="L37" i="35"/>
  <c r="AE647" i="33"/>
  <c r="AF667" i="33"/>
  <c r="P40" i="44"/>
  <c r="Q39" i="44"/>
  <c r="AE692" i="33" l="1"/>
  <c r="AF712" i="33"/>
  <c r="AE704" i="33"/>
  <c r="AF724" i="33"/>
  <c r="AE683" i="33"/>
  <c r="AF703" i="33"/>
  <c r="AF701" i="33"/>
  <c r="AE681" i="33"/>
  <c r="AF736" i="33"/>
  <c r="AE716" i="33"/>
  <c r="AE682" i="33"/>
  <c r="AF702" i="33"/>
  <c r="D40" i="40"/>
  <c r="E40" i="40"/>
  <c r="C100" i="40"/>
  <c r="H40" i="40"/>
  <c r="G40" i="40"/>
  <c r="F40" i="40"/>
  <c r="C41" i="40"/>
  <c r="O39" i="44"/>
  <c r="H40" i="44"/>
  <c r="I39" i="18"/>
  <c r="J39" i="18"/>
  <c r="AF734" i="33"/>
  <c r="AE714" i="33"/>
  <c r="D39" i="57"/>
  <c r="L38" i="35"/>
  <c r="Q40" i="44"/>
  <c r="P41" i="44"/>
  <c r="AF706" i="33"/>
  <c r="AE686" i="33"/>
  <c r="AE649" i="33"/>
  <c r="AF669" i="33"/>
  <c r="AE799" i="33"/>
  <c r="AF819" i="33"/>
  <c r="H41" i="18"/>
  <c r="G40" i="18"/>
  <c r="AF673" i="33"/>
  <c r="AE653" i="33"/>
  <c r="AE690" i="33"/>
  <c r="AF710" i="33"/>
  <c r="F41" i="55"/>
  <c r="P11" i="55" s="1"/>
  <c r="P9" i="55" s="1"/>
  <c r="I11" i="54" s="1"/>
  <c r="H42" i="55"/>
  <c r="AE667" i="33"/>
  <c r="AF687" i="33"/>
  <c r="AE708" i="33"/>
  <c r="AF728" i="33"/>
  <c r="AF777" i="33"/>
  <c r="AE757" i="33"/>
  <c r="G43" i="55"/>
  <c r="I44" i="55"/>
  <c r="AF715" i="33"/>
  <c r="AE695" i="33"/>
  <c r="AE685" i="33"/>
  <c r="AF705" i="33"/>
  <c r="AF720" i="33"/>
  <c r="AE700" i="33"/>
  <c r="AF731" i="33"/>
  <c r="AE711" i="33"/>
  <c r="AF698" i="33"/>
  <c r="AE678" i="33"/>
  <c r="K39" i="35"/>
  <c r="J40" i="35"/>
  <c r="AF721" i="33" l="1"/>
  <c r="AE701" i="33"/>
  <c r="AF723" i="33"/>
  <c r="AE703" i="33"/>
  <c r="AF722" i="33"/>
  <c r="AE702" i="33"/>
  <c r="AE724" i="33"/>
  <c r="AF744" i="33"/>
  <c r="AE712" i="33"/>
  <c r="AF732" i="33"/>
  <c r="AE736" i="33"/>
  <c r="AF756" i="33"/>
  <c r="AF839" i="33"/>
  <c r="AE819" i="33"/>
  <c r="AE734" i="33"/>
  <c r="AF754" i="33"/>
  <c r="AF693" i="33"/>
  <c r="AE673" i="33"/>
  <c r="AF726" i="33"/>
  <c r="AE706" i="33"/>
  <c r="D41" i="40"/>
  <c r="C42" i="40"/>
  <c r="H41" i="40"/>
  <c r="E41" i="40"/>
  <c r="G41" i="40"/>
  <c r="C101" i="40"/>
  <c r="F41" i="40"/>
  <c r="D40" i="57"/>
  <c r="L39" i="35"/>
  <c r="AF751" i="33"/>
  <c r="AE731" i="33"/>
  <c r="AF689" i="33"/>
  <c r="AE669" i="33"/>
  <c r="Q41" i="44"/>
  <c r="P42" i="44"/>
  <c r="AE698" i="33"/>
  <c r="AF718" i="33"/>
  <c r="AE720" i="33"/>
  <c r="AF740" i="33"/>
  <c r="AE715" i="33"/>
  <c r="AF735" i="33"/>
  <c r="AF797" i="33"/>
  <c r="AE777" i="33"/>
  <c r="J40" i="18"/>
  <c r="I40" i="18"/>
  <c r="J41" i="35"/>
  <c r="K40" i="35"/>
  <c r="AF725" i="33"/>
  <c r="AE705" i="33"/>
  <c r="G44" i="55"/>
  <c r="I45" i="55"/>
  <c r="AF748" i="33"/>
  <c r="AE728" i="33"/>
  <c r="AF707" i="33"/>
  <c r="AE687" i="33"/>
  <c r="F42" i="55"/>
  <c r="H43" i="55"/>
  <c r="AE710" i="33"/>
  <c r="AF730" i="33"/>
  <c r="G41" i="18"/>
  <c r="H42" i="18"/>
  <c r="O40" i="44"/>
  <c r="H41" i="44"/>
  <c r="AE744" i="33" l="1"/>
  <c r="AF764" i="33"/>
  <c r="AF742" i="33"/>
  <c r="AE722" i="33"/>
  <c r="AF776" i="33"/>
  <c r="AE756" i="33"/>
  <c r="AE723" i="33"/>
  <c r="AF743" i="33"/>
  <c r="AF752" i="33"/>
  <c r="AE732" i="33"/>
  <c r="AF741" i="33"/>
  <c r="AE721" i="33"/>
  <c r="AE751" i="33"/>
  <c r="AF771" i="33"/>
  <c r="D42" i="40"/>
  <c r="F42" i="40"/>
  <c r="C102" i="40"/>
  <c r="G42" i="40"/>
  <c r="H42" i="40"/>
  <c r="E42" i="40"/>
  <c r="C43" i="40"/>
  <c r="AE707" i="33"/>
  <c r="AF727" i="33"/>
  <c r="D41" i="57"/>
  <c r="L40" i="35"/>
  <c r="AF755" i="33"/>
  <c r="AE735" i="33"/>
  <c r="AF774" i="33"/>
  <c r="AE754" i="33"/>
  <c r="AE730" i="33"/>
  <c r="AF750" i="33"/>
  <c r="H44" i="55"/>
  <c r="F43" i="55"/>
  <c r="Q10" i="55" s="1"/>
  <c r="AF760" i="33"/>
  <c r="AE740" i="33"/>
  <c r="AF709" i="33"/>
  <c r="AE689" i="33"/>
  <c r="H43" i="18"/>
  <c r="G42" i="18"/>
  <c r="I46" i="55"/>
  <c r="G45" i="55"/>
  <c r="AF738" i="33"/>
  <c r="AE718" i="33"/>
  <c r="J41" i="18"/>
  <c r="I41" i="18"/>
  <c r="J42" i="35"/>
  <c r="K41" i="35"/>
  <c r="O41" i="44"/>
  <c r="H42" i="44"/>
  <c r="AE748" i="33"/>
  <c r="AF768" i="33"/>
  <c r="AF745" i="33"/>
  <c r="AE725" i="33"/>
  <c r="AF817" i="33"/>
  <c r="AE797" i="33"/>
  <c r="Q42" i="44"/>
  <c r="P43" i="44"/>
  <c r="AF746" i="33"/>
  <c r="AE726" i="33"/>
  <c r="AE693" i="33"/>
  <c r="AF713" i="33"/>
  <c r="AE839" i="33"/>
  <c r="AF859" i="33"/>
  <c r="AE776" i="33" l="1"/>
  <c r="AF796" i="33"/>
  <c r="AE741" i="33"/>
  <c r="AF761" i="33"/>
  <c r="AE742" i="33"/>
  <c r="AF762" i="33"/>
  <c r="AE764" i="33"/>
  <c r="AF784" i="33"/>
  <c r="AF763" i="33"/>
  <c r="AE743" i="33"/>
  <c r="AE752" i="33"/>
  <c r="AF772" i="33"/>
  <c r="AE760" i="33"/>
  <c r="AF780" i="33"/>
  <c r="H45" i="55"/>
  <c r="F44" i="55"/>
  <c r="Q11" i="55" s="1"/>
  <c r="AE774" i="33"/>
  <c r="AF794" i="33"/>
  <c r="AE745" i="33"/>
  <c r="AF765" i="33"/>
  <c r="AF758" i="33"/>
  <c r="AE738" i="33"/>
  <c r="I47" i="55"/>
  <c r="G46" i="55"/>
  <c r="AF770" i="33"/>
  <c r="AE750" i="33"/>
  <c r="AF747" i="33"/>
  <c r="AE727" i="33"/>
  <c r="AE713" i="33"/>
  <c r="AF733" i="33"/>
  <c r="AF729" i="33"/>
  <c r="AE709" i="33"/>
  <c r="AF879" i="33"/>
  <c r="AE859" i="33"/>
  <c r="Q43" i="44"/>
  <c r="P44" i="44"/>
  <c r="AF788" i="33"/>
  <c r="AE768" i="33"/>
  <c r="H43" i="44"/>
  <c r="O42" i="44"/>
  <c r="D42" i="57"/>
  <c r="L41" i="35"/>
  <c r="J42" i="18"/>
  <c r="I42" i="18"/>
  <c r="AF775" i="33"/>
  <c r="AE755" i="33"/>
  <c r="AE771" i="33"/>
  <c r="AF791" i="33"/>
  <c r="AF766" i="33"/>
  <c r="AE746" i="33"/>
  <c r="AF837" i="33"/>
  <c r="AE817" i="33"/>
  <c r="K42" i="35"/>
  <c r="J43" i="35"/>
  <c r="H44" i="18"/>
  <c r="G43" i="18"/>
  <c r="H43" i="40"/>
  <c r="G43" i="40"/>
  <c r="E43" i="40"/>
  <c r="D43" i="40"/>
  <c r="F43" i="40"/>
  <c r="C44" i="40"/>
  <c r="C103" i="40"/>
  <c r="AF782" i="33" l="1"/>
  <c r="AE762" i="33"/>
  <c r="AE772" i="33"/>
  <c r="AF792" i="33"/>
  <c r="AE761" i="33"/>
  <c r="AF781" i="33"/>
  <c r="AE784" i="33"/>
  <c r="AF804" i="33"/>
  <c r="AE796" i="33"/>
  <c r="AF816" i="33"/>
  <c r="AF783" i="33"/>
  <c r="AE763" i="33"/>
  <c r="C104" i="40"/>
  <c r="H44" i="40"/>
  <c r="F44" i="40"/>
  <c r="E44" i="40"/>
  <c r="C45" i="40"/>
  <c r="G44" i="40"/>
  <c r="D44" i="40"/>
  <c r="AF785" i="33"/>
  <c r="AE765" i="33"/>
  <c r="AE788" i="33"/>
  <c r="AF808" i="33"/>
  <c r="AE879" i="33"/>
  <c r="AF899" i="33"/>
  <c r="I48" i="55"/>
  <c r="G47" i="55"/>
  <c r="H46" i="55"/>
  <c r="F45" i="55"/>
  <c r="Q12" i="55" s="1"/>
  <c r="AF786" i="33"/>
  <c r="AE766" i="33"/>
  <c r="L42" i="35"/>
  <c r="D43" i="57"/>
  <c r="AF857" i="33"/>
  <c r="AE837" i="33"/>
  <c r="AF753" i="33"/>
  <c r="AE733" i="33"/>
  <c r="AF814" i="33"/>
  <c r="AE794" i="33"/>
  <c r="AF800" i="33"/>
  <c r="AE780" i="33"/>
  <c r="H45" i="18"/>
  <c r="G44" i="18"/>
  <c r="Q44" i="44"/>
  <c r="P45" i="44"/>
  <c r="J44" i="35"/>
  <c r="K43" i="35"/>
  <c r="AE791" i="33"/>
  <c r="AF811" i="33"/>
  <c r="I43" i="18"/>
  <c r="J43" i="18"/>
  <c r="AF795" i="33"/>
  <c r="AE775" i="33"/>
  <c r="O43" i="44"/>
  <c r="H44" i="44"/>
  <c r="AE729" i="33"/>
  <c r="AF749" i="33"/>
  <c r="AE747" i="33"/>
  <c r="AF767" i="33"/>
  <c r="AF790" i="33"/>
  <c r="AE770" i="33"/>
  <c r="AF778" i="33"/>
  <c r="AE758" i="33"/>
  <c r="AE781" i="33" l="1"/>
  <c r="AF801" i="33"/>
  <c r="AF812" i="33"/>
  <c r="AE792" i="33"/>
  <c r="AF803" i="33"/>
  <c r="AE783" i="33"/>
  <c r="AF836" i="33"/>
  <c r="AE816" i="33"/>
  <c r="AE804" i="33"/>
  <c r="AF824" i="33"/>
  <c r="AF802" i="33"/>
  <c r="AE782" i="33"/>
  <c r="AF810" i="33"/>
  <c r="AE790" i="33"/>
  <c r="AE814" i="33"/>
  <c r="AF834" i="33"/>
  <c r="AF787" i="33"/>
  <c r="AE767" i="33"/>
  <c r="Q45" i="44"/>
  <c r="P46" i="44"/>
  <c r="I49" i="55"/>
  <c r="G48" i="55"/>
  <c r="D44" i="57"/>
  <c r="L43" i="35"/>
  <c r="H46" i="18"/>
  <c r="G45" i="18"/>
  <c r="AF877" i="33"/>
  <c r="AE857" i="33"/>
  <c r="J45" i="35"/>
  <c r="K44" i="35"/>
  <c r="AF798" i="33"/>
  <c r="AE778" i="33"/>
  <c r="AE795" i="33"/>
  <c r="AF815" i="33"/>
  <c r="AF831" i="33"/>
  <c r="AE811" i="33"/>
  <c r="AE800" i="33"/>
  <c r="AF820" i="33"/>
  <c r="AF773" i="33"/>
  <c r="AE753" i="33"/>
  <c r="AE808" i="33"/>
  <c r="AF828" i="33"/>
  <c r="E45" i="40"/>
  <c r="D45" i="40"/>
  <c r="G45" i="40"/>
  <c r="C105" i="40"/>
  <c r="C46" i="40"/>
  <c r="H45" i="40"/>
  <c r="F45" i="40"/>
  <c r="AF806" i="33"/>
  <c r="AE786" i="33"/>
  <c r="AF919" i="33"/>
  <c r="AE899" i="33"/>
  <c r="AF769" i="33"/>
  <c r="AE749" i="33"/>
  <c r="H45" i="44"/>
  <c r="O44" i="44"/>
  <c r="I44" i="18"/>
  <c r="J44" i="18"/>
  <c r="H47" i="55"/>
  <c r="F46" i="55"/>
  <c r="Q13" i="55" s="1"/>
  <c r="AF805" i="33"/>
  <c r="AE785" i="33"/>
  <c r="AE836" i="33" l="1"/>
  <c r="AF856" i="33"/>
  <c r="AE803" i="33"/>
  <c r="AF823" i="33"/>
  <c r="AE802" i="33"/>
  <c r="AF822" i="33"/>
  <c r="AF832" i="33"/>
  <c r="AE812" i="33"/>
  <c r="AF844" i="33"/>
  <c r="AE824" i="33"/>
  <c r="AF821" i="33"/>
  <c r="AE801" i="33"/>
  <c r="AE831" i="33"/>
  <c r="AF851" i="33"/>
  <c r="AF789" i="33"/>
  <c r="AE769" i="33"/>
  <c r="AE828" i="33"/>
  <c r="AF848" i="33"/>
  <c r="AF840" i="33"/>
  <c r="AE820" i="33"/>
  <c r="AF835" i="33"/>
  <c r="AE815" i="33"/>
  <c r="H47" i="18"/>
  <c r="G46" i="18"/>
  <c r="I50" i="55"/>
  <c r="G49" i="55"/>
  <c r="AE787" i="33"/>
  <c r="AF807" i="33"/>
  <c r="AF793" i="33"/>
  <c r="AE773" i="33"/>
  <c r="AF818" i="33"/>
  <c r="AE798" i="33"/>
  <c r="J46" i="35"/>
  <c r="K45" i="35"/>
  <c r="P47" i="44"/>
  <c r="Q46" i="44"/>
  <c r="AE810" i="33"/>
  <c r="AF830" i="33"/>
  <c r="C47" i="40"/>
  <c r="G46" i="40"/>
  <c r="H46" i="40"/>
  <c r="E46" i="40"/>
  <c r="F46" i="40"/>
  <c r="C106" i="40"/>
  <c r="D46" i="40"/>
  <c r="J45" i="18"/>
  <c r="I45" i="18"/>
  <c r="AF825" i="33"/>
  <c r="AE805" i="33"/>
  <c r="F47" i="55"/>
  <c r="Q14" i="55" s="1"/>
  <c r="H48" i="55"/>
  <c r="H46" i="44"/>
  <c r="O45" i="44"/>
  <c r="AE919" i="33"/>
  <c r="AF939" i="33"/>
  <c r="AF826" i="33"/>
  <c r="AE806" i="33"/>
  <c r="D45" i="57"/>
  <c r="L44" i="35"/>
  <c r="AF897" i="33"/>
  <c r="AE877" i="33"/>
  <c r="AF854" i="33"/>
  <c r="AE834" i="33"/>
  <c r="AF852" i="33" l="1"/>
  <c r="AE832" i="33"/>
  <c r="AF842" i="33"/>
  <c r="AE822" i="33"/>
  <c r="AE823" i="33"/>
  <c r="AF843" i="33"/>
  <c r="AE821" i="33"/>
  <c r="AF841" i="33"/>
  <c r="AF876" i="33"/>
  <c r="AE856" i="33"/>
  <c r="AF864" i="33"/>
  <c r="AE844" i="33"/>
  <c r="C48" i="40"/>
  <c r="F47" i="40"/>
  <c r="C107" i="40"/>
  <c r="E47" i="40"/>
  <c r="G47" i="40"/>
  <c r="D47" i="40"/>
  <c r="H47" i="40"/>
  <c r="AF874" i="33"/>
  <c r="AE854" i="33"/>
  <c r="AF846" i="33"/>
  <c r="AE826" i="33"/>
  <c r="AE825" i="33"/>
  <c r="AF845" i="33"/>
  <c r="AF850" i="33"/>
  <c r="AE830" i="33"/>
  <c r="G50" i="55"/>
  <c r="I51" i="55"/>
  <c r="AE835" i="33"/>
  <c r="AF855" i="33"/>
  <c r="AF809" i="33"/>
  <c r="AE789" i="33"/>
  <c r="F48" i="55"/>
  <c r="Q15" i="55" s="1"/>
  <c r="H49" i="55"/>
  <c r="K46" i="35"/>
  <c r="J47" i="35"/>
  <c r="AF959" i="33"/>
  <c r="AE939" i="33"/>
  <c r="Q47" i="44"/>
  <c r="P48" i="44"/>
  <c r="AE818" i="33"/>
  <c r="AF838" i="33"/>
  <c r="J46" i="18"/>
  <c r="I46" i="18"/>
  <c r="AF868" i="33"/>
  <c r="AE848" i="33"/>
  <c r="AE851" i="33"/>
  <c r="AF871" i="33"/>
  <c r="AE793" i="33"/>
  <c r="AF813" i="33"/>
  <c r="AF827" i="33"/>
  <c r="AE807" i="33"/>
  <c r="AF917" i="33"/>
  <c r="AE897" i="33"/>
  <c r="H47" i="44"/>
  <c r="O46" i="44"/>
  <c r="D46" i="57"/>
  <c r="L45" i="35"/>
  <c r="H48" i="18"/>
  <c r="G47" i="18"/>
  <c r="AE840" i="33"/>
  <c r="AF860" i="33"/>
  <c r="AE852" i="33" l="1"/>
  <c r="AF872" i="33"/>
  <c r="AE841" i="33"/>
  <c r="AF861" i="33"/>
  <c r="AF863" i="33"/>
  <c r="AE843" i="33"/>
  <c r="AF896" i="33"/>
  <c r="AE876" i="33"/>
  <c r="AF884" i="33"/>
  <c r="AE864" i="33"/>
  <c r="AE842" i="33"/>
  <c r="AF862" i="33"/>
  <c r="J47" i="18"/>
  <c r="I47" i="18"/>
  <c r="Q48" i="44"/>
  <c r="P49" i="44"/>
  <c r="AE874" i="33"/>
  <c r="AF894" i="33"/>
  <c r="H49" i="18"/>
  <c r="G48" i="18"/>
  <c r="AF888" i="33"/>
  <c r="AE868" i="33"/>
  <c r="AE809" i="33"/>
  <c r="AF829" i="33"/>
  <c r="AF865" i="33"/>
  <c r="AE845" i="33"/>
  <c r="AF880" i="33"/>
  <c r="AE860" i="33"/>
  <c r="AF937" i="33"/>
  <c r="AE917" i="33"/>
  <c r="AE827" i="33"/>
  <c r="AF847" i="33"/>
  <c r="AE871" i="33"/>
  <c r="AF891" i="33"/>
  <c r="AF858" i="33"/>
  <c r="AE838" i="33"/>
  <c r="J48" i="35"/>
  <c r="K47" i="35"/>
  <c r="F49" i="55"/>
  <c r="Q16" i="55" s="1"/>
  <c r="H50" i="55"/>
  <c r="AF875" i="33"/>
  <c r="AE855" i="33"/>
  <c r="G51" i="55"/>
  <c r="I52" i="55"/>
  <c r="AE846" i="33"/>
  <c r="AF866" i="33"/>
  <c r="O47" i="44"/>
  <c r="H48" i="44"/>
  <c r="AF833" i="33"/>
  <c r="AE813" i="33"/>
  <c r="AE959" i="33"/>
  <c r="AF979" i="33"/>
  <c r="D47" i="57"/>
  <c r="L46" i="35"/>
  <c r="AE850" i="33"/>
  <c r="AF870" i="33"/>
  <c r="H48" i="40"/>
  <c r="D48" i="40"/>
  <c r="F48" i="40"/>
  <c r="C49" i="40"/>
  <c r="C108" i="40"/>
  <c r="E48" i="40"/>
  <c r="G48" i="40"/>
  <c r="AF916" i="33" l="1"/>
  <c r="AE896" i="33"/>
  <c r="AF883" i="33"/>
  <c r="AE863" i="33"/>
  <c r="AF882" i="33"/>
  <c r="AE862" i="33"/>
  <c r="AE861" i="33"/>
  <c r="AF881" i="33"/>
  <c r="AE872" i="33"/>
  <c r="AF892" i="33"/>
  <c r="AE884" i="33"/>
  <c r="AF904" i="33"/>
  <c r="AF890" i="33"/>
  <c r="AE870" i="33"/>
  <c r="O48" i="44"/>
  <c r="H49" i="44"/>
  <c r="AF886" i="33"/>
  <c r="AE866" i="33"/>
  <c r="H51" i="55"/>
  <c r="F50" i="55"/>
  <c r="Q17" i="55" s="1"/>
  <c r="Q9" i="55" s="1"/>
  <c r="I12" i="54" s="1"/>
  <c r="I48" i="18"/>
  <c r="J48" i="18"/>
  <c r="AF853" i="33"/>
  <c r="AE833" i="33"/>
  <c r="AF895" i="33"/>
  <c r="AE875" i="33"/>
  <c r="AE937" i="33"/>
  <c r="AF957" i="33"/>
  <c r="AF900" i="33"/>
  <c r="AE880" i="33"/>
  <c r="AE888" i="33"/>
  <c r="AF908" i="33"/>
  <c r="G49" i="18"/>
  <c r="H50" i="18"/>
  <c r="AF911" i="33"/>
  <c r="AE891" i="33"/>
  <c r="AE829" i="33"/>
  <c r="AF849" i="33"/>
  <c r="AF999" i="33"/>
  <c r="AE979" i="33"/>
  <c r="I53" i="55"/>
  <c r="G52" i="55"/>
  <c r="D48" i="57"/>
  <c r="L47" i="35"/>
  <c r="AF867" i="33"/>
  <c r="AE847" i="33"/>
  <c r="AE894" i="33"/>
  <c r="AF914" i="33"/>
  <c r="Q49" i="44"/>
  <c r="P50" i="44"/>
  <c r="D49" i="40"/>
  <c r="G49" i="40"/>
  <c r="F49" i="40"/>
  <c r="H49" i="40"/>
  <c r="E49" i="40"/>
  <c r="C109" i="40"/>
  <c r="C50" i="40"/>
  <c r="J49" i="35"/>
  <c r="K48" i="35"/>
  <c r="AE858" i="33"/>
  <c r="AF878" i="33"/>
  <c r="AE865" i="33"/>
  <c r="AF885" i="33"/>
  <c r="AE881" i="33" l="1"/>
  <c r="AF901" i="33"/>
  <c r="AF902" i="33"/>
  <c r="AE882" i="33"/>
  <c r="AF924" i="33"/>
  <c r="AE904" i="33"/>
  <c r="AE883" i="33"/>
  <c r="AF903" i="33"/>
  <c r="AF912" i="33"/>
  <c r="AE892" i="33"/>
  <c r="AF936" i="33"/>
  <c r="AE916" i="33"/>
  <c r="P51" i="44"/>
  <c r="Q50" i="44"/>
  <c r="H51" i="18"/>
  <c r="G50" i="18"/>
  <c r="AF977" i="33"/>
  <c r="AE957" i="33"/>
  <c r="AF898" i="33"/>
  <c r="AE878" i="33"/>
  <c r="D49" i="57"/>
  <c r="L48" i="35"/>
  <c r="D50" i="40"/>
  <c r="C110" i="40"/>
  <c r="F50" i="40"/>
  <c r="G50" i="40"/>
  <c r="C51" i="40"/>
  <c r="H50" i="40"/>
  <c r="E50" i="40"/>
  <c r="AE867" i="33"/>
  <c r="AF887" i="33"/>
  <c r="AF1019" i="33"/>
  <c r="AE999" i="33"/>
  <c r="J49" i="18"/>
  <c r="I49" i="18"/>
  <c r="AF915" i="33"/>
  <c r="AE895" i="33"/>
  <c r="AF906" i="33"/>
  <c r="AE886" i="33"/>
  <c r="AF910" i="33"/>
  <c r="AE890" i="33"/>
  <c r="AF905" i="33"/>
  <c r="AE885" i="33"/>
  <c r="I54" i="55"/>
  <c r="G53" i="55"/>
  <c r="AE849" i="33"/>
  <c r="AF869" i="33"/>
  <c r="AF920" i="33"/>
  <c r="AE900" i="33"/>
  <c r="AF873" i="33"/>
  <c r="AE853" i="33"/>
  <c r="H52" i="55"/>
  <c r="F51" i="55"/>
  <c r="J50" i="35"/>
  <c r="K49" i="35"/>
  <c r="AF934" i="33"/>
  <c r="AE914" i="33"/>
  <c r="AF931" i="33"/>
  <c r="AE911" i="33"/>
  <c r="AF928" i="33"/>
  <c r="AE908" i="33"/>
  <c r="O49" i="44"/>
  <c r="H50" i="44"/>
  <c r="AF923" i="33" l="1"/>
  <c r="AE903" i="33"/>
  <c r="AF932" i="33"/>
  <c r="AE912" i="33"/>
  <c r="AE924" i="33"/>
  <c r="AF944" i="33"/>
  <c r="AF956" i="33"/>
  <c r="AE936" i="33"/>
  <c r="AE902" i="33"/>
  <c r="AF922" i="33"/>
  <c r="AE901" i="33"/>
  <c r="AF921" i="33"/>
  <c r="H51" i="44"/>
  <c r="O50" i="44"/>
  <c r="AF926" i="33"/>
  <c r="AE906" i="33"/>
  <c r="D50" i="57"/>
  <c r="L49" i="35"/>
  <c r="AE869" i="33"/>
  <c r="AF889" i="33"/>
  <c r="AF907" i="33"/>
  <c r="AE887" i="33"/>
  <c r="AF918" i="33"/>
  <c r="AE898" i="33"/>
  <c r="Q51" i="44"/>
  <c r="P52" i="44"/>
  <c r="AF948" i="33"/>
  <c r="AE928" i="33"/>
  <c r="AF954" i="33"/>
  <c r="AE934" i="33"/>
  <c r="K50" i="35"/>
  <c r="J51" i="35"/>
  <c r="F52" i="55"/>
  <c r="R10" i="55" s="1"/>
  <c r="H53" i="55"/>
  <c r="AF940" i="33"/>
  <c r="AE920" i="33"/>
  <c r="AF930" i="33"/>
  <c r="AE910" i="33"/>
  <c r="AE915" i="33"/>
  <c r="AF935" i="33"/>
  <c r="AF1039" i="33"/>
  <c r="AE1019" i="33"/>
  <c r="J50" i="18"/>
  <c r="I50" i="18"/>
  <c r="AF893" i="33"/>
  <c r="AE873" i="33"/>
  <c r="G54" i="55"/>
  <c r="I55" i="55"/>
  <c r="AF925" i="33"/>
  <c r="AE905" i="33"/>
  <c r="C111" i="40"/>
  <c r="G51" i="40"/>
  <c r="H51" i="40"/>
  <c r="F51" i="40"/>
  <c r="E51" i="40"/>
  <c r="D51" i="40"/>
  <c r="C52" i="40"/>
  <c r="AF951" i="33"/>
  <c r="AE931" i="33"/>
  <c r="AE977" i="33"/>
  <c r="AF997" i="33"/>
  <c r="H52" i="18"/>
  <c r="G51" i="18"/>
  <c r="AE956" i="33" l="1"/>
  <c r="AF976" i="33"/>
  <c r="AF964" i="33"/>
  <c r="AE944" i="33"/>
  <c r="AF941" i="33"/>
  <c r="AE921" i="33"/>
  <c r="AF952" i="33"/>
  <c r="AE932" i="33"/>
  <c r="AF942" i="33"/>
  <c r="AE922" i="33"/>
  <c r="AF943" i="33"/>
  <c r="AE923" i="33"/>
  <c r="AF950" i="33"/>
  <c r="AE930" i="33"/>
  <c r="AF960" i="33"/>
  <c r="AE940" i="33"/>
  <c r="AF974" i="33"/>
  <c r="AE954" i="33"/>
  <c r="Q52" i="44"/>
  <c r="P53" i="44"/>
  <c r="AE907" i="33"/>
  <c r="AF927" i="33"/>
  <c r="J51" i="18"/>
  <c r="I51" i="18"/>
  <c r="AF971" i="33"/>
  <c r="AE951" i="33"/>
  <c r="H54" i="55"/>
  <c r="F53" i="55"/>
  <c r="R11" i="55" s="1"/>
  <c r="J52" i="35"/>
  <c r="K51" i="35"/>
  <c r="AF938" i="33"/>
  <c r="AE918" i="33"/>
  <c r="AE889" i="33"/>
  <c r="AF909" i="33"/>
  <c r="AE997" i="33"/>
  <c r="AF1017" i="33"/>
  <c r="I56" i="55"/>
  <c r="G55" i="55"/>
  <c r="AE935" i="33"/>
  <c r="AF955" i="33"/>
  <c r="G52" i="18"/>
  <c r="H53" i="18"/>
  <c r="H52" i="40"/>
  <c r="C53" i="40"/>
  <c r="E52" i="40"/>
  <c r="G52" i="40"/>
  <c r="F52" i="40"/>
  <c r="D52" i="40"/>
  <c r="C112" i="40"/>
  <c r="AF945" i="33"/>
  <c r="AE925" i="33"/>
  <c r="AF913" i="33"/>
  <c r="AE893" i="33"/>
  <c r="AF1059" i="33"/>
  <c r="AE1039" i="33"/>
  <c r="D51" i="57"/>
  <c r="L50" i="35"/>
  <c r="AF968" i="33"/>
  <c r="AE948" i="33"/>
  <c r="AF946" i="33"/>
  <c r="AE926" i="33"/>
  <c r="O51" i="44"/>
  <c r="H52" i="44"/>
  <c r="AF972" i="33" l="1"/>
  <c r="AE952" i="33"/>
  <c r="AF961" i="33"/>
  <c r="AE941" i="33"/>
  <c r="AF963" i="33"/>
  <c r="AE943" i="33"/>
  <c r="AF984" i="33"/>
  <c r="AE964" i="33"/>
  <c r="AF996" i="33"/>
  <c r="AE976" i="33"/>
  <c r="AE942" i="33"/>
  <c r="AF962" i="33"/>
  <c r="AF988" i="33"/>
  <c r="AE968" i="33"/>
  <c r="AF970" i="33"/>
  <c r="AE950" i="33"/>
  <c r="J53" i="35"/>
  <c r="K52" i="35"/>
  <c r="AF1079" i="33"/>
  <c r="AE1059" i="33"/>
  <c r="AF965" i="33"/>
  <c r="AE945" i="33"/>
  <c r="AF1037" i="33"/>
  <c r="AE1017" i="33"/>
  <c r="AF966" i="33"/>
  <c r="AE946" i="33"/>
  <c r="C54" i="40"/>
  <c r="F53" i="40"/>
  <c r="E53" i="40"/>
  <c r="C113" i="40"/>
  <c r="G53" i="40"/>
  <c r="H53" i="40"/>
  <c r="D53" i="40"/>
  <c r="G53" i="18"/>
  <c r="H54" i="18"/>
  <c r="AF958" i="33"/>
  <c r="AE938" i="33"/>
  <c r="F54" i="55"/>
  <c r="R12" i="55" s="1"/>
  <c r="H55" i="55"/>
  <c r="P54" i="44"/>
  <c r="Q53" i="44"/>
  <c r="AF975" i="33"/>
  <c r="AE955" i="33"/>
  <c r="AF947" i="33"/>
  <c r="AE927" i="33"/>
  <c r="O52" i="44"/>
  <c r="H53" i="44"/>
  <c r="AF933" i="33"/>
  <c r="AE913" i="33"/>
  <c r="J52" i="18"/>
  <c r="I52" i="18"/>
  <c r="I57" i="55"/>
  <c r="G56" i="55"/>
  <c r="AF929" i="33"/>
  <c r="AE909" i="33"/>
  <c r="D52" i="57"/>
  <c r="L51" i="35"/>
  <c r="AE971" i="33"/>
  <c r="AF991" i="33"/>
  <c r="AF994" i="33"/>
  <c r="AE974" i="33"/>
  <c r="AE960" i="33"/>
  <c r="AF980" i="33"/>
  <c r="AF1004" i="33" l="1"/>
  <c r="AE984" i="33"/>
  <c r="AF983" i="33"/>
  <c r="AE963" i="33"/>
  <c r="AE962" i="33"/>
  <c r="AF982" i="33"/>
  <c r="AE961" i="33"/>
  <c r="AF981" i="33"/>
  <c r="AE996" i="33"/>
  <c r="AF1016" i="33"/>
  <c r="AF992" i="33"/>
  <c r="AE972" i="33"/>
  <c r="AF1011" i="33"/>
  <c r="AE991" i="33"/>
  <c r="H54" i="44"/>
  <c r="O53" i="44"/>
  <c r="AF978" i="33"/>
  <c r="AE958" i="33"/>
  <c r="AF1014" i="33"/>
  <c r="AE994" i="33"/>
  <c r="AF949" i="33"/>
  <c r="AE929" i="33"/>
  <c r="AF953" i="33"/>
  <c r="AE933" i="33"/>
  <c r="AF1000" i="33"/>
  <c r="AE980" i="33"/>
  <c r="P55" i="44"/>
  <c r="Q54" i="44"/>
  <c r="AF986" i="33"/>
  <c r="AE966" i="33"/>
  <c r="AE965" i="33"/>
  <c r="AF985" i="33"/>
  <c r="AF1099" i="33"/>
  <c r="AE1079" i="33"/>
  <c r="AF990" i="33"/>
  <c r="AE970" i="33"/>
  <c r="I53" i="18"/>
  <c r="J53" i="18"/>
  <c r="AE1037" i="33"/>
  <c r="AF1057" i="33"/>
  <c r="J54" i="35"/>
  <c r="K53" i="35"/>
  <c r="AF995" i="33"/>
  <c r="AE975" i="33"/>
  <c r="G57" i="55"/>
  <c r="I58" i="55"/>
  <c r="AE947" i="33"/>
  <c r="AF967" i="33"/>
  <c r="H56" i="55"/>
  <c r="F55" i="55"/>
  <c r="R13" i="55" s="1"/>
  <c r="R9" i="55" s="1"/>
  <c r="I13" i="54" s="1"/>
  <c r="H55" i="18"/>
  <c r="G54" i="18"/>
  <c r="G54" i="40"/>
  <c r="C114" i="40"/>
  <c r="E54" i="40"/>
  <c r="D54" i="40"/>
  <c r="H54" i="40"/>
  <c r="F54" i="40"/>
  <c r="C55" i="40"/>
  <c r="D53" i="57"/>
  <c r="L52" i="35"/>
  <c r="AF1008" i="33"/>
  <c r="AE988" i="33"/>
  <c r="AF1024" i="33" l="1"/>
  <c r="AE1004" i="33"/>
  <c r="AF1001" i="33"/>
  <c r="AE981" i="33"/>
  <c r="AF1002" i="33"/>
  <c r="AE982" i="33"/>
  <c r="AF1012" i="33"/>
  <c r="AE992" i="33"/>
  <c r="AF1003" i="33"/>
  <c r="AE983" i="33"/>
  <c r="AE1016" i="33"/>
  <c r="AF1036" i="33"/>
  <c r="AF1034" i="33"/>
  <c r="AE1014" i="33"/>
  <c r="H55" i="44"/>
  <c r="O54" i="44"/>
  <c r="G58" i="55"/>
  <c r="I59" i="55"/>
  <c r="G55" i="18"/>
  <c r="H56" i="18"/>
  <c r="AE1000" i="33"/>
  <c r="AF1020" i="33"/>
  <c r="F56" i="55"/>
  <c r="H57" i="55"/>
  <c r="AF1119" i="33"/>
  <c r="AE1099" i="33"/>
  <c r="AF1006" i="33"/>
  <c r="AE986" i="33"/>
  <c r="Q55" i="44"/>
  <c r="P56" i="44"/>
  <c r="AF969" i="33"/>
  <c r="AE949" i="33"/>
  <c r="AF998" i="33"/>
  <c r="AE978" i="33"/>
  <c r="AF1028" i="33"/>
  <c r="AE1008" i="33"/>
  <c r="AF1015" i="33"/>
  <c r="AE995" i="33"/>
  <c r="K54" i="35"/>
  <c r="J55" i="35"/>
  <c r="AF1010" i="33"/>
  <c r="AE990" i="33"/>
  <c r="AF973" i="33"/>
  <c r="AE953" i="33"/>
  <c r="C115" i="40"/>
  <c r="C56" i="40"/>
  <c r="H55" i="40"/>
  <c r="E55" i="40"/>
  <c r="D55" i="40"/>
  <c r="G55" i="40"/>
  <c r="F55" i="40"/>
  <c r="I54" i="18"/>
  <c r="J54" i="18"/>
  <c r="AF987" i="33"/>
  <c r="AE967" i="33"/>
  <c r="D54" i="57"/>
  <c r="L53" i="35"/>
  <c r="AF1077" i="33"/>
  <c r="AE1057" i="33"/>
  <c r="AF1005" i="33"/>
  <c r="AE985" i="33"/>
  <c r="AE1011" i="33"/>
  <c r="AF1031" i="33"/>
  <c r="AF1023" i="33" l="1"/>
  <c r="AE1003" i="33"/>
  <c r="AF1044" i="33"/>
  <c r="AE1024" i="33"/>
  <c r="AF1032" i="33"/>
  <c r="AE1012" i="33"/>
  <c r="AE1002" i="33"/>
  <c r="AF1022" i="33"/>
  <c r="AF1056" i="33"/>
  <c r="AE1036" i="33"/>
  <c r="AE1001" i="33"/>
  <c r="AF1021" i="33"/>
  <c r="AF1051" i="33"/>
  <c r="AE1031" i="33"/>
  <c r="Q56" i="44"/>
  <c r="P57" i="44"/>
  <c r="AF1030" i="33"/>
  <c r="AE1010" i="33"/>
  <c r="AF1035" i="33"/>
  <c r="AE1015" i="33"/>
  <c r="AF1018" i="33"/>
  <c r="AE998" i="33"/>
  <c r="AF989" i="33"/>
  <c r="AE969" i="33"/>
  <c r="AF1139" i="33"/>
  <c r="AE1119" i="33"/>
  <c r="J55" i="18"/>
  <c r="I55" i="18"/>
  <c r="I60" i="55"/>
  <c r="G59" i="55"/>
  <c r="O55" i="44"/>
  <c r="H56" i="44"/>
  <c r="H57" i="18"/>
  <c r="G56" i="18"/>
  <c r="AF1025" i="33"/>
  <c r="AE1005" i="33"/>
  <c r="J56" i="35"/>
  <c r="K55" i="35"/>
  <c r="F57" i="55"/>
  <c r="S10" i="55" s="1"/>
  <c r="H58" i="55"/>
  <c r="H56" i="40"/>
  <c r="C57" i="40"/>
  <c r="D56" i="40"/>
  <c r="F56" i="40"/>
  <c r="C116" i="40"/>
  <c r="E56" i="40"/>
  <c r="G56" i="40"/>
  <c r="AF1040" i="33"/>
  <c r="AE1020" i="33"/>
  <c r="AF1097" i="33"/>
  <c r="AE1077" i="33"/>
  <c r="AF1007" i="33"/>
  <c r="AE987" i="33"/>
  <c r="AF993" i="33"/>
  <c r="AE973" i="33"/>
  <c r="D55" i="57"/>
  <c r="L54" i="35"/>
  <c r="AF1048" i="33"/>
  <c r="AE1028" i="33"/>
  <c r="AE1006" i="33"/>
  <c r="AF1026" i="33"/>
  <c r="AE1034" i="33"/>
  <c r="AF1054" i="33"/>
  <c r="AF1042" i="33" l="1"/>
  <c r="AE1022" i="33"/>
  <c r="AF1052" i="33"/>
  <c r="AE1032" i="33"/>
  <c r="AE1021" i="33"/>
  <c r="AF1041" i="33"/>
  <c r="AE1044" i="33"/>
  <c r="AF1064" i="33"/>
  <c r="AF1076" i="33"/>
  <c r="AE1056" i="33"/>
  <c r="AF1043" i="33"/>
  <c r="AE1023" i="33"/>
  <c r="D56" i="57"/>
  <c r="L55" i="35"/>
  <c r="I56" i="18"/>
  <c r="J56" i="18"/>
  <c r="O56" i="44"/>
  <c r="H57" i="44"/>
  <c r="AF1074" i="33"/>
  <c r="AE1054" i="33"/>
  <c r="AF1009" i="33"/>
  <c r="AE989" i="33"/>
  <c r="AF1055" i="33"/>
  <c r="AE1035" i="33"/>
  <c r="AE1007" i="33"/>
  <c r="AF1027" i="33"/>
  <c r="AF1117" i="33"/>
  <c r="AE1097" i="33"/>
  <c r="AF1046" i="33"/>
  <c r="AE1026" i="33"/>
  <c r="J57" i="35"/>
  <c r="K56" i="35"/>
  <c r="AE1025" i="33"/>
  <c r="AF1045" i="33"/>
  <c r="G57" i="18"/>
  <c r="H58" i="18"/>
  <c r="AF1159" i="33"/>
  <c r="AE1139" i="33"/>
  <c r="AF1038" i="33"/>
  <c r="AE1018" i="33"/>
  <c r="AF1050" i="33"/>
  <c r="AE1030" i="33"/>
  <c r="I61" i="55"/>
  <c r="G60" i="55"/>
  <c r="F57" i="40"/>
  <c r="G57" i="40"/>
  <c r="E57" i="40"/>
  <c r="H57" i="40"/>
  <c r="D57" i="40"/>
  <c r="C117" i="40"/>
  <c r="C58" i="40"/>
  <c r="AF1068" i="33"/>
  <c r="AE1048" i="33"/>
  <c r="AF1013" i="33"/>
  <c r="AE993" i="33"/>
  <c r="AF1060" i="33"/>
  <c r="AE1040" i="33"/>
  <c r="H59" i="55"/>
  <c r="F58" i="55"/>
  <c r="S11" i="55" s="1"/>
  <c r="P58" i="44"/>
  <c r="Q57" i="44"/>
  <c r="AF1071" i="33"/>
  <c r="AE1051" i="33"/>
  <c r="AF1084" i="33" l="1"/>
  <c r="AE1064" i="33"/>
  <c r="AE1041" i="33"/>
  <c r="AF1061" i="33"/>
  <c r="AF1063" i="33"/>
  <c r="AE1043" i="33"/>
  <c r="AE1052" i="33"/>
  <c r="AF1072" i="33"/>
  <c r="AF1096" i="33"/>
  <c r="AE1076" i="33"/>
  <c r="AF1062" i="33"/>
  <c r="AE1042" i="33"/>
  <c r="AF1091" i="33"/>
  <c r="AE1071" i="33"/>
  <c r="F59" i="55"/>
  <c r="S12" i="55" s="1"/>
  <c r="H60" i="55"/>
  <c r="D57" i="57"/>
  <c r="L56" i="35"/>
  <c r="AF1066" i="33"/>
  <c r="AE1046" i="33"/>
  <c r="AE1117" i="33"/>
  <c r="AF1137" i="33"/>
  <c r="AF1075" i="33"/>
  <c r="AE1055" i="33"/>
  <c r="G58" i="40"/>
  <c r="C118" i="40"/>
  <c r="C59" i="40"/>
  <c r="D58" i="40"/>
  <c r="F58" i="40"/>
  <c r="H58" i="40"/>
  <c r="E58" i="40"/>
  <c r="AE1038" i="33"/>
  <c r="AF1058" i="33"/>
  <c r="AF1033" i="33"/>
  <c r="AE1013" i="33"/>
  <c r="G61" i="55"/>
  <c r="I62" i="55"/>
  <c r="Q58" i="44"/>
  <c r="P59" i="44"/>
  <c r="AF1070" i="33"/>
  <c r="AE1050" i="33"/>
  <c r="AF1179" i="33"/>
  <c r="AE1159" i="33"/>
  <c r="J58" i="35"/>
  <c r="K57" i="35"/>
  <c r="AF1047" i="33"/>
  <c r="AE1027" i="33"/>
  <c r="J57" i="18"/>
  <c r="I57" i="18"/>
  <c r="AF1094" i="33"/>
  <c r="AE1074" i="33"/>
  <c r="AF1080" i="33"/>
  <c r="AE1060" i="33"/>
  <c r="AF1088" i="33"/>
  <c r="AE1068" i="33"/>
  <c r="H59" i="18"/>
  <c r="G58" i="18"/>
  <c r="AF1065" i="33"/>
  <c r="AE1045" i="33"/>
  <c r="AE1009" i="33"/>
  <c r="AF1029" i="33"/>
  <c r="O57" i="44"/>
  <c r="H58" i="44"/>
  <c r="AE1072" i="33" l="1"/>
  <c r="AF1092" i="33"/>
  <c r="AE1063" i="33"/>
  <c r="AF1083" i="33"/>
  <c r="AF1081" i="33"/>
  <c r="AE1061" i="33"/>
  <c r="AF1082" i="33"/>
  <c r="AE1062" i="33"/>
  <c r="AF1116" i="33"/>
  <c r="AE1096" i="33"/>
  <c r="AF1104" i="33"/>
  <c r="AE1084" i="33"/>
  <c r="H59" i="44"/>
  <c r="O58" i="44"/>
  <c r="AF1100" i="33"/>
  <c r="AE1080" i="33"/>
  <c r="P60" i="44"/>
  <c r="Q59" i="44"/>
  <c r="C119" i="40"/>
  <c r="H59" i="40"/>
  <c r="F59" i="40"/>
  <c r="D59" i="40"/>
  <c r="G59" i="40"/>
  <c r="C60" i="40"/>
  <c r="E59" i="40"/>
  <c r="AF1095" i="33"/>
  <c r="AE1075" i="33"/>
  <c r="G59" i="18"/>
  <c r="H60" i="18"/>
  <c r="AF1114" i="33"/>
  <c r="AE1094" i="33"/>
  <c r="AF1199" i="33"/>
  <c r="AE1179" i="33"/>
  <c r="AF1108" i="33"/>
  <c r="AE1088" i="33"/>
  <c r="D58" i="57"/>
  <c r="L57" i="35"/>
  <c r="AF1085" i="33"/>
  <c r="AE1065" i="33"/>
  <c r="AE1047" i="33"/>
  <c r="AF1067" i="33"/>
  <c r="K58" i="35"/>
  <c r="J59" i="35"/>
  <c r="AE1070" i="33"/>
  <c r="AF1090" i="33"/>
  <c r="AF1053" i="33"/>
  <c r="AE1033" i="33"/>
  <c r="AE1137" i="33"/>
  <c r="AF1157" i="33"/>
  <c r="AF1111" i="33"/>
  <c r="AE1091" i="33"/>
  <c r="AF1049" i="33"/>
  <c r="AE1029" i="33"/>
  <c r="I58" i="18"/>
  <c r="J58" i="18"/>
  <c r="I63" i="55"/>
  <c r="G62" i="55"/>
  <c r="AF1078" i="33"/>
  <c r="AE1058" i="33"/>
  <c r="AF1086" i="33"/>
  <c r="AE1066" i="33"/>
  <c r="H61" i="55"/>
  <c r="F60" i="55"/>
  <c r="S13" i="55" s="1"/>
  <c r="AE1082" i="33" l="1"/>
  <c r="AF1102" i="33"/>
  <c r="AF1101" i="33"/>
  <c r="AE1081" i="33"/>
  <c r="AE1083" i="33"/>
  <c r="AF1103" i="33"/>
  <c r="AE1104" i="33"/>
  <c r="AF1124" i="33"/>
  <c r="AF1112" i="33"/>
  <c r="AE1092" i="33"/>
  <c r="AF1136" i="33"/>
  <c r="AE1116" i="33"/>
  <c r="AF1073" i="33"/>
  <c r="AE1053" i="33"/>
  <c r="AE1199" i="33"/>
  <c r="AF1219" i="33"/>
  <c r="AE1219" i="33" s="1"/>
  <c r="AF1134" i="33"/>
  <c r="AE1114" i="33"/>
  <c r="J59" i="18"/>
  <c r="I59" i="18"/>
  <c r="AF1120" i="33"/>
  <c r="AE1100" i="33"/>
  <c r="F61" i="55"/>
  <c r="S14" i="55" s="1"/>
  <c r="H62" i="55"/>
  <c r="J60" i="35"/>
  <c r="K59" i="35"/>
  <c r="L58" i="35"/>
  <c r="D59" i="57"/>
  <c r="AF1106" i="33"/>
  <c r="AE1086" i="33"/>
  <c r="AF1098" i="33"/>
  <c r="AE1078" i="33"/>
  <c r="AF1069" i="33"/>
  <c r="AE1049" i="33"/>
  <c r="AF1131" i="33"/>
  <c r="AE1111" i="33"/>
  <c r="AF1110" i="33"/>
  <c r="AE1090" i="33"/>
  <c r="AF1087" i="33"/>
  <c r="AE1067" i="33"/>
  <c r="G63" i="55"/>
  <c r="I64" i="55"/>
  <c r="H61" i="18"/>
  <c r="G60" i="18"/>
  <c r="AF1177" i="33"/>
  <c r="AE1157" i="33"/>
  <c r="AF1105" i="33"/>
  <c r="AE1085" i="33"/>
  <c r="AE1108" i="33"/>
  <c r="AF1128" i="33"/>
  <c r="AF1115" i="33"/>
  <c r="AE1095" i="33"/>
  <c r="G60" i="40"/>
  <c r="C61" i="40"/>
  <c r="H60" i="40"/>
  <c r="F60" i="40"/>
  <c r="E60" i="40"/>
  <c r="D60" i="40"/>
  <c r="C120" i="40"/>
  <c r="Q60" i="44"/>
  <c r="P61" i="44"/>
  <c r="H60" i="44"/>
  <c r="O59" i="44"/>
  <c r="AF1132" i="33" l="1"/>
  <c r="AE1112" i="33"/>
  <c r="AF1123" i="33"/>
  <c r="AE1103" i="33"/>
  <c r="AE1124" i="33"/>
  <c r="AF1144" i="33"/>
  <c r="AE1102" i="33"/>
  <c r="AF1122" i="33"/>
  <c r="AE1136" i="33"/>
  <c r="AF1156" i="33"/>
  <c r="AF1121" i="33"/>
  <c r="AE1101" i="33"/>
  <c r="J61" i="35"/>
  <c r="K60" i="35"/>
  <c r="AF1140" i="33"/>
  <c r="AE1120" i="33"/>
  <c r="AE1115" i="33"/>
  <c r="AF1135" i="33"/>
  <c r="AE1177" i="33"/>
  <c r="AF1197" i="33"/>
  <c r="G61" i="18"/>
  <c r="H62" i="18"/>
  <c r="AF1107" i="33"/>
  <c r="AE1087" i="33"/>
  <c r="AF1151" i="33"/>
  <c r="AE1131" i="33"/>
  <c r="AF1089" i="33"/>
  <c r="AE1069" i="33"/>
  <c r="H63" i="55"/>
  <c r="F62" i="55"/>
  <c r="S15" i="55" s="1"/>
  <c r="S9" i="55" s="1"/>
  <c r="I14" i="54" s="1"/>
  <c r="AF1154" i="33"/>
  <c r="AE1134" i="33"/>
  <c r="AE1128" i="33"/>
  <c r="AF1148" i="33"/>
  <c r="I65" i="55"/>
  <c r="G64" i="55"/>
  <c r="P62" i="44"/>
  <c r="Q61" i="44"/>
  <c r="E61" i="40"/>
  <c r="C62" i="40"/>
  <c r="G61" i="40"/>
  <c r="C121" i="40"/>
  <c r="H61" i="40"/>
  <c r="D61" i="40"/>
  <c r="F61" i="40"/>
  <c r="J60" i="18"/>
  <c r="I60" i="18"/>
  <c r="O60" i="44"/>
  <c r="H61" i="44"/>
  <c r="AF1125" i="33"/>
  <c r="AE1105" i="33"/>
  <c r="AF1130" i="33"/>
  <c r="AE1110" i="33"/>
  <c r="AF1118" i="33"/>
  <c r="AE1098" i="33"/>
  <c r="AF1126" i="33"/>
  <c r="AE1106" i="33"/>
  <c r="D60" i="57"/>
  <c r="L59" i="35"/>
  <c r="AE1073" i="33"/>
  <c r="AF1093" i="33"/>
  <c r="AF1164" i="33" l="1"/>
  <c r="AE1144" i="33"/>
  <c r="AE1122" i="33"/>
  <c r="AF1142" i="33"/>
  <c r="AF1141" i="33"/>
  <c r="AE1121" i="33"/>
  <c r="AF1143" i="33"/>
  <c r="AE1123" i="33"/>
  <c r="AF1176" i="33"/>
  <c r="AE1156" i="33"/>
  <c r="AE1132" i="33"/>
  <c r="AF1152" i="33"/>
  <c r="I61" i="18"/>
  <c r="J61" i="18"/>
  <c r="AE1148" i="33"/>
  <c r="AF1168" i="33"/>
  <c r="J62" i="35"/>
  <c r="K61" i="35"/>
  <c r="AF1113" i="33"/>
  <c r="AE1093" i="33"/>
  <c r="D61" i="57"/>
  <c r="L60" i="35"/>
  <c r="AF1146" i="33"/>
  <c r="AE1126" i="33"/>
  <c r="AE1130" i="33"/>
  <c r="AF1150" i="33"/>
  <c r="H62" i="40"/>
  <c r="C122" i="40"/>
  <c r="E62" i="40"/>
  <c r="F62" i="40"/>
  <c r="D62" i="40"/>
  <c r="G62" i="40"/>
  <c r="Q62" i="44"/>
  <c r="P63" i="44"/>
  <c r="AF1171" i="33"/>
  <c r="AE1151" i="33"/>
  <c r="O61" i="44"/>
  <c r="H62" i="44"/>
  <c r="I66" i="55"/>
  <c r="G65" i="55"/>
  <c r="AF1174" i="33"/>
  <c r="AE1154" i="33"/>
  <c r="H64" i="55"/>
  <c r="F63" i="55"/>
  <c r="AE1089" i="33"/>
  <c r="AF1109" i="33"/>
  <c r="AE1107" i="33"/>
  <c r="AF1127" i="33"/>
  <c r="AF1138" i="33"/>
  <c r="AE1118" i="33"/>
  <c r="AE1125" i="33"/>
  <c r="AF1145" i="33"/>
  <c r="G62" i="18"/>
  <c r="H63" i="18"/>
  <c r="G63" i="18" s="1"/>
  <c r="AF1217" i="33"/>
  <c r="AE1217" i="33" s="1"/>
  <c r="AE1197" i="33"/>
  <c r="AF1155" i="33"/>
  <c r="AE1135" i="33"/>
  <c r="AF1160" i="33"/>
  <c r="AE1140" i="33"/>
  <c r="AF1163" i="33" l="1"/>
  <c r="AE1143" i="33"/>
  <c r="AE1141" i="33"/>
  <c r="AF1161" i="33"/>
  <c r="AE1152" i="33"/>
  <c r="AF1172" i="33"/>
  <c r="AE1142" i="33"/>
  <c r="AF1162" i="33"/>
  <c r="AF1196" i="33"/>
  <c r="AE1176" i="33"/>
  <c r="AE1164" i="33"/>
  <c r="AF1184" i="33"/>
  <c r="I62" i="18"/>
  <c r="J62" i="18"/>
  <c r="D62" i="57"/>
  <c r="L61" i="35"/>
  <c r="AF1129" i="33"/>
  <c r="AE1109" i="33"/>
  <c r="P64" i="44"/>
  <c r="Q63" i="44"/>
  <c r="F64" i="40"/>
  <c r="F122" i="40" s="1"/>
  <c r="AF1166" i="33"/>
  <c r="AE1146" i="33"/>
  <c r="K62" i="35"/>
  <c r="J63" i="35"/>
  <c r="H64" i="40"/>
  <c r="F64" i="55"/>
  <c r="T10" i="55" s="1"/>
  <c r="H65" i="55"/>
  <c r="I67" i="55"/>
  <c r="G66" i="55"/>
  <c r="AF1191" i="33"/>
  <c r="AE1171" i="33"/>
  <c r="E64" i="40"/>
  <c r="AE1150" i="33"/>
  <c r="AF1170" i="33"/>
  <c r="AE1168" i="33"/>
  <c r="AF1188" i="33"/>
  <c r="AF1180" i="33"/>
  <c r="AE1160" i="33"/>
  <c r="AF1175" i="33"/>
  <c r="AE1155" i="33"/>
  <c r="AE1138" i="33"/>
  <c r="AF1158" i="33"/>
  <c r="AE1174" i="33"/>
  <c r="AF1194" i="33"/>
  <c r="D64" i="40"/>
  <c r="I63" i="18"/>
  <c r="J63" i="18"/>
  <c r="AF1165" i="33"/>
  <c r="AE1145" i="33"/>
  <c r="AF1147" i="33"/>
  <c r="AE1127" i="33"/>
  <c r="H63" i="44"/>
  <c r="O62" i="44"/>
  <c r="G64" i="40"/>
  <c r="G122" i="40" s="1"/>
  <c r="AF1133" i="33"/>
  <c r="AE1113" i="33"/>
  <c r="AF1182" i="33" l="1"/>
  <c r="AE1162" i="33"/>
  <c r="AF1192" i="33"/>
  <c r="AE1172" i="33"/>
  <c r="AE1184" i="33"/>
  <c r="AF1204" i="33"/>
  <c r="AE1161" i="33"/>
  <c r="AF1181" i="33"/>
  <c r="AE1196" i="33"/>
  <c r="AF1216" i="33"/>
  <c r="AE1216" i="33" s="1"/>
  <c r="AE1163" i="33"/>
  <c r="AF1183" i="33"/>
  <c r="AE1194" i="33"/>
  <c r="AF1214" i="33"/>
  <c r="AE1214" i="33" s="1"/>
  <c r="E68" i="40"/>
  <c r="E69" i="40"/>
  <c r="E67" i="40"/>
  <c r="E70" i="40"/>
  <c r="E71" i="40"/>
  <c r="E72" i="40"/>
  <c r="E73" i="40"/>
  <c r="E74" i="40"/>
  <c r="E75" i="40"/>
  <c r="E76" i="40"/>
  <c r="E77" i="40"/>
  <c r="E78" i="40"/>
  <c r="E79" i="40"/>
  <c r="E80" i="40"/>
  <c r="E81" i="40"/>
  <c r="E82" i="40"/>
  <c r="E83" i="40"/>
  <c r="E84" i="40"/>
  <c r="E85" i="40"/>
  <c r="E86" i="40"/>
  <c r="E87" i="40"/>
  <c r="E88" i="40"/>
  <c r="E89" i="40"/>
  <c r="E90" i="40"/>
  <c r="E91" i="40"/>
  <c r="E92" i="40"/>
  <c r="E93" i="40"/>
  <c r="E94" i="40"/>
  <c r="E95" i="40"/>
  <c r="E96" i="40"/>
  <c r="E97" i="40"/>
  <c r="E98" i="40"/>
  <c r="E99" i="40"/>
  <c r="E100" i="40"/>
  <c r="E101" i="40"/>
  <c r="E102" i="40"/>
  <c r="E103" i="40"/>
  <c r="E104" i="40"/>
  <c r="E105" i="40"/>
  <c r="E106" i="40"/>
  <c r="E107" i="40"/>
  <c r="E108" i="40"/>
  <c r="E109" i="40"/>
  <c r="E110" i="40"/>
  <c r="E111" i="40"/>
  <c r="E112" i="40"/>
  <c r="E113" i="40"/>
  <c r="E114" i="40"/>
  <c r="E115" i="40"/>
  <c r="E116" i="40"/>
  <c r="E117" i="40"/>
  <c r="E118" i="40"/>
  <c r="E119" i="40"/>
  <c r="E120" i="40"/>
  <c r="E121" i="40"/>
  <c r="H66" i="55"/>
  <c r="F65" i="55"/>
  <c r="T11" i="55" s="1"/>
  <c r="K63" i="35"/>
  <c r="J64" i="35"/>
  <c r="AE1133" i="33"/>
  <c r="AF1153" i="33"/>
  <c r="H64" i="44"/>
  <c r="O63" i="44"/>
  <c r="AE1147" i="33"/>
  <c r="AF1167" i="33"/>
  <c r="AE1180" i="33"/>
  <c r="AF1200" i="33"/>
  <c r="E122" i="40"/>
  <c r="D63" i="57"/>
  <c r="L62" i="35"/>
  <c r="AF1149" i="33"/>
  <c r="AE1129" i="33"/>
  <c r="G69" i="40"/>
  <c r="G71" i="40"/>
  <c r="G68" i="40"/>
  <c r="G70" i="40"/>
  <c r="G67" i="40"/>
  <c r="G72" i="40"/>
  <c r="G73" i="40"/>
  <c r="G74" i="40"/>
  <c r="G75" i="40"/>
  <c r="G76" i="40"/>
  <c r="G77" i="40"/>
  <c r="G78" i="40"/>
  <c r="G79" i="40"/>
  <c r="G80" i="40"/>
  <c r="G81" i="40"/>
  <c r="G82" i="40"/>
  <c r="G83" i="40"/>
  <c r="G84" i="40"/>
  <c r="G85" i="40"/>
  <c r="G86" i="40"/>
  <c r="G87" i="40"/>
  <c r="G88" i="40"/>
  <c r="G89" i="40"/>
  <c r="G90" i="40"/>
  <c r="G91" i="40"/>
  <c r="G92" i="40"/>
  <c r="G93" i="40"/>
  <c r="G94" i="40"/>
  <c r="G95" i="40"/>
  <c r="G96" i="40"/>
  <c r="G97" i="40"/>
  <c r="G98" i="40"/>
  <c r="G99" i="40"/>
  <c r="G100" i="40"/>
  <c r="G101" i="40"/>
  <c r="G102" i="40"/>
  <c r="G103" i="40"/>
  <c r="G104" i="40"/>
  <c r="G105" i="40"/>
  <c r="G106" i="40"/>
  <c r="G107" i="40"/>
  <c r="G108" i="40"/>
  <c r="G109" i="40"/>
  <c r="G110" i="40"/>
  <c r="G111" i="40"/>
  <c r="G112" i="40"/>
  <c r="G113" i="40"/>
  <c r="G114" i="40"/>
  <c r="G115" i="40"/>
  <c r="G116" i="40"/>
  <c r="G117" i="40"/>
  <c r="G118" i="40"/>
  <c r="G119" i="40"/>
  <c r="G120" i="40"/>
  <c r="G121" i="40"/>
  <c r="F69" i="40"/>
  <c r="F67" i="40"/>
  <c r="F70" i="40"/>
  <c r="F68" i="40"/>
  <c r="F71" i="40"/>
  <c r="F72" i="40"/>
  <c r="F73" i="40"/>
  <c r="F74" i="40"/>
  <c r="F75" i="40"/>
  <c r="F76" i="40"/>
  <c r="F77" i="40"/>
  <c r="F78" i="40"/>
  <c r="F79" i="40"/>
  <c r="F80" i="40"/>
  <c r="F81" i="40"/>
  <c r="F82" i="40"/>
  <c r="F83" i="40"/>
  <c r="F84" i="40"/>
  <c r="F85" i="40"/>
  <c r="F86" i="40"/>
  <c r="F87" i="40"/>
  <c r="F88" i="40"/>
  <c r="F89" i="40"/>
  <c r="F90" i="40"/>
  <c r="F91" i="40"/>
  <c r="F92" i="40"/>
  <c r="F93" i="40"/>
  <c r="F94" i="40"/>
  <c r="F95" i="40"/>
  <c r="F96" i="40"/>
  <c r="F97" i="40"/>
  <c r="F98" i="40"/>
  <c r="F99" i="40"/>
  <c r="F100" i="40"/>
  <c r="F101" i="40"/>
  <c r="F102" i="40"/>
  <c r="F103" i="40"/>
  <c r="F104" i="40"/>
  <c r="F105" i="40"/>
  <c r="F106" i="40"/>
  <c r="F107" i="40"/>
  <c r="F108" i="40"/>
  <c r="F109" i="40"/>
  <c r="F110" i="40"/>
  <c r="F111" i="40"/>
  <c r="F112" i="40"/>
  <c r="F113" i="40"/>
  <c r="F114" i="40"/>
  <c r="F115" i="40"/>
  <c r="F116" i="40"/>
  <c r="F117" i="40"/>
  <c r="F118" i="40"/>
  <c r="F119" i="40"/>
  <c r="F120" i="40"/>
  <c r="F121" i="40"/>
  <c r="D68" i="40"/>
  <c r="D67" i="40"/>
  <c r="D69" i="40"/>
  <c r="D70" i="40"/>
  <c r="D71" i="40"/>
  <c r="D72" i="40"/>
  <c r="D73" i="40"/>
  <c r="D74" i="40"/>
  <c r="D75" i="40"/>
  <c r="D76" i="40"/>
  <c r="D77" i="40"/>
  <c r="D78" i="40"/>
  <c r="D79" i="40"/>
  <c r="D80" i="40"/>
  <c r="D81" i="40"/>
  <c r="D82" i="40"/>
  <c r="D83" i="40"/>
  <c r="D84" i="40"/>
  <c r="D85" i="40"/>
  <c r="D86" i="40"/>
  <c r="D87" i="40"/>
  <c r="D88" i="40"/>
  <c r="D89" i="40"/>
  <c r="D90" i="40"/>
  <c r="D91" i="40"/>
  <c r="D92" i="40"/>
  <c r="D93" i="40"/>
  <c r="D94" i="40"/>
  <c r="D95" i="40"/>
  <c r="D96" i="40"/>
  <c r="D97" i="40"/>
  <c r="D98" i="40"/>
  <c r="D99" i="40"/>
  <c r="D100" i="40"/>
  <c r="D101" i="40"/>
  <c r="D102" i="40"/>
  <c r="D103" i="40"/>
  <c r="D104" i="40"/>
  <c r="D105" i="40"/>
  <c r="D106" i="40"/>
  <c r="D107" i="40"/>
  <c r="D108" i="40"/>
  <c r="D109" i="40"/>
  <c r="D110" i="40"/>
  <c r="D111" i="40"/>
  <c r="D112" i="40"/>
  <c r="D113" i="40"/>
  <c r="D114" i="40"/>
  <c r="D115" i="40"/>
  <c r="D116" i="40"/>
  <c r="D117" i="40"/>
  <c r="D118" i="40"/>
  <c r="D119" i="40"/>
  <c r="D120" i="40"/>
  <c r="D121" i="40"/>
  <c r="AE1158" i="33"/>
  <c r="AF1178" i="33"/>
  <c r="AF1190" i="33"/>
  <c r="AE1170" i="33"/>
  <c r="H71" i="40"/>
  <c r="H68" i="40"/>
  <c r="H70" i="40"/>
  <c r="H72" i="40"/>
  <c r="H67" i="40"/>
  <c r="H69" i="40"/>
  <c r="H73" i="40"/>
  <c r="H74" i="40"/>
  <c r="H75" i="40"/>
  <c r="H76" i="40"/>
  <c r="H77" i="40"/>
  <c r="H78" i="40"/>
  <c r="H79" i="40"/>
  <c r="H80" i="40"/>
  <c r="H81" i="40"/>
  <c r="H82" i="40"/>
  <c r="H83" i="40"/>
  <c r="H84" i="40"/>
  <c r="H85" i="40"/>
  <c r="H86" i="40"/>
  <c r="H87" i="40"/>
  <c r="H88" i="40"/>
  <c r="H89" i="40"/>
  <c r="H90" i="40"/>
  <c r="H91" i="40"/>
  <c r="H92" i="40"/>
  <c r="H93" i="40"/>
  <c r="H94" i="40"/>
  <c r="H95" i="40"/>
  <c r="H96" i="40"/>
  <c r="H97" i="40"/>
  <c r="H98" i="40"/>
  <c r="H99" i="40"/>
  <c r="H100" i="40"/>
  <c r="H101" i="40"/>
  <c r="H102" i="40"/>
  <c r="H103" i="40"/>
  <c r="H104" i="40"/>
  <c r="H105" i="40"/>
  <c r="H106" i="40"/>
  <c r="H107" i="40"/>
  <c r="H108" i="40"/>
  <c r="H109" i="40"/>
  <c r="H110" i="40"/>
  <c r="H111" i="40"/>
  <c r="H112" i="40"/>
  <c r="H113" i="40"/>
  <c r="H114" i="40"/>
  <c r="H115" i="40"/>
  <c r="H116" i="40"/>
  <c r="H117" i="40"/>
  <c r="H118" i="40"/>
  <c r="H119" i="40"/>
  <c r="H120" i="40"/>
  <c r="H121" i="40"/>
  <c r="AF1208" i="33"/>
  <c r="AE1208" i="33" s="1"/>
  <c r="AE1188" i="33"/>
  <c r="AE1165" i="33"/>
  <c r="AF1185" i="33"/>
  <c r="D122" i="40"/>
  <c r="AF1195" i="33"/>
  <c r="AE1175" i="33"/>
  <c r="AE1191" i="33"/>
  <c r="AF1211" i="33"/>
  <c r="AE1211" i="33" s="1"/>
  <c r="G67" i="55"/>
  <c r="I68" i="55"/>
  <c r="H122" i="40"/>
  <c r="AF1186" i="33"/>
  <c r="AE1166" i="33"/>
  <c r="Q64" i="44"/>
  <c r="P65" i="44"/>
  <c r="AF1201" i="33" l="1"/>
  <c r="AE1181" i="33"/>
  <c r="AE1204" i="33"/>
  <c r="AF1224" i="33"/>
  <c r="AE1224" i="33" s="1"/>
  <c r="AE1183" i="33"/>
  <c r="AF1203" i="33"/>
  <c r="AF1212" i="33"/>
  <c r="AE1212" i="33" s="1"/>
  <c r="AE1192" i="33"/>
  <c r="AF1202" i="33"/>
  <c r="AE1182" i="33"/>
  <c r="AF1169" i="33"/>
  <c r="AE1149" i="33"/>
  <c r="H65" i="44"/>
  <c r="O65" i="44" s="1"/>
  <c r="O64" i="44"/>
  <c r="H67" i="55"/>
  <c r="F66" i="55"/>
  <c r="T12" i="55" s="1"/>
  <c r="P66" i="44"/>
  <c r="Q65" i="44"/>
  <c r="AE1185" i="33"/>
  <c r="AF1205" i="33"/>
  <c r="AE1190" i="33"/>
  <c r="AF1210" i="33"/>
  <c r="AE1210" i="33" s="1"/>
  <c r="AF1220" i="33"/>
  <c r="AE1220" i="33" s="1"/>
  <c r="AE1200" i="33"/>
  <c r="AE1167" i="33"/>
  <c r="AF1187" i="33"/>
  <c r="AF1173" i="33"/>
  <c r="AE1153" i="33"/>
  <c r="J65" i="35"/>
  <c r="K65" i="35" s="1"/>
  <c r="K64" i="35"/>
  <c r="E124" i="40"/>
  <c r="AF1206" i="33"/>
  <c r="AE1186" i="33"/>
  <c r="G68" i="55"/>
  <c r="I69" i="55"/>
  <c r="AE1178" i="33"/>
  <c r="AF1198" i="33"/>
  <c r="F124" i="40"/>
  <c r="G124" i="40"/>
  <c r="D64" i="57"/>
  <c r="L63" i="35"/>
  <c r="AE1195" i="33"/>
  <c r="AF1215" i="33"/>
  <c r="AE1215" i="33" s="1"/>
  <c r="H124" i="40"/>
  <c r="D124" i="40"/>
  <c r="AF1223" i="33" l="1"/>
  <c r="AE1223" i="33" s="1"/>
  <c r="AE1203" i="33"/>
  <c r="AF1222" i="33"/>
  <c r="AE1222" i="33" s="1"/>
  <c r="AE1202" i="33"/>
  <c r="AF1221" i="33"/>
  <c r="AE1221" i="33" s="1"/>
  <c r="AE1201" i="33"/>
  <c r="AF1218" i="33"/>
  <c r="AE1218" i="33" s="1"/>
  <c r="AE1198" i="33"/>
  <c r="AE1206" i="33"/>
  <c r="D66" i="57"/>
  <c r="L65" i="35"/>
  <c r="K3" i="35"/>
  <c r="H68" i="55"/>
  <c r="F67" i="55"/>
  <c r="T13" i="55" s="1"/>
  <c r="I70" i="55"/>
  <c r="G69" i="55"/>
  <c r="AE1173" i="33"/>
  <c r="AF1193" i="33"/>
  <c r="Q66" i="44"/>
  <c r="P67" i="44"/>
  <c r="AF1189" i="33"/>
  <c r="AE1169" i="33"/>
  <c r="D65" i="57"/>
  <c r="L64" i="35"/>
  <c r="AE1187" i="33"/>
  <c r="AF1207" i="33"/>
  <c r="AE1207" i="33" s="1"/>
  <c r="AF1225" i="33"/>
  <c r="AE1225" i="33" s="1"/>
  <c r="AE1205" i="33"/>
  <c r="AF1209" i="33" l="1"/>
  <c r="AE1209" i="33" s="1"/>
  <c r="AE1189" i="33"/>
  <c r="I71" i="55"/>
  <c r="G70" i="55"/>
  <c r="AE1193" i="33"/>
  <c r="AF1213" i="33"/>
  <c r="AE1213" i="33" s="1"/>
  <c r="F68" i="55"/>
  <c r="T14" i="55" s="1"/>
  <c r="H69" i="55"/>
  <c r="P68" i="44"/>
  <c r="Q67" i="44"/>
  <c r="Q24" i="33" l="1"/>
  <c r="H70" i="55"/>
  <c r="F69" i="55"/>
  <c r="T15" i="55" s="1"/>
  <c r="I72" i="55"/>
  <c r="G71" i="55"/>
  <c r="Q68" i="44"/>
  <c r="P69" i="44"/>
  <c r="Q69" i="44" l="1"/>
  <c r="P70" i="44"/>
  <c r="I73" i="55"/>
  <c r="G72" i="55"/>
  <c r="H71" i="55"/>
  <c r="F70" i="55"/>
  <c r="T16" i="55" s="1"/>
  <c r="I74" i="55" l="1"/>
  <c r="G73" i="55"/>
  <c r="Q70" i="44"/>
  <c r="P71" i="44"/>
  <c r="H72" i="55"/>
  <c r="F71" i="55"/>
  <c r="T17" i="55" s="1"/>
  <c r="F72" i="55" l="1"/>
  <c r="T18" i="55" s="1"/>
  <c r="H73" i="55"/>
  <c r="I75" i="55"/>
  <c r="G74" i="55"/>
  <c r="Q71" i="44"/>
  <c r="P72" i="44"/>
  <c r="G75" i="55" l="1"/>
  <c r="I76" i="55"/>
  <c r="P73" i="44"/>
  <c r="Q72" i="44"/>
  <c r="F73" i="55"/>
  <c r="T19" i="55" s="1"/>
  <c r="H74" i="55"/>
  <c r="Q73" i="44" l="1"/>
  <c r="P74" i="44"/>
  <c r="H75" i="55"/>
  <c r="F74" i="55"/>
  <c r="T20" i="55" s="1"/>
  <c r="G76" i="55"/>
  <c r="I77" i="55"/>
  <c r="H76" i="55" l="1"/>
  <c r="F75" i="55"/>
  <c r="T21" i="55" s="1"/>
  <c r="I78" i="55"/>
  <c r="G78" i="55" s="1"/>
  <c r="G77" i="55"/>
  <c r="P75" i="44"/>
  <c r="Q74" i="44"/>
  <c r="P76" i="44" l="1"/>
  <c r="Q75" i="44"/>
  <c r="F76" i="55"/>
  <c r="T22" i="55" s="1"/>
  <c r="H77" i="55"/>
  <c r="H78" i="55" l="1"/>
  <c r="F78" i="55" s="1"/>
  <c r="T24" i="55" s="1"/>
  <c r="T9" i="55" s="1"/>
  <c r="I15" i="54" s="1"/>
  <c r="F77" i="55"/>
  <c r="T23" i="55" s="1"/>
  <c r="P77" i="44"/>
  <c r="Q76" i="44"/>
  <c r="P78" i="44" l="1"/>
  <c r="Q77" i="44"/>
  <c r="Q78" i="44" l="1"/>
  <c r="P79" i="44"/>
  <c r="P80" i="44" l="1"/>
  <c r="Q79" i="44"/>
  <c r="P81" i="44" l="1"/>
  <c r="Q80" i="44"/>
  <c r="P82" i="44" l="1"/>
  <c r="Q81" i="44"/>
  <c r="Q82" i="44" l="1"/>
  <c r="P83" i="44"/>
  <c r="P84" i="44" l="1"/>
  <c r="Q83" i="44"/>
  <c r="P85" i="44" l="1"/>
  <c r="Q84" i="44"/>
  <c r="P86" i="44" l="1"/>
  <c r="Q85" i="44"/>
  <c r="Q86" i="44" l="1"/>
  <c r="P87" i="44"/>
  <c r="P88" i="44" l="1"/>
  <c r="Q87" i="44"/>
  <c r="P89" i="44" l="1"/>
  <c r="Q88" i="44"/>
  <c r="P90" i="44" l="1"/>
  <c r="Q89" i="44"/>
  <c r="Q90" i="44" l="1"/>
  <c r="P91" i="44"/>
  <c r="P92" i="44" l="1"/>
  <c r="Q91" i="44"/>
  <c r="Q92" i="44" l="1"/>
  <c r="P93" i="44"/>
  <c r="P94" i="44" l="1"/>
  <c r="Q93" i="44"/>
  <c r="Q94" i="44" l="1"/>
  <c r="P95" i="44"/>
  <c r="P96" i="44" l="1"/>
  <c r="Q95" i="44"/>
  <c r="Q96" i="44" l="1"/>
  <c r="P97" i="44"/>
  <c r="P98" i="44" l="1"/>
  <c r="Q97" i="44"/>
  <c r="Q98" i="44" l="1"/>
  <c r="P99" i="44"/>
  <c r="P100" i="44" l="1"/>
  <c r="Q99" i="44"/>
  <c r="Q100" i="44" l="1"/>
  <c r="P101" i="44"/>
  <c r="P102" i="44" l="1"/>
  <c r="Q101" i="44"/>
  <c r="P103" i="44" l="1"/>
  <c r="Q102" i="44"/>
  <c r="P104" i="44" l="1"/>
  <c r="Q103" i="44"/>
  <c r="Q104" i="44" l="1"/>
  <c r="P105" i="44"/>
  <c r="Q105" i="44" l="1"/>
  <c r="P106" i="44"/>
  <c r="Q106" i="44" s="1"/>
  <c r="R2" i="44" s="1"/>
</calcChain>
</file>

<file path=xl/sharedStrings.xml><?xml version="1.0" encoding="utf-8"?>
<sst xmlns="http://schemas.openxmlformats.org/spreadsheetml/2006/main" count="1100" uniqueCount="582">
  <si>
    <t>GDPC1</t>
  </si>
  <si>
    <t>A</t>
  </si>
  <si>
    <t>ACOILWTICO</t>
  </si>
  <si>
    <t>Table 3.11.3. Real National Defense Consumption Expenditures and Gross Investment by Type, Quantity Indexes</t>
  </si>
  <si>
    <t>[Index numbers, 2009=100]</t>
  </si>
  <si>
    <t>Bureau of Economic Analysis</t>
  </si>
  <si>
    <t>Last Revised on: March 28, 2018 - Next Release Date April 27, 2018</t>
  </si>
  <si>
    <t>Line</t>
  </si>
  <si>
    <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</si>
  <si>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</si>
  <si>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</si>
  <si>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</si>
  <si>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</si>
  <si>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</si>
  <si>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</si>
  <si>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</si>
  <si>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</si>
  <si>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</si>
  <si>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</si>
  <si>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</si>
  <si>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</si>
  <si>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</si>
  <si>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</si>
  <si>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</si>
  <si>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</si>
  <si>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</si>
  <si>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</si>
  <si>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</si>
  <si>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</si>
  <si>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</si>
  <si>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</si>
  <si>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</si>
  <si>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</si>
  <si>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</si>
  <si>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</si>
  <si>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</si>
  <si>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</si>
  <si>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</si>
  <si>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</si>
  <si>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</si>
  <si>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</si>
  <si>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</si>
  <si>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</si>
  <si>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</si>
  <si>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</si>
  <si>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</si>
  <si>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</si>
  <si>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</si>
  <si>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</si>
  <si>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</si>
  <si>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</si>
  <si>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</si>
  <si>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</si>
  <si>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</si>
  <si>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</si>
  <si>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</si>
  <si>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National defense consumption expenditures and gross investment</t>
  </si>
  <si>
    <t>2</t>
  </si>
  <si>
    <t>Consumption expenditures1</t>
  </si>
  <si>
    <t>3</t>
  </si>
  <si>
    <t xml:space="preserve">    Gross output of general government</t>
  </si>
  <si>
    <t>4</t>
  </si>
  <si>
    <t xml:space="preserve">        Value added</t>
  </si>
  <si>
    <t>5</t>
  </si>
  <si>
    <t xml:space="preserve">            Compensation of general government employees</t>
  </si>
  <si>
    <t>6</t>
  </si>
  <si>
    <t xml:space="preserve">                Military</t>
  </si>
  <si>
    <t>7</t>
  </si>
  <si>
    <t xml:space="preserve">                Civilian</t>
  </si>
  <si>
    <t>8</t>
  </si>
  <si>
    <t xml:space="preserve">            Consumption of general government fixed capital2</t>
  </si>
  <si>
    <t>9</t>
  </si>
  <si>
    <t xml:space="preserve">        Intermediate goods and services purchased3</t>
  </si>
  <si>
    <t>10</t>
  </si>
  <si>
    <t xml:space="preserve">            Durable goods</t>
  </si>
  <si>
    <t>11</t>
  </si>
  <si>
    <t xml:space="preserve">                Aircraft</t>
  </si>
  <si>
    <t>12</t>
  </si>
  <si>
    <t xml:space="preserve">                Missiles</t>
  </si>
  <si>
    <t>13</t>
  </si>
  <si>
    <t xml:space="preserve">                Ships</t>
  </si>
  <si>
    <t>14</t>
  </si>
  <si>
    <t xml:space="preserve">                Vehicles</t>
  </si>
  <si>
    <t>15</t>
  </si>
  <si>
    <t xml:space="preserve">                Electronics</t>
  </si>
  <si>
    <t>16</t>
  </si>
  <si>
    <t xml:space="preserve">                Other durable goods</t>
  </si>
  <si>
    <t>17</t>
  </si>
  <si>
    <t xml:space="preserve">            Nondurable goods</t>
  </si>
  <si>
    <t>18</t>
  </si>
  <si>
    <t xml:space="preserve">                Petroleum products</t>
  </si>
  <si>
    <t>19</t>
  </si>
  <si>
    <t xml:space="preserve">                Ammunition</t>
  </si>
  <si>
    <t>20</t>
  </si>
  <si>
    <t xml:space="preserve">                Other nondurable goods</t>
  </si>
  <si>
    <t>21</t>
  </si>
  <si>
    <t xml:space="preserve">            Services</t>
  </si>
  <si>
    <t>22</t>
  </si>
  <si>
    <t xml:space="preserve">                Installation support</t>
  </si>
  <si>
    <t>23</t>
  </si>
  <si>
    <t xml:space="preserve">                Weapons support</t>
  </si>
  <si>
    <t>24</t>
  </si>
  <si>
    <t xml:space="preserve">                Personnel support</t>
  </si>
  <si>
    <t>25</t>
  </si>
  <si>
    <t xml:space="preserve">                Transportation of material</t>
  </si>
  <si>
    <t>26</t>
  </si>
  <si>
    <t xml:space="preserve">                Travel of persons</t>
  </si>
  <si>
    <t>27</t>
  </si>
  <si>
    <t xml:space="preserve">    Less: Own-account investment4</t>
  </si>
  <si>
    <t>28</t>
  </si>
  <si>
    <t xml:space="preserve">    Less: Sales to other sectors</t>
  </si>
  <si>
    <t>29</t>
  </si>
  <si>
    <t>Gross investment5</t>
  </si>
  <si>
    <t>30</t>
  </si>
  <si>
    <t xml:space="preserve">    Structures</t>
  </si>
  <si>
    <t>31</t>
  </si>
  <si>
    <t xml:space="preserve">    Equipment</t>
  </si>
  <si>
    <t>32</t>
  </si>
  <si>
    <t xml:space="preserve">        Aircraft</t>
  </si>
  <si>
    <t>33</t>
  </si>
  <si>
    <t xml:space="preserve">        Missiles</t>
  </si>
  <si>
    <t>34</t>
  </si>
  <si>
    <t xml:space="preserve">        Ships</t>
  </si>
  <si>
    <t>35</t>
  </si>
  <si>
    <t xml:space="preserve">        Vehicles</t>
  </si>
  <si>
    <t>36</t>
  </si>
  <si>
    <t xml:space="preserve">        Electronics</t>
  </si>
  <si>
    <t>37</t>
  </si>
  <si>
    <t xml:space="preserve">        Other equipment</t>
  </si>
  <si>
    <t>38</t>
  </si>
  <si>
    <t xml:space="preserve">    Intellectual property products</t>
  </si>
  <si>
    <t>39</t>
  </si>
  <si>
    <t xml:space="preserve">        Software</t>
  </si>
  <si>
    <t>40</t>
  </si>
  <si>
    <t xml:space="preserve">        Research and development</t>
  </si>
  <si>
    <t>Legend / Footnotes:</t>
  </si>
  <si>
    <t>1. National defense consumption expenditures are defense services produced by government that are valued at their cost of production. Excludes government sales to other sectors and government own-account investment (construction, software, and research and development).</t>
  </si>
  <si>
    <t>2. Consumption of fixed capital, or depreciation, is included in government gross output as a partial measure of the services of general government fixed assets; the use of depreciation assumes a zero net return on these assets.</t>
  </si>
  <si>
    <t>3. Includes general government intermediate inputs for goods and services sold to other sectors and for own-account investment.</t>
  </si>
  <si>
    <t>4. Own-account investment is measured in current dollars by compensation of general government employees and related expenditures for goods and services and is classified as investment in structures, software, and research and development.</t>
  </si>
  <si>
    <t>5. Gross government investment consists of general government and government enterprise expenditures for fixed assets; inventory investment is included in government consumption expenditures.</t>
  </si>
  <si>
    <t>lin</t>
  </si>
  <si>
    <t>Real Gross Domestic Product</t>
  </si>
  <si>
    <t>U.S. Bureau of Economic Analysis</t>
  </si>
  <si>
    <t>Quarterly</t>
  </si>
  <si>
    <t>Billions of Chained 2009 Dollars</t>
  </si>
  <si>
    <t>date</t>
  </si>
  <si>
    <t>value</t>
  </si>
  <si>
    <t>Crude Oil Prices: West Texas Intermediate (WTI) - Cushing, Oklahoma</t>
  </si>
  <si>
    <t>U.S. Energy Information Administration</t>
  </si>
  <si>
    <t>Annual</t>
  </si>
  <si>
    <t>Dollars per Barrel</t>
  </si>
  <si>
    <t>Real GDP</t>
  </si>
  <si>
    <t>Oil price</t>
  </si>
  <si>
    <t>t</t>
  </si>
  <si>
    <t>Total</t>
  </si>
  <si>
    <t>Manufacturing</t>
  </si>
  <si>
    <t>KLEMS</t>
  </si>
  <si>
    <t xml:space="preserve">Agriculture, Forestry, and Fishery </t>
  </si>
  <si>
    <t>111,112</t>
  </si>
  <si>
    <t xml:space="preserve"> Crop &amp; Animal Production </t>
  </si>
  <si>
    <t>113-115</t>
  </si>
  <si>
    <t xml:space="preserve"> Forestry, Fishing, and Related Activities </t>
  </si>
  <si>
    <t xml:space="preserve">Mining </t>
  </si>
  <si>
    <t>211</t>
  </si>
  <si>
    <t xml:space="preserve"> Oil and Gas Extraction </t>
  </si>
  <si>
    <t>212</t>
  </si>
  <si>
    <t xml:space="preserve"> Mining, except Oil and Gas </t>
  </si>
  <si>
    <t>42</t>
  </si>
  <si>
    <t>213</t>
  </si>
  <si>
    <t xml:space="preserve"> Support Activities for Mining </t>
  </si>
  <si>
    <t xml:space="preserve">Utilities </t>
  </si>
  <si>
    <t>48-49</t>
  </si>
  <si>
    <t xml:space="preserve">Construction </t>
  </si>
  <si>
    <t>51</t>
  </si>
  <si>
    <t>MN</t>
  </si>
  <si>
    <t xml:space="preserve">Manufacturing Sector </t>
  </si>
  <si>
    <t>ND</t>
  </si>
  <si>
    <t xml:space="preserve"> Non-Durable Manufacturing Sector </t>
  </si>
  <si>
    <t>311,312</t>
  </si>
  <si>
    <t xml:space="preserve">  Food and Beverage and Tobacco Products </t>
  </si>
  <si>
    <t>313,314</t>
  </si>
  <si>
    <t xml:space="preserve">  Textile Mills and Textile Product Mills </t>
  </si>
  <si>
    <t>55</t>
  </si>
  <si>
    <t>315,316</t>
  </si>
  <si>
    <t xml:space="preserve">  Apparel and Leather and Applied Products </t>
  </si>
  <si>
    <t>322</t>
  </si>
  <si>
    <t xml:space="preserve">  Paper Products </t>
  </si>
  <si>
    <t>61</t>
  </si>
  <si>
    <t>323</t>
  </si>
  <si>
    <t xml:space="preserve">  Printing and Related Support Activities </t>
  </si>
  <si>
    <t>324</t>
  </si>
  <si>
    <t xml:space="preserve">  Petroleum and Coal Products </t>
  </si>
  <si>
    <t>325</t>
  </si>
  <si>
    <t xml:space="preserve">  Chemical Products </t>
  </si>
  <si>
    <t>326</t>
  </si>
  <si>
    <t xml:space="preserve">  Plastics and Rubber Products </t>
  </si>
  <si>
    <t>81</t>
  </si>
  <si>
    <t>DM</t>
  </si>
  <si>
    <t xml:space="preserve"> Durable Manufacturing Sector </t>
  </si>
  <si>
    <t>321</t>
  </si>
  <si>
    <t xml:space="preserve">  Wood Products </t>
  </si>
  <si>
    <t>327</t>
  </si>
  <si>
    <t xml:space="preserve">  Nonmetallic Mineral Products </t>
  </si>
  <si>
    <t>331</t>
  </si>
  <si>
    <t xml:space="preserve">  Primary Metals </t>
  </si>
  <si>
    <t>332</t>
  </si>
  <si>
    <t xml:space="preserve">  Fabricated Metal Products </t>
  </si>
  <si>
    <t>333</t>
  </si>
  <si>
    <t xml:space="preserve">  Machinery </t>
  </si>
  <si>
    <t>334</t>
  </si>
  <si>
    <t xml:space="preserve">  Computer and Electronic Products </t>
  </si>
  <si>
    <t>335</t>
  </si>
  <si>
    <t xml:space="preserve">  Electrical Equipment, Appliances, and Components </t>
  </si>
  <si>
    <t>336</t>
  </si>
  <si>
    <t xml:space="preserve">  Transportation Equipment  </t>
  </si>
  <si>
    <t>337</t>
  </si>
  <si>
    <t xml:space="preserve">  Furniture and Related Products </t>
  </si>
  <si>
    <t>339</t>
  </si>
  <si>
    <t xml:space="preserve">  Miscellaneous Manufacturing </t>
  </si>
  <si>
    <t>42,44-45</t>
  </si>
  <si>
    <t xml:space="preserve">Trade </t>
  </si>
  <si>
    <t xml:space="preserve"> Wholesale Trade </t>
  </si>
  <si>
    <t>44,45</t>
  </si>
  <si>
    <t xml:space="preserve"> Retail Trade </t>
  </si>
  <si>
    <t xml:space="preserve">Transportation and Warehousing </t>
  </si>
  <si>
    <t>481</t>
  </si>
  <si>
    <t xml:space="preserve"> Air Transportation </t>
  </si>
  <si>
    <t>482</t>
  </si>
  <si>
    <t xml:space="preserve"> Rail Transportation </t>
  </si>
  <si>
    <t>483</t>
  </si>
  <si>
    <t xml:space="preserve"> Water Transportation </t>
  </si>
  <si>
    <t>484</t>
  </si>
  <si>
    <t xml:space="preserve"> Truck Transportation </t>
  </si>
  <si>
    <t>485</t>
  </si>
  <si>
    <t xml:space="preserve"> Transit and Ground Passenger Transportation </t>
  </si>
  <si>
    <t>486</t>
  </si>
  <si>
    <t xml:space="preserve"> Pipeline Transportation </t>
  </si>
  <si>
    <t>487,488,492</t>
  </si>
  <si>
    <t xml:space="preserve"> Other Transportation and Support Activities </t>
  </si>
  <si>
    <t>493</t>
  </si>
  <si>
    <t xml:space="preserve"> Warehousing and Storage </t>
  </si>
  <si>
    <t xml:space="preserve">Information </t>
  </si>
  <si>
    <t>511</t>
  </si>
  <si>
    <t xml:space="preserve"> Publishing industries, except internet [includes software]  </t>
  </si>
  <si>
    <t>512</t>
  </si>
  <si>
    <t xml:space="preserve"> Motion picture and sounds recording industries </t>
  </si>
  <si>
    <t>515,517</t>
  </si>
  <si>
    <t xml:space="preserve"> Broadcasting and telecommunications </t>
  </si>
  <si>
    <t>518,519</t>
  </si>
  <si>
    <t xml:space="preserve"> Data processing, internet publishing, and other information services </t>
  </si>
  <si>
    <t>52-53</t>
  </si>
  <si>
    <t xml:space="preserve">Finance, Insurance, and Real Estate </t>
  </si>
  <si>
    <t>521,522</t>
  </si>
  <si>
    <t xml:space="preserve"> Federal Reserve Banks, Credit Intermediation, and Related Activities </t>
  </si>
  <si>
    <t>523</t>
  </si>
  <si>
    <t xml:space="preserve"> Securities, Commodity Contracts, and Investments </t>
  </si>
  <si>
    <t>524</t>
  </si>
  <si>
    <t xml:space="preserve"> Insurance Carriers and Related Activities </t>
  </si>
  <si>
    <t>525</t>
  </si>
  <si>
    <t xml:space="preserve"> Funds, Trusts, and Other Financial Vehicles </t>
  </si>
  <si>
    <t>531</t>
  </si>
  <si>
    <t xml:space="preserve"> Real Estate </t>
  </si>
  <si>
    <t>532,533</t>
  </si>
  <si>
    <t xml:space="preserve"> Rental and Leasing Services and Lessors of Intangible Assets </t>
  </si>
  <si>
    <t>54-81</t>
  </si>
  <si>
    <t xml:space="preserve">Services </t>
  </si>
  <si>
    <t>5411</t>
  </si>
  <si>
    <t xml:space="preserve"> Legal Services </t>
  </si>
  <si>
    <t>5415</t>
  </si>
  <si>
    <t xml:space="preserve"> Computer Systems Design and Related Services </t>
  </si>
  <si>
    <t>5412-5414,5416-5419</t>
  </si>
  <si>
    <t xml:space="preserve"> Miscellaneous Professional, Scientific, and Technical Services </t>
  </si>
  <si>
    <t xml:space="preserve"> Management of Companies and Enterprises </t>
  </si>
  <si>
    <t>561</t>
  </si>
  <si>
    <t xml:space="preserve"> Administrative and Support Services </t>
  </si>
  <si>
    <t>562</t>
  </si>
  <si>
    <t xml:space="preserve"> Waste Management and Remediation Services </t>
  </si>
  <si>
    <t xml:space="preserve"> Educational Services </t>
  </si>
  <si>
    <t>621</t>
  </si>
  <si>
    <t xml:space="preserve"> Ambulatory Health Care Services </t>
  </si>
  <si>
    <t>622,623</t>
  </si>
  <si>
    <t xml:space="preserve"> Hospitals and Nursing and Residential Care Facilities </t>
  </si>
  <si>
    <t>624</t>
  </si>
  <si>
    <t xml:space="preserve"> Social Assistance </t>
  </si>
  <si>
    <t>711,712</t>
  </si>
  <si>
    <t xml:space="preserve"> Performing Arts, Spectator Sports, Museums, and Related Activities </t>
  </si>
  <si>
    <t>713</t>
  </si>
  <si>
    <t xml:space="preserve"> Amusements, Gambling, and Recreation Industries </t>
  </si>
  <si>
    <t>721</t>
  </si>
  <si>
    <t xml:space="preserve"> Accommodation </t>
  </si>
  <si>
    <t>722</t>
  </si>
  <si>
    <t xml:space="preserve"> Food Services and Drinking Places </t>
  </si>
  <si>
    <t xml:space="preserve"> Other Services, except Goverment </t>
  </si>
  <si>
    <t>Include</t>
  </si>
  <si>
    <t>include</t>
  </si>
  <si>
    <t>NAICS</t>
  </si>
  <si>
    <t>Description</t>
  </si>
  <si>
    <t>Row Labels</t>
  </si>
  <si>
    <t>Grand Total</t>
  </si>
  <si>
    <t>Y</t>
  </si>
  <si>
    <t>Reduced instrument set</t>
  </si>
  <si>
    <t>Coeffs</t>
  </si>
  <si>
    <t>Standard errors</t>
  </si>
  <si>
    <t>Standard error</t>
  </si>
  <si>
    <t>Name</t>
  </si>
  <si>
    <t>cdfs</t>
  </si>
  <si>
    <t>eta</t>
  </si>
  <si>
    <t>se</t>
  </si>
  <si>
    <t>number</t>
  </si>
  <si>
    <t>sector</t>
  </si>
  <si>
    <t>Table sectors</t>
  </si>
  <si>
    <t>Number of industries in sector</t>
  </si>
  <si>
    <t>Sector name</t>
  </si>
  <si>
    <t>dy</t>
  </si>
  <si>
    <t>dy*t</t>
  </si>
  <si>
    <t>var</t>
  </si>
  <si>
    <t>coeffs</t>
  </si>
  <si>
    <t>ses</t>
  </si>
  <si>
    <t>ind</t>
  </si>
  <si>
    <t>se dy</t>
  </si>
  <si>
    <t>se dy*t</t>
  </si>
  <si>
    <t xml:space="preserve">                                     KLEMS Manufacturing and Non-Manufacturing At-A-Glance</t>
  </si>
  <si>
    <t xml:space="preserve">  1                                                          Levels</t>
  </si>
  <si>
    <t>NAICS Industry Code</t>
  </si>
  <si>
    <t>Sector or Industry Title</t>
  </si>
  <si>
    <t xml:space="preserve">  Source: Bureau of Labor Statistics                       July 26, 2017</t>
  </si>
  <si>
    <t xml:space="preserve">          Office of Productivity and Technology</t>
  </si>
  <si>
    <t xml:space="preserve">          Division of Major Sector Productivity</t>
  </si>
  <si>
    <t xml:space="preserve">          </t>
  </si>
  <si>
    <t>Data for 2000</t>
  </si>
  <si>
    <t>in total</t>
  </si>
  <si>
    <t>fraction</t>
  </si>
  <si>
    <t>squared</t>
  </si>
  <si>
    <t>Table sectorsPsi</t>
  </si>
  <si>
    <t>Growth coefficient, ψ</t>
  </si>
  <si>
    <t>Weighted averages across industries</t>
  </si>
  <si>
    <t>Loc in stripped</t>
  </si>
  <si>
    <t>Index in stripped</t>
  </si>
  <si>
    <t>Index in original</t>
  </si>
  <si>
    <t>Loc in original of stripped used</t>
  </si>
  <si>
    <t>Tab</t>
  </si>
  <si>
    <t>1st stage</t>
  </si>
  <si>
    <t>sectorResSorted</t>
  </si>
  <si>
    <t>Trend by ind</t>
  </si>
  <si>
    <t>psi by sector</t>
  </si>
  <si>
    <t>FirstStageOutput</t>
  </si>
  <si>
    <t>FirstStageOutputR</t>
  </si>
  <si>
    <t>ts</t>
  </si>
  <si>
    <t>Figures and tables</t>
  </si>
  <si>
    <t>T</t>
  </si>
  <si>
    <t>T or F</t>
  </si>
  <si>
    <t>F</t>
  </si>
  <si>
    <t>Data</t>
  </si>
  <si>
    <t>distResults</t>
  </si>
  <si>
    <t>sectorsPsi</t>
  </si>
  <si>
    <t>IVplot</t>
  </si>
  <si>
    <t>sectors</t>
  </si>
  <si>
    <t>SUMMARY OUTPUT</t>
  </si>
  <si>
    <t>Regression Statistics</t>
  </si>
  <si>
    <t>Multiple R</t>
  </si>
  <si>
    <t>R Square</t>
  </si>
  <si>
    <t>Adjusted R Square</t>
  </si>
  <si>
    <t>Standard Error</t>
  </si>
  <si>
    <t>Observations</t>
  </si>
  <si>
    <t>ANOVA</t>
  </si>
  <si>
    <t>Regression</t>
  </si>
  <si>
    <t>Residual</t>
  </si>
  <si>
    <t>Intercept</t>
  </si>
  <si>
    <t>df</t>
  </si>
  <si>
    <t>SS</t>
  </si>
  <si>
    <t>MS</t>
  </si>
  <si>
    <t>Significance F</t>
  </si>
  <si>
    <t>Coefficients</t>
  </si>
  <si>
    <t>t Stat</t>
  </si>
  <si>
    <t>P-value</t>
  </si>
  <si>
    <t>Lower 95%</t>
  </si>
  <si>
    <t>Upper 95%</t>
  </si>
  <si>
    <t>Lower 95.0%</t>
  </si>
  <si>
    <t>Upper 95.0%</t>
  </si>
  <si>
    <t>X Variable 1</t>
  </si>
  <si>
    <t>psi</t>
  </si>
  <si>
    <t xml:space="preserve">Res by sector </t>
  </si>
  <si>
    <r>
      <rPr>
        <i/>
        <sz val="12"/>
        <color theme="1"/>
        <rFont val="Times New Roman"/>
        <family val="1"/>
      </rPr>
      <t>p-</t>
    </r>
    <r>
      <rPr>
        <sz val="12"/>
        <color theme="1"/>
        <rFont val="Times New Roman"/>
        <family val="1"/>
      </rPr>
      <t>value, one-tailed</t>
    </r>
  </si>
  <si>
    <t>trendTest</t>
  </si>
  <si>
    <t>Table trendTest</t>
  </si>
  <si>
    <t>muAtMeans, from Matlab</t>
  </si>
  <si>
    <t>Table distResults</t>
  </si>
  <si>
    <t>sectorResSortedTR</t>
  </si>
  <si>
    <t>se weight</t>
  </si>
  <si>
    <t>Lerner index</t>
  </si>
  <si>
    <t>beta</t>
  </si>
  <si>
    <t>alpha</t>
  </si>
  <si>
    <t>M: mean, variance, and skewness of the data</t>
  </si>
  <si>
    <t>M</t>
  </si>
  <si>
    <t>kappa: mean and centered moments of the beta distribution of L</t>
  </si>
  <si>
    <t>Mean of data, M(1)=kappa(1)</t>
  </si>
  <si>
    <t>Variance of data, M(2)</t>
  </si>
  <si>
    <t>Std dev</t>
  </si>
  <si>
    <t>Lerner</t>
  </si>
  <si>
    <t>Skewness of data, M(3)</t>
  </si>
  <si>
    <t>beta, assumption</t>
  </si>
  <si>
    <t>alpha, calculated from mean</t>
  </si>
  <si>
    <t>variance of beta distribution=kappa(2)</t>
  </si>
  <si>
    <t>skewness of beta distribution=kappa(3)</t>
  </si>
  <si>
    <t>gamma(1) normalization</t>
  </si>
  <si>
    <t xml:space="preserve"> </t>
  </si>
  <si>
    <t>kappa(1)=M(1)</t>
  </si>
  <si>
    <t>alpha = beta*kappa(1)/(1-kappa(1)</t>
  </si>
  <si>
    <t>kappa(2)=alpha*beta/((alpha+beta)^2*(alpha+beta+1))</t>
  </si>
  <si>
    <t>kappa(3)=2*(beta-alpha)*sqrt(alpha+beta+1)/ ((alpha+beta+2)*sqrt(alpha*beta))</t>
  </si>
  <si>
    <t>gamma(2) = M(2) - kappa(2)</t>
  </si>
  <si>
    <t>gamma(3): M(3)-(kappa(2)^1.5*kappa(3) +gamma(2)^1.5*gamma(3))/(gamma(2)+kappa(2))^1.5)</t>
  </si>
  <si>
    <t>Variance</t>
  </si>
  <si>
    <t>gamma(1)</t>
  </si>
  <si>
    <t>gamma(2)</t>
  </si>
  <si>
    <t>gamma(3)</t>
  </si>
  <si>
    <t>Parameters to Matlab</t>
  </si>
  <si>
    <t>Mean</t>
  </si>
  <si>
    <t>Skewness</t>
  </si>
  <si>
    <t>Moments of estimated Lerner indexes across industries</t>
  </si>
  <si>
    <t>Shape parameter of true Lerner index</t>
  </si>
  <si>
    <t>α</t>
  </si>
  <si>
    <t>betas</t>
  </si>
  <si>
    <t>IVs</t>
  </si>
  <si>
    <t>Transferred from Matlab</t>
  </si>
  <si>
    <t>betas calcs</t>
  </si>
  <si>
    <t>Wgt av Lerner</t>
  </si>
  <si>
    <t>gamma: mean, variance, and skewness of the distribution of the sampling error</t>
  </si>
  <si>
    <t>Moments of true Lerner indexes across industries</t>
  </si>
  <si>
    <t>Moments of measurement errors</t>
  </si>
  <si>
    <t>16 values of eta</t>
  </si>
  <si>
    <t>Lerners</t>
  </si>
  <si>
    <t>dens</t>
  </si>
  <si>
    <t>cat</t>
  </si>
  <si>
    <t>etas</t>
  </si>
  <si>
    <t>p</t>
  </si>
  <si>
    <t>Fitted</t>
  </si>
  <si>
    <t>Actual</t>
  </si>
  <si>
    <t>L</t>
  </si>
  <si>
    <t>Lhat</t>
  </si>
  <si>
    <t>Count of cat</t>
  </si>
  <si>
    <t>Frac</t>
  </si>
  <si>
    <t>Sum of p</t>
  </si>
  <si>
    <t>Results based on 32 values of eta</t>
  </si>
  <si>
    <t>betaBar</t>
  </si>
  <si>
    <t>betaPlot</t>
  </si>
  <si>
    <t>etaPlot</t>
  </si>
  <si>
    <t>Stan. dev.</t>
  </si>
  <si>
    <t>etas^2</t>
  </si>
  <si>
    <t>etas^3</t>
  </si>
  <si>
    <t>dists</t>
  </si>
  <si>
    <t>Moments, dists</t>
  </si>
  <si>
    <t>etas from Matlab</t>
  </si>
  <si>
    <t>ps from Matlab</t>
  </si>
  <si>
    <t>cdfLhats from Matlab</t>
  </si>
  <si>
    <t>Lerners, sortedLerners,etas,ps,cdfLhats (called L in the paper)</t>
  </si>
  <si>
    <t>process</t>
  </si>
  <si>
    <t>calcMPnew</t>
  </si>
  <si>
    <t>IV</t>
  </si>
  <si>
    <t>OLS</t>
  </si>
  <si>
    <t>Distributions</t>
  </si>
  <si>
    <t>gammax</t>
  </si>
  <si>
    <t>moments</t>
  </si>
  <si>
    <t>betaCumul</t>
  </si>
  <si>
    <t>Output</t>
  </si>
  <si>
    <t>Growth</t>
  </si>
  <si>
    <t>X Variable 2</t>
  </si>
  <si>
    <t>X Variable 3</t>
  </si>
  <si>
    <t>X Variable 4</t>
  </si>
  <si>
    <t>X Variable 5</t>
  </si>
  <si>
    <r>
      <rPr>
        <i/>
        <sz val="12"/>
        <color theme="1"/>
        <rFont val="Times New Roman"/>
        <family val="1"/>
      </rPr>
      <t>t</t>
    </r>
    <r>
      <rPr>
        <sz val="12"/>
        <color theme="1"/>
        <rFont val="Times New Roman"/>
        <family val="1"/>
      </rPr>
      <t xml:space="preserve">-statistic for hypothesis </t>
    </r>
    <r>
      <rPr>
        <i/>
        <sz val="12"/>
        <color theme="1"/>
        <rFont val="Times New Roman"/>
        <family val="1"/>
      </rPr>
      <t>ψ</t>
    </r>
    <r>
      <rPr>
        <sz val="12"/>
        <color theme="1"/>
        <rFont val="Times New Roman"/>
        <family val="1"/>
      </rPr>
      <t xml:space="preserve"> = 0</t>
    </r>
  </si>
  <si>
    <t>Data file</t>
  </si>
  <si>
    <t>klemscombinedbymeasure.xlsx</t>
  </si>
  <si>
    <t>PCEPI</t>
  </si>
  <si>
    <t>a</t>
  </si>
  <si>
    <t>1947-01-01 to 2018-01-01</t>
  </si>
  <si>
    <t>1986-01-01 to 2017-01-01</t>
  </si>
  <si>
    <t>Personal Consumption Expenditures: Chain-type Price Index</t>
  </si>
  <si>
    <t>Monthly</t>
  </si>
  <si>
    <t>Index 2009=100</t>
  </si>
  <si>
    <t>1959-01-01 to 2018-05-01</t>
  </si>
  <si>
    <t>Total mil</t>
  </si>
  <si>
    <t>Bootstrap standard error</t>
  </si>
  <si>
    <t>Constant</t>
  </si>
  <si>
    <t>const</t>
  </si>
  <si>
    <t>Real oil price</t>
  </si>
  <si>
    <t>IVest</t>
  </si>
  <si>
    <t>reduce</t>
  </si>
  <si>
    <t>bootstrap</t>
  </si>
  <si>
    <t>agg</t>
  </si>
  <si>
    <t>Agg phi</t>
  </si>
  <si>
    <t>Aggregation</t>
  </si>
  <si>
    <t>Number of KLEMS industries</t>
  </si>
  <si>
    <t>Estimate of φ based on aggregate data</t>
  </si>
  <si>
    <t>Standard error of estimate</t>
  </si>
  <si>
    <t>Weighted mean of estimated industry φs</t>
  </si>
  <si>
    <t xml:space="preserve"> Non-Durable Manufacturing</t>
  </si>
  <si>
    <t xml:space="preserve"> Durable Manufacturing</t>
  </si>
  <si>
    <t>Ind</t>
  </si>
  <si>
    <t>Agg</t>
  </si>
  <si>
    <t>KLEMSagg</t>
  </si>
  <si>
    <t>calcMPagg</t>
  </si>
  <si>
    <t>processAgg</t>
  </si>
  <si>
    <t>Matlab structure (.m files)</t>
  </si>
  <si>
    <t>+ functions from KLEMS</t>
  </si>
  <si>
    <t>Col E sorted</t>
  </si>
  <si>
    <t>Other Services (except Public Administration)</t>
  </si>
  <si>
    <t>Accommodation and Food Services</t>
  </si>
  <si>
    <t>72</t>
  </si>
  <si>
    <t>Arts, Entertainment, and Recreation</t>
  </si>
  <si>
    <t>71</t>
  </si>
  <si>
    <t>Health Care and Social Assistance</t>
  </si>
  <si>
    <t>62</t>
  </si>
  <si>
    <t>Educational Services</t>
  </si>
  <si>
    <t>Administrative and Support and Waste Management and Remediation Services</t>
  </si>
  <si>
    <t>56</t>
  </si>
  <si>
    <t>Management of Companies and Enterprises</t>
  </si>
  <si>
    <t>Professional, Scientific, and Technical Services</t>
  </si>
  <si>
    <t>54</t>
  </si>
  <si>
    <t>Real Estate and Rental and Leasing</t>
  </si>
  <si>
    <t>53</t>
  </si>
  <si>
    <t>Finance and Insurance</t>
  </si>
  <si>
    <t>52</t>
  </si>
  <si>
    <t>Information</t>
  </si>
  <si>
    <t>Transportation and Warehousing</t>
  </si>
  <si>
    <t>Retail Trade</t>
  </si>
  <si>
    <t>44-45</t>
  </si>
  <si>
    <t>Wholesale Trade</t>
  </si>
  <si>
    <t>31-33</t>
  </si>
  <si>
    <t>Construction</t>
  </si>
  <si>
    <t>Utilities</t>
  </si>
  <si>
    <t>Mining, Quarrying, and Oil and Gas Extraction</t>
  </si>
  <si>
    <t>Agriculture, Forestry, Fishing and Hunting</t>
  </si>
  <si>
    <t>SUSB</t>
  </si>
  <si>
    <t>Number</t>
  </si>
  <si>
    <t>dists, cols P and Q</t>
  </si>
  <si>
    <t>dists, col L</t>
  </si>
  <si>
    <t>dists, cols A, O, N</t>
  </si>
  <si>
    <t>Table agg</t>
  </si>
  <si>
    <t>Agg results</t>
  </si>
  <si>
    <t>All results in MPresults.xlsx</t>
  </si>
  <si>
    <t>Combined Sectors and Industry KLEMS Multifactor Productivity Tables ...</t>
  </si>
  <si>
    <t>https://www.bls.gov/mfp/special_requests/klemscombinedbymeasure.xlsx</t>
  </si>
  <si>
    <t>&gt;0.5</t>
  </si>
  <si>
    <t>0.001&lt;p&lt;0.01</t>
  </si>
  <si>
    <t>0.2&lt;p&lt;0.5</t>
  </si>
  <si>
    <t>p&lt;0.001</t>
  </si>
  <si>
    <t>Table Fs</t>
  </si>
  <si>
    <t>Greater than 0.50</t>
  </si>
  <si>
    <t xml:space="preserve">0.20 to 0.50 </t>
  </si>
  <si>
    <t>0.01 to 0.001</t>
  </si>
  <si>
    <t>Less than 0.001</t>
  </si>
  <si>
    <t>p-value range</t>
  </si>
  <si>
    <t>Percent of KLEMS industries</t>
  </si>
  <si>
    <t>0.20 to 0.05</t>
  </si>
  <si>
    <t>0.05 to 0.01</t>
  </si>
  <si>
    <t>0.05&lt;p&lt;0.2</t>
  </si>
  <si>
    <t>0.01&lt;p&lt;0.05</t>
  </si>
  <si>
    <t>Matrix sectorsTable from Matlab</t>
  </si>
  <si>
    <t>Matrix sectorsPsi from Matlab</t>
  </si>
  <si>
    <t>TableAgg</t>
  </si>
  <si>
    <t>Matrix TableAgg from Matlab</t>
  </si>
  <si>
    <t xml:space="preserve">                                        Value of Production, billions of current dollars</t>
  </si>
  <si>
    <t>Bootstrap, 1000 reps</t>
  </si>
  <si>
    <t>Fs</t>
  </si>
  <si>
    <t>Matlab vector pVals</t>
  </si>
  <si>
    <t>pVals</t>
  </si>
  <si>
    <t>LernerPlot</t>
  </si>
  <si>
    <t>Matrix EstResults, from Matlab</t>
  </si>
  <si>
    <r>
      <t xml:space="preserve">Weighted average of estimate of trend, </t>
    </r>
    <r>
      <rPr>
        <i/>
        <sz val="12"/>
        <color theme="1"/>
        <rFont val="Times New Roman"/>
        <family val="1"/>
      </rPr>
      <t>ψ</t>
    </r>
  </si>
  <si>
    <t>LernersSorted from Matlab</t>
  </si>
  <si>
    <t>Bootstrap standard deviation (sdaggpsis(1))</t>
  </si>
  <si>
    <t>Value of weighted average est of psi (aggpsisV(1,1))</t>
  </si>
  <si>
    <t>Value of weighted average est of phi (aggphsisV(1,1))</t>
  </si>
  <si>
    <t>Launching KLEMS will replicate all the results in the paper</t>
  </si>
  <si>
    <t>Stan error</t>
  </si>
  <si>
    <t>+</t>
  </si>
  <si>
    <t>-</t>
  </si>
  <si>
    <t>LernerPlot from Matlab</t>
  </si>
  <si>
    <t>LernerTime</t>
  </si>
  <si>
    <t>Percent of value of output in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</si>
</sst>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mm/dd/yyyy"/>
    <numFmt numFmtId="166" formatCode="0.000"/>
    <numFmt numFmtId="167" formatCode="0.0000"/>
    <numFmt numFmtId="168" formatCode="0.000_);\(0.000\)"/>
    <numFmt numFmtId="169" formatCode="0.00_);\(0.00\)"/>
    <numFmt numFmtId="170" formatCode="######0.000"/>
  </numFmts>
  <fonts count="37">
    <font>
      <sz val="12"/>
      <color theme="1"/>
      <name val="Times New Roman"/>
      <family val="2"/>
    </font>
    <font>
      <b/>
      <sz val="9"/>
      <color rgb="FF666666"/>
      <name val="Lucida Sans"/>
      <family val="2"/>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u/>
      <sz val="12"/>
      <color theme="10"/>
      <name val="Times New Roman"/>
      <family val="2"/>
    </font>
    <font>
      <b/>
      <sz val="12"/>
      <color theme="1"/>
      <name val="Times New Roman"/>
      <family val="1"/>
    </font>
    <font>
      <b/>
      <sz val="18"/>
      <color theme="3"/>
      <name val="Cambria"/>
      <family val="2"/>
      <scheme val="maj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8"/>
      <color theme="1"/>
      <name val="Ariel"/>
    </font>
    <font>
      <b/>
      <sz val="8"/>
      <color theme="1"/>
      <name val="Ariel"/>
    </font>
    <font>
      <i/>
      <sz val="12"/>
      <color theme="1"/>
      <name val="Times New Roman"/>
      <family val="1"/>
    </font>
    <font>
      <sz val="12"/>
      <color theme="1"/>
      <name val="Times New Roman"/>
      <family val="1"/>
    </font>
    <font>
      <b/>
      <sz val="8"/>
      <color theme="1"/>
      <name val="Arial"/>
      <family val="2"/>
    </font>
    <font>
      <i/>
      <sz val="12"/>
      <color theme="1"/>
      <name val="Times New Roman"/>
      <family val="2"/>
    </font>
    <font>
      <sz val="8"/>
      <color theme="1"/>
      <name val="Arial"/>
      <family val="2"/>
    </font>
    <font>
      <sz val="11"/>
      <color theme="1"/>
      <name val="Times New Roman"/>
      <family val="1"/>
    </font>
    <font>
      <b/>
      <sz val="12"/>
      <name val="Times New Roman"/>
      <family val="1"/>
    </font>
  </fonts>
  <fills count="37">
    <fill>
      <patternFill patternType="none"/>
    </fill>
    <fill>
      <patternFill patternType="gray125"/>
    </fill>
    <fill>
      <patternFill patternType="solid">
        <fgColor indexed="56"/>
        <bgColor indexed="2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double">
        <color indexed="64"/>
      </bottom>
      <diagonal/>
    </border>
    <border>
      <left/>
      <right/>
      <top style="double">
        <color indexed="64"/>
      </top>
      <bottom style="thin">
        <color indexed="64"/>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5">
    <xf numFmtId="0" fontId="0" fillId="0" borderId="0"/>
    <xf numFmtId="0" fontId="2" fillId="0" borderId="0"/>
    <xf numFmtId="0" fontId="9" fillId="0" borderId="0" applyNumberFormat="0" applyFill="0" applyBorder="0" applyAlignment="0" applyProtection="0"/>
    <xf numFmtId="0" fontId="11" fillId="0" borderId="0" applyNumberFormat="0" applyFill="0" applyBorder="0" applyAlignment="0" applyProtection="0"/>
    <xf numFmtId="0" fontId="12" fillId="0" borderId="0"/>
    <xf numFmtId="0" fontId="12" fillId="11"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0"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4" fillId="4" borderId="0" applyNumberFormat="0" applyBorder="0" applyAlignment="0" applyProtection="0"/>
    <xf numFmtId="0" fontId="15" fillId="7" borderId="5" applyNumberFormat="0" applyAlignment="0" applyProtection="0"/>
    <xf numFmtId="0" fontId="16" fillId="8" borderId="8" applyNumberFormat="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0" borderId="2" applyNumberFormat="0" applyFill="0" applyAlignment="0" applyProtection="0"/>
    <xf numFmtId="0" fontId="20" fillId="0" borderId="3" applyNumberFormat="0" applyFill="0" applyAlignment="0" applyProtection="0"/>
    <xf numFmtId="0" fontId="21" fillId="0" borderId="4" applyNumberFormat="0" applyFill="0" applyAlignment="0" applyProtection="0"/>
    <xf numFmtId="0" fontId="21" fillId="0" borderId="0" applyNumberFormat="0" applyFill="0" applyBorder="0" applyAlignment="0" applyProtection="0"/>
    <xf numFmtId="0" fontId="22" fillId="6" borderId="5" applyNumberFormat="0" applyAlignment="0" applyProtection="0"/>
    <xf numFmtId="0" fontId="23" fillId="0" borderId="7" applyNumberFormat="0" applyFill="0" applyAlignment="0" applyProtection="0"/>
    <xf numFmtId="0" fontId="24" fillId="5" borderId="0" applyNumberFormat="0" applyBorder="0" applyAlignment="0" applyProtection="0"/>
    <xf numFmtId="0" fontId="12" fillId="9" borderId="9" applyNumberFormat="0" applyFont="0" applyAlignment="0" applyProtection="0"/>
    <xf numFmtId="0" fontId="25" fillId="7" borderId="6" applyNumberFormat="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146">
    <xf numFmtId="0" fontId="0" fillId="0" borderId="0" xfId="0"/>
    <xf numFmtId="0" fontId="0" fillId="0" borderId="0" xfId="0" applyAlignment="1">
      <alignment horizontal="center"/>
    </xf>
    <xf numFmtId="0" fontId="2" fillId="0" borderId="0" xfId="1"/>
    <xf numFmtId="0" fontId="6" fillId="0" borderId="0" xfId="1" applyFont="1"/>
    <xf numFmtId="0" fontId="2" fillId="0" borderId="0" xfId="1" applyAlignment="1">
      <alignment horizontal="right" wrapText="1"/>
    </xf>
    <xf numFmtId="164" fontId="0" fillId="0" borderId="0" xfId="0" applyNumberFormat="1"/>
    <xf numFmtId="165" fontId="1" fillId="0" borderId="0" xfId="0" applyNumberFormat="1" applyFont="1"/>
    <xf numFmtId="165" fontId="0" fillId="0" borderId="0" xfId="0" applyNumberFormat="1"/>
    <xf numFmtId="165" fontId="9" fillId="0" borderId="0" xfId="2" applyNumberFormat="1"/>
    <xf numFmtId="0" fontId="2" fillId="0" borderId="0" xfId="1" applyFill="1" applyAlignment="1">
      <alignment horizontal="right" wrapText="1"/>
    </xf>
    <xf numFmtId="11" fontId="0" fillId="0" borderId="0" xfId="0" applyNumberFormat="1"/>
    <xf numFmtId="0" fontId="0" fillId="0" borderId="0" xfId="0"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Alignment="1">
      <alignment horizontal="left"/>
    </xf>
    <xf numFmtId="2" fontId="0" fillId="0" borderId="0" xfId="0" applyNumberFormat="1" applyAlignment="1">
      <alignment horizontal="center"/>
    </xf>
    <xf numFmtId="0" fontId="0" fillId="0" borderId="0" xfId="0" applyAlignment="1">
      <alignment horizontal="right"/>
    </xf>
    <xf numFmtId="0" fontId="10" fillId="0" borderId="0" xfId="0" applyFont="1"/>
    <xf numFmtId="167" fontId="0" fillId="0" borderId="0" xfId="0" applyNumberFormat="1"/>
    <xf numFmtId="1" fontId="0" fillId="0" borderId="0" xfId="0" applyNumberFormat="1" applyAlignment="1">
      <alignment horizontal="center"/>
    </xf>
    <xf numFmtId="0" fontId="0" fillId="0" borderId="0" xfId="0" quotePrefix="1"/>
    <xf numFmtId="0" fontId="12" fillId="0" borderId="0" xfId="4"/>
    <xf numFmtId="0" fontId="28" fillId="0" borderId="0" xfId="4" quotePrefix="1" applyFont="1" applyAlignment="1">
      <alignment horizontal="left"/>
    </xf>
    <xf numFmtId="0" fontId="12" fillId="0" borderId="0" xfId="4" applyAlignment="1">
      <alignment horizontal="center"/>
    </xf>
    <xf numFmtId="0" fontId="29" fillId="0" borderId="0" xfId="4" applyFont="1" applyAlignment="1">
      <alignment horizontal="center"/>
    </xf>
    <xf numFmtId="0" fontId="28" fillId="0" borderId="0" xfId="4" applyFont="1" applyAlignment="1">
      <alignment horizontal="center"/>
    </xf>
    <xf numFmtId="0" fontId="0" fillId="0" borderId="0" xfId="0" applyNumberFormat="1"/>
    <xf numFmtId="166" fontId="0" fillId="0" borderId="0" xfId="0" applyNumberFormat="1" applyAlignment="1">
      <alignment horizontal="center" vertical="center"/>
    </xf>
    <xf numFmtId="0" fontId="0" fillId="0" borderId="12" xfId="0" applyBorder="1"/>
    <xf numFmtId="0" fontId="0" fillId="0" borderId="0" xfId="0" applyAlignment="1">
      <alignment vertical="center"/>
    </xf>
    <xf numFmtId="168" fontId="0" fillId="0" borderId="0" xfId="0" applyNumberFormat="1" applyAlignment="1">
      <alignment horizontal="center" vertical="center"/>
    </xf>
    <xf numFmtId="0" fontId="0" fillId="0" borderId="12" xfId="0" applyBorder="1" applyAlignment="1">
      <alignment vertical="center"/>
    </xf>
    <xf numFmtId="2"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xf>
    <xf numFmtId="0" fontId="12" fillId="0" borderId="0" xfId="4" applyAlignment="1">
      <alignment horizontal="center"/>
    </xf>
    <xf numFmtId="0" fontId="0" fillId="0" borderId="0" xfId="0" applyAlignment="1">
      <alignment vertical="center" wrapText="1"/>
    </xf>
    <xf numFmtId="0" fontId="0" fillId="0" borderId="0" xfId="0" applyAlignment="1">
      <alignment horizontal="center" vertical="center"/>
    </xf>
    <xf numFmtId="0" fontId="0" fillId="0" borderId="12" xfId="0" applyBorder="1" applyAlignment="1">
      <alignment vertical="center" wrapText="1"/>
    </xf>
    <xf numFmtId="2" fontId="0" fillId="0" borderId="0" xfId="0" applyNumberFormat="1"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169" fontId="0" fillId="0" borderId="0" xfId="0" applyNumberFormat="1" applyAlignment="1">
      <alignment horizontal="center" vertical="center"/>
    </xf>
    <xf numFmtId="0" fontId="0" fillId="0" borderId="12" xfId="0" applyBorder="1" applyAlignment="1">
      <alignment horizontal="center" vertical="center"/>
    </xf>
    <xf numFmtId="0" fontId="30" fillId="0" borderId="11" xfId="0" applyFont="1" applyBorder="1" applyAlignment="1">
      <alignment horizontal="center" vertical="center" wrapText="1"/>
    </xf>
    <xf numFmtId="0" fontId="28" fillId="0" borderId="0" xfId="4" applyFont="1"/>
    <xf numFmtId="0" fontId="29" fillId="0" borderId="0" xfId="4" applyFont="1"/>
    <xf numFmtId="0" fontId="29" fillId="0" borderId="0" xfId="4" applyFont="1" applyAlignment="1">
      <alignment horizontal="left"/>
    </xf>
    <xf numFmtId="0" fontId="28" fillId="0" borderId="0" xfId="4" applyFont="1" applyAlignment="1">
      <alignment horizontal="left"/>
    </xf>
    <xf numFmtId="170" fontId="28" fillId="0" borderId="0" xfId="4" applyNumberFormat="1" applyFont="1"/>
    <xf numFmtId="166" fontId="0" fillId="0" borderId="12" xfId="0" applyNumberFormat="1" applyBorder="1" applyAlignment="1">
      <alignment horizontal="center" vertical="center"/>
    </xf>
    <xf numFmtId="168" fontId="0" fillId="0" borderId="12"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0" fontId="0" fillId="0" borderId="0" xfId="0" applyAlignment="1">
      <alignment horizontal="center"/>
    </xf>
    <xf numFmtId="0" fontId="29" fillId="0" borderId="0" xfId="4" applyFont="1" applyAlignment="1">
      <alignment horizontal="center" wrapText="1"/>
    </xf>
    <xf numFmtId="0" fontId="32" fillId="0" borderId="0" xfId="4" applyFont="1" applyAlignment="1">
      <alignment horizontal="center" wrapText="1"/>
    </xf>
    <xf numFmtId="0" fontId="0" fillId="0" borderId="0" xfId="0" applyAlignment="1">
      <alignment horizontal="center"/>
    </xf>
    <xf numFmtId="0" fontId="30" fillId="0" borderId="0" xfId="0" applyFont="1"/>
    <xf numFmtId="0" fontId="0" fillId="0" borderId="0" xfId="0" applyBorder="1"/>
    <xf numFmtId="0" fontId="30" fillId="0" borderId="0" xfId="0" applyFont="1" applyBorder="1" applyAlignment="1">
      <alignment horizontal="center" vertical="center" wrapText="1"/>
    </xf>
    <xf numFmtId="168" fontId="0" fillId="0" borderId="0" xfId="0" applyNumberFormat="1" applyBorder="1" applyAlignment="1">
      <alignment horizontal="center" vertical="center"/>
    </xf>
    <xf numFmtId="1" fontId="0" fillId="0" borderId="0" xfId="0" applyNumberFormat="1" applyAlignment="1">
      <alignment horizontal="center" vertical="center"/>
    </xf>
    <xf numFmtId="1" fontId="0" fillId="0" borderId="0" xfId="0" applyNumberFormat="1" applyBorder="1" applyAlignment="1">
      <alignment horizontal="center" vertical="center"/>
    </xf>
    <xf numFmtId="0" fontId="30" fillId="0" borderId="0" xfId="0" applyFont="1" applyAlignment="1">
      <alignment horizontal="center"/>
    </xf>
    <xf numFmtId="0" fontId="0" fillId="0" borderId="0" xfId="0" applyFill="1" applyBorder="1" applyAlignment="1"/>
    <xf numFmtId="0" fontId="0" fillId="0" borderId="15" xfId="0" applyFill="1" applyBorder="1" applyAlignment="1"/>
    <xf numFmtId="0" fontId="33" fillId="0" borderId="16" xfId="0" applyFont="1" applyFill="1" applyBorder="1" applyAlignment="1">
      <alignment horizontal="center"/>
    </xf>
    <xf numFmtId="0" fontId="33" fillId="0" borderId="16" xfId="0" applyFont="1" applyFill="1" applyBorder="1" applyAlignment="1">
      <alignment horizontal="centerContinuous"/>
    </xf>
    <xf numFmtId="0" fontId="0" fillId="0" borderId="0" xfId="0" applyAlignment="1">
      <alignment horizontal="center"/>
    </xf>
    <xf numFmtId="0" fontId="30" fillId="0" borderId="0" xfId="0" applyFont="1" applyBorder="1" applyAlignment="1">
      <alignment horizontal="center" vertical="center"/>
    </xf>
    <xf numFmtId="167" fontId="0" fillId="0" borderId="0" xfId="0" applyNumberFormat="1" applyAlignment="1">
      <alignment horizontal="center" vertical="center"/>
    </xf>
    <xf numFmtId="164" fontId="0" fillId="0" borderId="0" xfId="0" applyNumberFormat="1" applyAlignment="1">
      <alignment horizontal="center" vertical="center"/>
    </xf>
    <xf numFmtId="164" fontId="0" fillId="0" borderId="12" xfId="0" applyNumberFormat="1" applyBorder="1" applyAlignment="1">
      <alignment horizontal="center" vertical="center"/>
    </xf>
    <xf numFmtId="169" fontId="0" fillId="0" borderId="12" xfId="0" applyNumberFormat="1" applyBorder="1" applyAlignment="1">
      <alignment horizontal="center" vertical="center"/>
    </xf>
    <xf numFmtId="0" fontId="31" fillId="0" borderId="0" xfId="0" applyFont="1" applyAlignment="1">
      <alignment vertical="center"/>
    </xf>
    <xf numFmtId="0" fontId="31" fillId="0" borderId="12" xfId="0" applyFont="1" applyBorder="1" applyAlignment="1">
      <alignment vertical="center"/>
    </xf>
    <xf numFmtId="0" fontId="10" fillId="0" borderId="0" xfId="0" applyFont="1" applyBorder="1"/>
    <xf numFmtId="0" fontId="0" fillId="0" borderId="0" xfId="0" applyAlignment="1">
      <alignment wrapText="1"/>
    </xf>
    <xf numFmtId="0" fontId="0" fillId="0" borderId="0" xfId="0" applyAlignment="1">
      <alignment horizontal="center"/>
    </xf>
    <xf numFmtId="166" fontId="0" fillId="0" borderId="0" xfId="0" applyNumberFormat="1"/>
    <xf numFmtId="0" fontId="0" fillId="0" borderId="0" xfId="0" applyAlignment="1">
      <alignment horizontal="center" wrapText="1"/>
    </xf>
    <xf numFmtId="0" fontId="0" fillId="0" borderId="0" xfId="0" applyAlignment="1">
      <alignment horizontal="center"/>
    </xf>
    <xf numFmtId="0" fontId="0" fillId="0" borderId="0" xfId="0" applyAlignment="1">
      <alignment horizontal="right" wrapText="1"/>
    </xf>
    <xf numFmtId="0" fontId="0" fillId="0" borderId="0" xfId="0" applyAlignment="1">
      <alignment horizontal="left" wrapText="1"/>
    </xf>
    <xf numFmtId="0" fontId="31" fillId="0" borderId="0" xfId="0" applyFont="1"/>
    <xf numFmtId="0" fontId="0" fillId="0" borderId="0" xfId="0" applyAlignment="1">
      <alignment horizontal="center"/>
    </xf>
    <xf numFmtId="0" fontId="0" fillId="0" borderId="17" xfId="0" applyBorder="1" applyAlignment="1">
      <alignment horizontal="center" vertical="center"/>
    </xf>
    <xf numFmtId="2" fontId="0" fillId="0" borderId="17" xfId="0" applyNumberFormat="1" applyBorder="1" applyAlignment="1">
      <alignment horizontal="center" vertical="center"/>
    </xf>
    <xf numFmtId="0" fontId="0" fillId="0" borderId="18" xfId="0" applyFill="1" applyBorder="1" applyAlignment="1">
      <alignment vertical="center" wrapText="1"/>
    </xf>
    <xf numFmtId="0" fontId="30" fillId="0" borderId="18" xfId="0" applyFont="1" applyBorder="1" applyAlignment="1">
      <alignment horizontal="center" vertical="center"/>
    </xf>
    <xf numFmtId="0" fontId="10" fillId="0" borderId="0" xfId="0" applyFont="1" applyAlignment="1">
      <alignment wrapText="1"/>
    </xf>
    <xf numFmtId="0" fontId="0" fillId="34" borderId="0" xfId="0" applyFill="1"/>
    <xf numFmtId="0" fontId="10" fillId="34" borderId="0" xfId="0" applyFont="1" applyFill="1"/>
    <xf numFmtId="0" fontId="0" fillId="35" borderId="0" xfId="0" applyFill="1"/>
    <xf numFmtId="0" fontId="0" fillId="0" borderId="0" xfId="0" applyAlignment="1">
      <alignment horizontal="center"/>
    </xf>
    <xf numFmtId="0" fontId="0" fillId="0" borderId="0" xfId="0" applyAlignment="1">
      <alignment horizontal="center"/>
    </xf>
    <xf numFmtId="0" fontId="30" fillId="0" borderId="13"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xf numFmtId="39" fontId="0" fillId="0" borderId="0" xfId="0" applyNumberFormat="1" applyAlignment="1">
      <alignment horizontal="center" vertical="center"/>
    </xf>
    <xf numFmtId="39" fontId="0" fillId="0" borderId="12" xfId="0" applyNumberFormat="1" applyBorder="1" applyAlignment="1">
      <alignment horizontal="center" vertical="center"/>
    </xf>
    <xf numFmtId="0" fontId="29" fillId="0" borderId="0" xfId="0" applyFont="1" applyAlignment="1">
      <alignment horizontal="left"/>
    </xf>
    <xf numFmtId="0" fontId="29" fillId="0" borderId="0" xfId="0" applyFont="1" applyAlignment="1">
      <alignment horizontal="center"/>
    </xf>
    <xf numFmtId="0" fontId="28" fillId="0" borderId="0" xfId="0" quotePrefix="1" applyFont="1" applyAlignment="1">
      <alignment horizontal="left"/>
    </xf>
    <xf numFmtId="0" fontId="28" fillId="0" borderId="0" xfId="0" applyFont="1" applyAlignment="1">
      <alignment horizontal="left"/>
    </xf>
    <xf numFmtId="0" fontId="30" fillId="0" borderId="13" xfId="0" applyFont="1" applyBorder="1" applyAlignment="1">
      <alignment horizontal="center" vertical="center" wrapText="1"/>
    </xf>
    <xf numFmtId="0" fontId="0" fillId="0" borderId="0" xfId="0" applyAlignment="1">
      <alignment horizontal="center"/>
    </xf>
    <xf numFmtId="49" fontId="34" fillId="0" borderId="19" xfId="4" applyNumberFormat="1" applyFont="1" applyBorder="1"/>
    <xf numFmtId="0" fontId="12" fillId="0" borderId="0" xfId="4" applyAlignment="1">
      <alignment horizontal="center" wrapText="1"/>
    </xf>
    <xf numFmtId="0" fontId="28" fillId="0" borderId="0" xfId="4" applyFont="1" applyAlignment="1">
      <alignment horizontal="left" vertical="center" wrapText="1"/>
    </xf>
    <xf numFmtId="0" fontId="12" fillId="0" borderId="0" xfId="4" applyNumberFormat="1" applyAlignment="1">
      <alignment horizontal="center" wrapText="1"/>
    </xf>
    <xf numFmtId="0" fontId="12" fillId="0" borderId="0" xfId="4" quotePrefix="1" applyAlignment="1">
      <alignment horizontal="center" wrapText="1"/>
    </xf>
    <xf numFmtId="49" fontId="35" fillId="0" borderId="19" xfId="4" applyNumberFormat="1" applyFont="1" applyBorder="1"/>
    <xf numFmtId="49" fontId="34" fillId="0" borderId="19" xfId="4" applyNumberFormat="1" applyFont="1" applyBorder="1" applyAlignment="1">
      <alignment horizontal="center"/>
    </xf>
    <xf numFmtId="49" fontId="35" fillId="0" borderId="19" xfId="4" applyNumberFormat="1" applyFont="1" applyBorder="1" applyAlignment="1">
      <alignment wrapText="1"/>
    </xf>
    <xf numFmtId="0" fontId="34" fillId="0" borderId="19" xfId="4" applyNumberFormat="1" applyFont="1" applyBorder="1" applyAlignment="1">
      <alignment horizontal="center"/>
    </xf>
    <xf numFmtId="49" fontId="31" fillId="0" borderId="0" xfId="0" applyNumberFormat="1" applyFont="1" applyAlignment="1">
      <alignment vertical="center" wrapText="1"/>
    </xf>
    <xf numFmtId="0" fontId="30" fillId="0" borderId="13" xfId="0" applyFont="1" applyBorder="1" applyAlignment="1">
      <alignment horizontal="left" vertical="center" wrapText="1"/>
    </xf>
    <xf numFmtId="0" fontId="9" fillId="0" borderId="0" xfId="2" applyAlignment="1">
      <alignment horizontal="left" vertical="center"/>
    </xf>
    <xf numFmtId="0" fontId="0" fillId="0" borderId="0" xfId="0" quotePrefix="1" applyAlignment="1">
      <alignment horizontal="center"/>
    </xf>
    <xf numFmtId="1" fontId="0" fillId="0" borderId="12" xfId="0" applyNumberFormat="1" applyBorder="1" applyAlignment="1">
      <alignment horizontal="center" vertical="center"/>
    </xf>
    <xf numFmtId="0" fontId="30" fillId="0" borderId="0" xfId="0" applyFont="1" applyBorder="1"/>
    <xf numFmtId="0" fontId="36" fillId="0" borderId="0" xfId="0" applyFont="1" applyAlignment="1">
      <alignment horizontal="center"/>
    </xf>
    <xf numFmtId="0" fontId="10" fillId="0" borderId="0" xfId="0" applyFont="1" applyAlignment="1">
      <alignment horizontal="center" wrapText="1"/>
    </xf>
    <xf numFmtId="0" fontId="0" fillId="36" borderId="0" xfId="0" applyFont="1" applyFill="1"/>
    <xf numFmtId="0" fontId="0" fillId="0" borderId="0" xfId="0" applyAlignment="1">
      <alignment horizontal="center"/>
    </xf>
    <xf numFmtId="0" fontId="30" fillId="0" borderId="13" xfId="0" applyFont="1" applyBorder="1" applyAlignment="1">
      <alignment horizontal="center" vertical="center"/>
    </xf>
    <xf numFmtId="0" fontId="30" fillId="0" borderId="13" xfId="0" applyFont="1" applyBorder="1" applyAlignment="1">
      <alignment horizontal="center" vertical="center" wrapText="1"/>
    </xf>
    <xf numFmtId="0" fontId="0" fillId="0" borderId="0" xfId="0" applyAlignment="1">
      <alignment horizontal="center"/>
    </xf>
    <xf numFmtId="0" fontId="0" fillId="0" borderId="14"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7" xfId="0" applyBorder="1" applyAlignment="1">
      <alignment horizontal="left" vertical="center" wrapText="1"/>
    </xf>
    <xf numFmtId="0" fontId="0" fillId="0" borderId="12" xfId="0" applyBorder="1" applyAlignment="1">
      <alignment horizontal="left" vertical="center" wrapText="1"/>
    </xf>
    <xf numFmtId="0" fontId="10" fillId="0" borderId="0" xfId="0" applyFont="1" applyAlignment="1">
      <alignment horizontal="center"/>
    </xf>
    <xf numFmtId="0" fontId="12" fillId="0" borderId="0" xfId="4" applyAlignment="1">
      <alignment horizontal="center"/>
    </xf>
    <xf numFmtId="0" fontId="3" fillId="2" borderId="1" xfId="1" applyFont="1" applyFill="1" applyBorder="1" applyAlignment="1">
      <alignment horizontal="center"/>
    </xf>
    <xf numFmtId="0" fontId="4" fillId="0" borderId="0" xfId="1" applyFont="1"/>
    <xf numFmtId="0" fontId="2" fillId="0" borderId="0" xfId="1"/>
    <xf numFmtId="0" fontId="5" fillId="0" borderId="0" xfId="1" applyFont="1"/>
    <xf numFmtId="0" fontId="7" fillId="0" borderId="0" xfId="1" applyFont="1" applyAlignment="1">
      <alignment wrapText="1"/>
    </xf>
    <xf numFmtId="0" fontId="8" fillId="0" borderId="0" xfId="1" applyFont="1" applyAlignment="1">
      <alignment wrapText="1"/>
    </xf>
    <xf numFmtId="0" fontId="29" fillId="0" borderId="0" xfId="4" applyFont="1" applyAlignment="1"/>
    <xf numFmtId="0" fontId="26" fillId="0" borderId="0" xfId="4" applyFont="1" applyAlignment="1"/>
  </cellXfs>
  <cellStyles count="45">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Explanatory Text 2" xfId="32" xr:uid="{00000000-0005-0000-0000-00001B000000}"/>
    <cellStyle name="Good 2" xfId="33" xr:uid="{00000000-0005-0000-0000-00001C000000}"/>
    <cellStyle name="Heading 1 2" xfId="34" xr:uid="{00000000-0005-0000-0000-00001D000000}"/>
    <cellStyle name="Heading 2 2" xfId="35" xr:uid="{00000000-0005-0000-0000-00001E000000}"/>
    <cellStyle name="Heading 3 2" xfId="36" xr:uid="{00000000-0005-0000-0000-00001F000000}"/>
    <cellStyle name="Heading 4 2" xfId="37" xr:uid="{00000000-0005-0000-0000-000020000000}"/>
    <cellStyle name="Hyperlink" xfId="2" builtinId="8"/>
    <cellStyle name="Input 2" xfId="38" xr:uid="{00000000-0005-0000-0000-000022000000}"/>
    <cellStyle name="Linked Cell 2" xfId="39" xr:uid="{00000000-0005-0000-0000-000023000000}"/>
    <cellStyle name="Neutral 2" xfId="40" xr:uid="{00000000-0005-0000-0000-000024000000}"/>
    <cellStyle name="Normal" xfId="0" builtinId="0"/>
    <cellStyle name="Normal 2" xfId="1" xr:uid="{00000000-0005-0000-0000-000026000000}"/>
    <cellStyle name="Normal 3" xfId="4" xr:uid="{00000000-0005-0000-0000-000027000000}"/>
    <cellStyle name="Note 2" xfId="41" xr:uid="{00000000-0005-0000-0000-000028000000}"/>
    <cellStyle name="Output 2" xfId="42" xr:uid="{00000000-0005-0000-0000-000029000000}"/>
    <cellStyle name="Title" xfId="3" builtinId="15" customBuiltin="1"/>
    <cellStyle name="Total 2" xfId="43" xr:uid="{00000000-0005-0000-0000-00002B000000}"/>
    <cellStyle name="Warning Text 2" xfId="44" xr:uid="{00000000-0005-0000-0000-00002C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7.xml"/><Relationship Id="rId18" Type="http://schemas.openxmlformats.org/officeDocument/2006/relationships/worksheet" Target="worksheets/sheet12.xml"/><Relationship Id="rId26" Type="http://schemas.openxmlformats.org/officeDocument/2006/relationships/worksheet" Target="worksheets/sheet20.xml"/><Relationship Id="rId3" Type="http://schemas.openxmlformats.org/officeDocument/2006/relationships/worksheet" Target="worksheets/sheet2.xml"/><Relationship Id="rId21" Type="http://schemas.openxmlformats.org/officeDocument/2006/relationships/worksheet" Target="worksheets/sheet15.xml"/><Relationship Id="rId34" Type="http://schemas.openxmlformats.org/officeDocument/2006/relationships/styles" Target="styles.xml"/><Relationship Id="rId7" Type="http://schemas.openxmlformats.org/officeDocument/2006/relationships/chartsheet" Target="chartsheets/sheet3.xml"/><Relationship Id="rId12" Type="http://schemas.openxmlformats.org/officeDocument/2006/relationships/chartsheet" Target="chartsheets/sheet6.xml"/><Relationship Id="rId17" Type="http://schemas.openxmlformats.org/officeDocument/2006/relationships/worksheet" Target="worksheets/sheet11.xml"/><Relationship Id="rId25" Type="http://schemas.openxmlformats.org/officeDocument/2006/relationships/worksheet" Target="worksheets/sheet19.xml"/><Relationship Id="rId33" Type="http://schemas.openxmlformats.org/officeDocument/2006/relationships/theme" Target="theme/theme1.xml"/><Relationship Id="rId2" Type="http://schemas.openxmlformats.org/officeDocument/2006/relationships/chartsheet" Target="chartsheets/sheet1.xml"/><Relationship Id="rId16" Type="http://schemas.openxmlformats.org/officeDocument/2006/relationships/worksheet" Target="worksheets/sheet10.xml"/><Relationship Id="rId20" Type="http://schemas.openxmlformats.org/officeDocument/2006/relationships/worksheet" Target="worksheets/sheet14.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worksheet" Target="worksheets/sheet6.xml"/><Relationship Id="rId24" Type="http://schemas.openxmlformats.org/officeDocument/2006/relationships/worksheet" Target="worksheets/sheet18.xml"/><Relationship Id="rId32" Type="http://schemas.openxmlformats.org/officeDocument/2006/relationships/pivotCacheDefinition" Target="pivotCache/pivotCacheDefinition2.xml"/><Relationship Id="rId5" Type="http://schemas.openxmlformats.org/officeDocument/2006/relationships/chartsheet" Target="chartsheets/sheet2.xml"/><Relationship Id="rId15" Type="http://schemas.openxmlformats.org/officeDocument/2006/relationships/worksheet" Target="worksheets/sheet9.xml"/><Relationship Id="rId23" Type="http://schemas.openxmlformats.org/officeDocument/2006/relationships/worksheet" Target="worksheets/sheet17.xml"/><Relationship Id="rId28" Type="http://schemas.openxmlformats.org/officeDocument/2006/relationships/worksheet" Target="worksheets/sheet22.xml"/><Relationship Id="rId36" Type="http://schemas.openxmlformats.org/officeDocument/2006/relationships/calcChain" Target="calcChain.xml"/><Relationship Id="rId10" Type="http://schemas.openxmlformats.org/officeDocument/2006/relationships/worksheet" Target="worksheets/sheet5.xml"/><Relationship Id="rId19" Type="http://schemas.openxmlformats.org/officeDocument/2006/relationships/worksheet" Target="worksheets/sheet13.xml"/><Relationship Id="rId31" Type="http://schemas.openxmlformats.org/officeDocument/2006/relationships/pivotCacheDefinition" Target="pivotCache/pivotCacheDefinition1.xml"/><Relationship Id="rId4" Type="http://schemas.openxmlformats.org/officeDocument/2006/relationships/worksheet" Target="worksheets/sheet3.xml"/><Relationship Id="rId9" Type="http://schemas.openxmlformats.org/officeDocument/2006/relationships/chartsheet" Target="chartsheets/sheet5.xml"/><Relationship Id="rId14" Type="http://schemas.openxmlformats.org/officeDocument/2006/relationships/worksheet" Target="worksheets/sheet8.xml"/><Relationship Id="rId22" Type="http://schemas.openxmlformats.org/officeDocument/2006/relationships/worksheet" Target="worksheets/sheet16.xml"/><Relationship Id="rId27" Type="http://schemas.openxmlformats.org/officeDocument/2006/relationships/worksheet" Target="worksheets/sheet21.xml"/><Relationship Id="rId30" Type="http://schemas.openxmlformats.org/officeDocument/2006/relationships/externalLink" Target="externalLinks/externalLink2.xml"/><Relationship Id="rId35" Type="http://schemas.openxmlformats.org/officeDocument/2006/relationships/sharedStrings" Target="sharedStrings.xml"/><Relationship Id="rId8" Type="http://schemas.openxmlformats.org/officeDocument/2006/relationships/chartsheet" Target="chart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Equipment</c:v>
          </c:tx>
          <c:spPr>
            <a:ln w="50800"/>
            <a:effectLst>
              <a:outerShdw blurRad="50800" dist="50800" dir="5400000" algn="ctr" rotWithShape="0">
                <a:srgbClr val="000000">
                  <a:alpha val="34000"/>
                </a:srgbClr>
              </a:outerShdw>
            </a:effectLst>
          </c:spPr>
          <c:marker>
            <c:symbol val="none"/>
          </c:marker>
          <c:cat>
            <c:numRef>
              <c:f>IVs!$A$2:$A$30</c:f>
              <c:numCache>
                <c:formatCode>General</c:formatCode>
                <c:ptCount val="29"/>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numCache>
            </c:numRef>
          </c:cat>
          <c:val>
            <c:numRef>
              <c:f>IVs!$B$2:$B$30</c:f>
              <c:numCache>
                <c:formatCode>General</c:formatCode>
                <c:ptCount val="29"/>
                <c:pt idx="0">
                  <c:v>72.075000000000003</c:v>
                </c:pt>
                <c:pt idx="1">
                  <c:v>65.673000000000002</c:v>
                </c:pt>
                <c:pt idx="2">
                  <c:v>67.433999999999997</c:v>
                </c:pt>
                <c:pt idx="3">
                  <c:v>70.004000000000005</c:v>
                </c:pt>
                <c:pt idx="4">
                  <c:v>66.975999999999999</c:v>
                </c:pt>
                <c:pt idx="5">
                  <c:v>62.834000000000003</c:v>
                </c:pt>
                <c:pt idx="6">
                  <c:v>54.033000000000001</c:v>
                </c:pt>
                <c:pt idx="7">
                  <c:v>48.963999999999999</c:v>
                </c:pt>
                <c:pt idx="8">
                  <c:v>45.514000000000003</c:v>
                </c:pt>
                <c:pt idx="9">
                  <c:v>45.277000000000001</c:v>
                </c:pt>
                <c:pt idx="10">
                  <c:v>39.277999999999999</c:v>
                </c:pt>
                <c:pt idx="11">
                  <c:v>40.234000000000002</c:v>
                </c:pt>
                <c:pt idx="12">
                  <c:v>43.026000000000003</c:v>
                </c:pt>
                <c:pt idx="13">
                  <c:v>44.542999999999999</c:v>
                </c:pt>
                <c:pt idx="14">
                  <c:v>48.091999999999999</c:v>
                </c:pt>
                <c:pt idx="15">
                  <c:v>55.850999999999999</c:v>
                </c:pt>
                <c:pt idx="16">
                  <c:v>61.176000000000002</c:v>
                </c:pt>
                <c:pt idx="17">
                  <c:v>68.62</c:v>
                </c:pt>
                <c:pt idx="18">
                  <c:v>72.872</c:v>
                </c:pt>
                <c:pt idx="19">
                  <c:v>79.763999999999996</c:v>
                </c:pt>
                <c:pt idx="20">
                  <c:v>84.066999999999993</c:v>
                </c:pt>
                <c:pt idx="21">
                  <c:v>98.052999999999997</c:v>
                </c:pt>
                <c:pt idx="22">
                  <c:v>100</c:v>
                </c:pt>
                <c:pt idx="23">
                  <c:v>104.23399999999999</c:v>
                </c:pt>
                <c:pt idx="24">
                  <c:v>99.132999999999996</c:v>
                </c:pt>
                <c:pt idx="25">
                  <c:v>96.200999999999993</c:v>
                </c:pt>
                <c:pt idx="26">
                  <c:v>89.055000000000007</c:v>
                </c:pt>
                <c:pt idx="27">
                  <c:v>84.284999999999997</c:v>
                </c:pt>
                <c:pt idx="28">
                  <c:v>82.263000000000005</c:v>
                </c:pt>
              </c:numCache>
            </c:numRef>
          </c:val>
          <c:smooth val="0"/>
          <c:extLst>
            <c:ext xmlns:c16="http://schemas.microsoft.com/office/drawing/2014/chart" uri="{C3380CC4-5D6E-409C-BE32-E72D297353CC}">
              <c16:uniqueId val="{00000000-8495-46A8-87CB-C489AE9AE190}"/>
            </c:ext>
          </c:extLst>
        </c:ser>
        <c:ser>
          <c:idx val="1"/>
          <c:order val="1"/>
          <c:tx>
            <c:v>Ships</c:v>
          </c:tx>
          <c:spPr>
            <a:ln w="50800"/>
            <a:effectLst>
              <a:outerShdw blurRad="50800" dist="50800" dir="5400000" algn="ctr" rotWithShape="0">
                <a:srgbClr val="000000">
                  <a:alpha val="34000"/>
                </a:srgbClr>
              </a:outerShdw>
            </a:effectLst>
          </c:spPr>
          <c:marker>
            <c:symbol val="none"/>
          </c:marker>
          <c:cat>
            <c:numRef>
              <c:f>IVs!$A$2:$A$30</c:f>
              <c:numCache>
                <c:formatCode>General</c:formatCode>
                <c:ptCount val="29"/>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numCache>
            </c:numRef>
          </c:cat>
          <c:val>
            <c:numRef>
              <c:f>IVs!$E$2:$E$30</c:f>
              <c:numCache>
                <c:formatCode>General</c:formatCode>
                <c:ptCount val="29"/>
                <c:pt idx="0">
                  <c:v>135.09100000000001</c:v>
                </c:pt>
                <c:pt idx="1">
                  <c:v>128.04400000000001</c:v>
                </c:pt>
                <c:pt idx="2">
                  <c:v>142.08600000000001</c:v>
                </c:pt>
                <c:pt idx="3">
                  <c:v>149.92500000000001</c:v>
                </c:pt>
                <c:pt idx="4">
                  <c:v>134.51300000000001</c:v>
                </c:pt>
                <c:pt idx="5">
                  <c:v>129.989</c:v>
                </c:pt>
                <c:pt idx="6">
                  <c:v>109.658</c:v>
                </c:pt>
                <c:pt idx="7">
                  <c:v>98.71</c:v>
                </c:pt>
                <c:pt idx="8">
                  <c:v>92.867999999999995</c:v>
                </c:pt>
                <c:pt idx="9">
                  <c:v>78.459999999999994</c:v>
                </c:pt>
                <c:pt idx="10">
                  <c:v>69.617999999999995</c:v>
                </c:pt>
                <c:pt idx="11">
                  <c:v>73.608999999999995</c:v>
                </c:pt>
                <c:pt idx="12">
                  <c:v>77.989999999999995</c:v>
                </c:pt>
                <c:pt idx="13">
                  <c:v>74.230999999999995</c:v>
                </c:pt>
                <c:pt idx="14">
                  <c:v>81.337999999999994</c:v>
                </c:pt>
                <c:pt idx="15">
                  <c:v>97.257000000000005</c:v>
                </c:pt>
                <c:pt idx="16">
                  <c:v>104.744</c:v>
                </c:pt>
                <c:pt idx="17">
                  <c:v>106.241</c:v>
                </c:pt>
                <c:pt idx="18">
                  <c:v>101.193</c:v>
                </c:pt>
                <c:pt idx="19">
                  <c:v>105.194</c:v>
                </c:pt>
                <c:pt idx="20">
                  <c:v>98.3</c:v>
                </c:pt>
                <c:pt idx="21">
                  <c:v>101.173</c:v>
                </c:pt>
                <c:pt idx="22">
                  <c:v>100</c:v>
                </c:pt>
                <c:pt idx="23">
                  <c:v>103.389</c:v>
                </c:pt>
                <c:pt idx="24">
                  <c:v>97.671000000000006</c:v>
                </c:pt>
                <c:pt idx="25">
                  <c:v>98.933000000000007</c:v>
                </c:pt>
                <c:pt idx="26">
                  <c:v>102.696</c:v>
                </c:pt>
                <c:pt idx="27">
                  <c:v>107.554</c:v>
                </c:pt>
                <c:pt idx="28">
                  <c:v>109.71599999999999</c:v>
                </c:pt>
              </c:numCache>
            </c:numRef>
          </c:val>
          <c:smooth val="0"/>
          <c:extLst>
            <c:ext xmlns:c16="http://schemas.microsoft.com/office/drawing/2014/chart" uri="{C3380CC4-5D6E-409C-BE32-E72D297353CC}">
              <c16:uniqueId val="{00000001-8495-46A8-87CB-C489AE9AE190}"/>
            </c:ext>
          </c:extLst>
        </c:ser>
        <c:ser>
          <c:idx val="2"/>
          <c:order val="2"/>
          <c:tx>
            <c:v>Software</c:v>
          </c:tx>
          <c:spPr>
            <a:ln w="50800"/>
            <a:effectLst>
              <a:outerShdw blurRad="50800" dist="50800" dir="5400000" algn="ctr" rotWithShape="0">
                <a:srgbClr val="000000">
                  <a:alpha val="34000"/>
                </a:srgbClr>
              </a:outerShdw>
            </a:effectLst>
          </c:spPr>
          <c:marker>
            <c:symbol val="none"/>
          </c:marker>
          <c:cat>
            <c:numRef>
              <c:f>IVs!$A$2:$A$30</c:f>
              <c:numCache>
                <c:formatCode>General</c:formatCode>
                <c:ptCount val="29"/>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numCache>
            </c:numRef>
          </c:cat>
          <c:val>
            <c:numRef>
              <c:f>IVs!$I$2:$I$30</c:f>
              <c:numCache>
                <c:formatCode>General</c:formatCode>
                <c:ptCount val="29"/>
                <c:pt idx="0">
                  <c:v>54.613999999999997</c:v>
                </c:pt>
                <c:pt idx="1">
                  <c:v>63.341000000000001</c:v>
                </c:pt>
                <c:pt idx="2">
                  <c:v>72.527000000000001</c:v>
                </c:pt>
                <c:pt idx="3">
                  <c:v>78.578000000000003</c:v>
                </c:pt>
                <c:pt idx="4">
                  <c:v>80.822000000000003</c:v>
                </c:pt>
                <c:pt idx="5">
                  <c:v>87.227000000000004</c:v>
                </c:pt>
                <c:pt idx="6">
                  <c:v>83.186000000000007</c:v>
                </c:pt>
                <c:pt idx="7">
                  <c:v>81.876000000000005</c:v>
                </c:pt>
                <c:pt idx="8">
                  <c:v>80.384</c:v>
                </c:pt>
                <c:pt idx="9">
                  <c:v>84.48</c:v>
                </c:pt>
                <c:pt idx="10">
                  <c:v>86.852000000000004</c:v>
                </c:pt>
                <c:pt idx="11">
                  <c:v>92.718999999999994</c:v>
                </c:pt>
                <c:pt idx="12">
                  <c:v>92.355999999999995</c:v>
                </c:pt>
                <c:pt idx="13">
                  <c:v>91.248000000000005</c:v>
                </c:pt>
                <c:pt idx="14">
                  <c:v>86.364000000000004</c:v>
                </c:pt>
                <c:pt idx="15">
                  <c:v>84.492999999999995</c:v>
                </c:pt>
                <c:pt idx="16">
                  <c:v>82.552000000000007</c:v>
                </c:pt>
                <c:pt idx="17">
                  <c:v>86.436000000000007</c:v>
                </c:pt>
                <c:pt idx="18">
                  <c:v>89.491</c:v>
                </c:pt>
                <c:pt idx="19">
                  <c:v>92.438999999999993</c:v>
                </c:pt>
                <c:pt idx="20">
                  <c:v>96.376000000000005</c:v>
                </c:pt>
                <c:pt idx="21">
                  <c:v>100.64700000000001</c:v>
                </c:pt>
                <c:pt idx="22">
                  <c:v>100</c:v>
                </c:pt>
                <c:pt idx="23">
                  <c:v>107.393</c:v>
                </c:pt>
                <c:pt idx="24">
                  <c:v>112.512</c:v>
                </c:pt>
                <c:pt idx="25">
                  <c:v>113.15600000000001</c:v>
                </c:pt>
                <c:pt idx="26">
                  <c:v>112.483</c:v>
                </c:pt>
                <c:pt idx="27">
                  <c:v>114.842</c:v>
                </c:pt>
                <c:pt idx="28">
                  <c:v>117.398</c:v>
                </c:pt>
              </c:numCache>
            </c:numRef>
          </c:val>
          <c:smooth val="0"/>
          <c:extLst>
            <c:ext xmlns:c16="http://schemas.microsoft.com/office/drawing/2014/chart" uri="{C3380CC4-5D6E-409C-BE32-E72D297353CC}">
              <c16:uniqueId val="{00000002-8495-46A8-87CB-C489AE9AE190}"/>
            </c:ext>
          </c:extLst>
        </c:ser>
        <c:ser>
          <c:idx val="3"/>
          <c:order val="3"/>
          <c:tx>
            <c:v>R &amp; D</c:v>
          </c:tx>
          <c:spPr>
            <a:ln w="50800"/>
            <a:effectLst>
              <a:outerShdw blurRad="50800" dist="50800" dir="5400000" algn="ctr" rotWithShape="0">
                <a:srgbClr val="000000">
                  <a:alpha val="34000"/>
                </a:srgbClr>
              </a:outerShdw>
            </a:effectLst>
          </c:spPr>
          <c:marker>
            <c:symbol val="none"/>
          </c:marker>
          <c:cat>
            <c:numRef>
              <c:f>IVs!$A$2:$A$30</c:f>
              <c:numCache>
                <c:formatCode>General</c:formatCode>
                <c:ptCount val="29"/>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numCache>
            </c:numRef>
          </c:cat>
          <c:val>
            <c:numRef>
              <c:f>IVs!$J$2:$J$30</c:f>
              <c:numCache>
                <c:formatCode>General</c:formatCode>
                <c:ptCount val="29"/>
                <c:pt idx="0">
                  <c:v>110.36499999999999</c:v>
                </c:pt>
                <c:pt idx="1">
                  <c:v>105.14700000000001</c:v>
                </c:pt>
                <c:pt idx="2">
                  <c:v>97.811000000000007</c:v>
                </c:pt>
                <c:pt idx="3">
                  <c:v>93.117999999999995</c:v>
                </c:pt>
                <c:pt idx="4">
                  <c:v>82.573999999999998</c:v>
                </c:pt>
                <c:pt idx="5">
                  <c:v>75.879000000000005</c:v>
                </c:pt>
                <c:pt idx="6">
                  <c:v>70.457999999999998</c:v>
                </c:pt>
                <c:pt idx="7">
                  <c:v>66.998999999999995</c:v>
                </c:pt>
                <c:pt idx="8">
                  <c:v>64.789000000000001</c:v>
                </c:pt>
                <c:pt idx="9">
                  <c:v>64.370999999999995</c:v>
                </c:pt>
                <c:pt idx="10">
                  <c:v>63.286999999999999</c:v>
                </c:pt>
                <c:pt idx="11">
                  <c:v>62.241999999999997</c:v>
                </c:pt>
                <c:pt idx="12">
                  <c:v>60.664000000000001</c:v>
                </c:pt>
                <c:pt idx="13">
                  <c:v>60.354999999999997</c:v>
                </c:pt>
                <c:pt idx="14">
                  <c:v>64.567999999999998</c:v>
                </c:pt>
                <c:pt idx="15">
                  <c:v>72.673000000000002</c:v>
                </c:pt>
                <c:pt idx="16">
                  <c:v>83.225999999999999</c:v>
                </c:pt>
                <c:pt idx="17">
                  <c:v>91.433000000000007</c:v>
                </c:pt>
                <c:pt idx="18">
                  <c:v>96.58</c:v>
                </c:pt>
                <c:pt idx="19">
                  <c:v>99.156999999999996</c:v>
                </c:pt>
                <c:pt idx="20">
                  <c:v>103.09</c:v>
                </c:pt>
                <c:pt idx="21">
                  <c:v>102.655</c:v>
                </c:pt>
                <c:pt idx="22">
                  <c:v>100</c:v>
                </c:pt>
                <c:pt idx="23">
                  <c:v>98.102999999999994</c:v>
                </c:pt>
                <c:pt idx="24">
                  <c:v>96.36</c:v>
                </c:pt>
                <c:pt idx="25">
                  <c:v>90.007000000000005</c:v>
                </c:pt>
                <c:pt idx="26">
                  <c:v>85.316999999999993</c:v>
                </c:pt>
                <c:pt idx="27">
                  <c:v>80.230999999999995</c:v>
                </c:pt>
                <c:pt idx="28">
                  <c:v>80.156000000000006</c:v>
                </c:pt>
              </c:numCache>
            </c:numRef>
          </c:val>
          <c:smooth val="0"/>
          <c:extLst>
            <c:ext xmlns:c16="http://schemas.microsoft.com/office/drawing/2014/chart" uri="{C3380CC4-5D6E-409C-BE32-E72D297353CC}">
              <c16:uniqueId val="{00000003-8495-46A8-87CB-C489AE9AE190}"/>
            </c:ext>
          </c:extLst>
        </c:ser>
        <c:ser>
          <c:idx val="4"/>
          <c:order val="4"/>
          <c:tx>
            <c:v>Oil price</c:v>
          </c:tx>
          <c:spPr>
            <a:ln w="50800"/>
            <a:effectLst>
              <a:outerShdw blurRad="50800" dist="50800" dir="5400000" algn="ctr" rotWithShape="0">
                <a:srgbClr val="000000">
                  <a:alpha val="34000"/>
                </a:srgbClr>
              </a:outerShdw>
            </a:effectLst>
          </c:spPr>
          <c:marker>
            <c:symbol val="none"/>
          </c:marker>
          <c:cat>
            <c:numRef>
              <c:f>IVs!$A$2:$A$30</c:f>
              <c:numCache>
                <c:formatCode>General</c:formatCode>
                <c:ptCount val="29"/>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pt idx="27">
                  <c:v>2014</c:v>
                </c:pt>
                <c:pt idx="28">
                  <c:v>2015</c:v>
                </c:pt>
              </c:numCache>
            </c:numRef>
          </c:cat>
          <c:val>
            <c:numRef>
              <c:f>IVs!$L$2:$L$30</c:f>
              <c:numCache>
                <c:formatCode>General</c:formatCode>
                <c:ptCount val="29"/>
                <c:pt idx="0">
                  <c:v>19.2</c:v>
                </c:pt>
                <c:pt idx="1">
                  <c:v>15.97</c:v>
                </c:pt>
                <c:pt idx="2">
                  <c:v>19.64</c:v>
                </c:pt>
                <c:pt idx="3">
                  <c:v>24.53</c:v>
                </c:pt>
                <c:pt idx="4">
                  <c:v>21.54</c:v>
                </c:pt>
                <c:pt idx="5">
                  <c:v>20.58</c:v>
                </c:pt>
                <c:pt idx="6">
                  <c:v>18.43</c:v>
                </c:pt>
                <c:pt idx="7">
                  <c:v>17.2</c:v>
                </c:pt>
                <c:pt idx="8">
                  <c:v>18.43</c:v>
                </c:pt>
                <c:pt idx="9">
                  <c:v>22.12</c:v>
                </c:pt>
                <c:pt idx="10">
                  <c:v>20.61</c:v>
                </c:pt>
                <c:pt idx="11">
                  <c:v>14.42</c:v>
                </c:pt>
                <c:pt idx="12">
                  <c:v>19.34</c:v>
                </c:pt>
                <c:pt idx="13">
                  <c:v>30.38</c:v>
                </c:pt>
                <c:pt idx="14">
                  <c:v>25.98</c:v>
                </c:pt>
                <c:pt idx="15">
                  <c:v>26.18</c:v>
                </c:pt>
                <c:pt idx="16">
                  <c:v>31.08</c:v>
                </c:pt>
                <c:pt idx="17">
                  <c:v>41.51</c:v>
                </c:pt>
                <c:pt idx="18">
                  <c:v>56.64</c:v>
                </c:pt>
                <c:pt idx="19">
                  <c:v>66.05</c:v>
                </c:pt>
                <c:pt idx="20">
                  <c:v>72.34</c:v>
                </c:pt>
                <c:pt idx="21">
                  <c:v>99.67</c:v>
                </c:pt>
                <c:pt idx="22">
                  <c:v>61.95</c:v>
                </c:pt>
                <c:pt idx="23">
                  <c:v>79.48</c:v>
                </c:pt>
                <c:pt idx="24">
                  <c:v>94.88</c:v>
                </c:pt>
                <c:pt idx="25">
                  <c:v>94.05</c:v>
                </c:pt>
                <c:pt idx="26">
                  <c:v>97.98</c:v>
                </c:pt>
                <c:pt idx="27">
                  <c:v>93.17</c:v>
                </c:pt>
                <c:pt idx="28">
                  <c:v>48.66</c:v>
                </c:pt>
              </c:numCache>
            </c:numRef>
          </c:val>
          <c:smooth val="0"/>
          <c:extLst>
            <c:ext xmlns:c16="http://schemas.microsoft.com/office/drawing/2014/chart" uri="{C3380CC4-5D6E-409C-BE32-E72D297353CC}">
              <c16:uniqueId val="{00000004-8495-46A8-87CB-C489AE9AE190}"/>
            </c:ext>
          </c:extLst>
        </c:ser>
        <c:dLbls>
          <c:showLegendKey val="0"/>
          <c:showVal val="0"/>
          <c:showCatName val="0"/>
          <c:showSerName val="0"/>
          <c:showPercent val="0"/>
          <c:showBubbleSize val="0"/>
        </c:dLbls>
        <c:smooth val="0"/>
        <c:axId val="245363072"/>
        <c:axId val="245364608"/>
      </c:lineChart>
      <c:catAx>
        <c:axId val="245363072"/>
        <c:scaling>
          <c:orientation val="minMax"/>
        </c:scaling>
        <c:delete val="0"/>
        <c:axPos val="b"/>
        <c:numFmt formatCode="General" sourceLinked="1"/>
        <c:majorTickMark val="out"/>
        <c:minorTickMark val="none"/>
        <c:tickLblPos val="nextTo"/>
        <c:txPr>
          <a:bodyPr/>
          <a:lstStyle/>
          <a:p>
            <a:pPr>
              <a:defRPr sz="2000"/>
            </a:pPr>
            <a:endParaRPr lang="en-US"/>
          </a:p>
        </c:txPr>
        <c:crossAx val="245364608"/>
        <c:crosses val="autoZero"/>
        <c:auto val="1"/>
        <c:lblAlgn val="ctr"/>
        <c:lblOffset val="100"/>
        <c:tickLblSkip val="3"/>
        <c:noMultiLvlLbl val="0"/>
      </c:catAx>
      <c:valAx>
        <c:axId val="24536460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txPr>
          <a:bodyPr/>
          <a:lstStyle/>
          <a:p>
            <a:pPr>
              <a:defRPr sz="2000"/>
            </a:pPr>
            <a:endParaRPr lang="en-US"/>
          </a:p>
        </c:txPr>
        <c:crossAx val="245363072"/>
        <c:crosses val="autoZero"/>
        <c:crossBetween val="between"/>
      </c:valAx>
    </c:plotArea>
    <c:plotVisOnly val="1"/>
    <c:dispBlanksAs val="gap"/>
    <c:showDLblsOverMax val="0"/>
  </c:chart>
  <c:spPr>
    <a:ln>
      <a:noFill/>
    </a:ln>
  </c:sp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08478488723324"/>
          <c:y val="2.2172283883320775E-2"/>
          <c:w val="0.77965881514471891"/>
          <c:h val="0.8999995079879739"/>
        </c:manualLayout>
      </c:layout>
      <c:lineChart>
        <c:grouping val="standard"/>
        <c:varyColors val="0"/>
        <c:ser>
          <c:idx val="0"/>
          <c:order val="0"/>
          <c:tx>
            <c:v>alpha=.5</c:v>
          </c:tx>
          <c:spPr>
            <a:ln w="50800" cap="rnd">
              <a:solidFill>
                <a:schemeClr val="accent1"/>
              </a:solidFill>
              <a:round/>
            </a:ln>
            <a:effectLst>
              <a:outerShdw blurRad="50800" dist="50800" dir="5400000" algn="ctr" rotWithShape="0">
                <a:srgbClr val="000000">
                  <a:alpha val="34000"/>
                </a:srgbClr>
              </a:outerShdw>
            </a:effectLst>
          </c:spPr>
          <c:marker>
            <c:symbol val="none"/>
          </c:marker>
          <c:cat>
            <c:numRef>
              <c:f>'betas calcs'!$C$67:$C$122</c:f>
              <c:numCache>
                <c:formatCode>General</c:formatCode>
                <c:ptCount val="56"/>
                <c:pt idx="0">
                  <c:v>0.05</c:v>
                </c:pt>
                <c:pt idx="1">
                  <c:v>6.0000000000000005E-2</c:v>
                </c:pt>
                <c:pt idx="2">
                  <c:v>7.0000000000000007E-2</c:v>
                </c:pt>
                <c:pt idx="3">
                  <c:v>0.08</c:v>
                </c:pt>
                <c:pt idx="4">
                  <c:v>0.09</c:v>
                </c:pt>
                <c:pt idx="5">
                  <c:v>9.9999999999999992E-2</c:v>
                </c:pt>
                <c:pt idx="6">
                  <c:v>0.10999999999999999</c:v>
                </c:pt>
                <c:pt idx="7">
                  <c:v>0.11999999999999998</c:v>
                </c:pt>
                <c:pt idx="8">
                  <c:v>0.12999999999999998</c:v>
                </c:pt>
                <c:pt idx="9">
                  <c:v>0.13999999999999999</c:v>
                </c:pt>
                <c:pt idx="10">
                  <c:v>0.15</c:v>
                </c:pt>
                <c:pt idx="11">
                  <c:v>0.16</c:v>
                </c:pt>
                <c:pt idx="12">
                  <c:v>0.17</c:v>
                </c:pt>
                <c:pt idx="13">
                  <c:v>0.18000000000000002</c:v>
                </c:pt>
                <c:pt idx="14">
                  <c:v>0.19000000000000003</c:v>
                </c:pt>
                <c:pt idx="15">
                  <c:v>0.20000000000000004</c:v>
                </c:pt>
                <c:pt idx="16">
                  <c:v>0.21000000000000005</c:v>
                </c:pt>
                <c:pt idx="17">
                  <c:v>0.22000000000000006</c:v>
                </c:pt>
                <c:pt idx="18">
                  <c:v>0.23000000000000007</c:v>
                </c:pt>
                <c:pt idx="19">
                  <c:v>0.24000000000000007</c:v>
                </c:pt>
                <c:pt idx="20">
                  <c:v>0.25000000000000006</c:v>
                </c:pt>
                <c:pt idx="21">
                  <c:v>0.26000000000000006</c:v>
                </c:pt>
                <c:pt idx="22">
                  <c:v>0.27000000000000007</c:v>
                </c:pt>
                <c:pt idx="23">
                  <c:v>0.28000000000000008</c:v>
                </c:pt>
                <c:pt idx="24">
                  <c:v>0.29000000000000009</c:v>
                </c:pt>
                <c:pt idx="25">
                  <c:v>0.3000000000000001</c:v>
                </c:pt>
                <c:pt idx="26">
                  <c:v>0.31000000000000011</c:v>
                </c:pt>
                <c:pt idx="27">
                  <c:v>0.32000000000000012</c:v>
                </c:pt>
                <c:pt idx="28">
                  <c:v>0.33000000000000013</c:v>
                </c:pt>
                <c:pt idx="29">
                  <c:v>0.34000000000000014</c:v>
                </c:pt>
                <c:pt idx="30">
                  <c:v>0.35000000000000014</c:v>
                </c:pt>
                <c:pt idx="31">
                  <c:v>0.36000000000000015</c:v>
                </c:pt>
                <c:pt idx="32">
                  <c:v>0.37000000000000016</c:v>
                </c:pt>
                <c:pt idx="33">
                  <c:v>0.38000000000000017</c:v>
                </c:pt>
                <c:pt idx="34">
                  <c:v>0.39000000000000018</c:v>
                </c:pt>
                <c:pt idx="35">
                  <c:v>0.40000000000000019</c:v>
                </c:pt>
                <c:pt idx="36">
                  <c:v>0.4100000000000002</c:v>
                </c:pt>
                <c:pt idx="37">
                  <c:v>0.42000000000000021</c:v>
                </c:pt>
                <c:pt idx="38">
                  <c:v>0.43000000000000022</c:v>
                </c:pt>
                <c:pt idx="39">
                  <c:v>0.44000000000000022</c:v>
                </c:pt>
                <c:pt idx="40">
                  <c:v>0.45000000000000023</c:v>
                </c:pt>
                <c:pt idx="41">
                  <c:v>0.46000000000000024</c:v>
                </c:pt>
                <c:pt idx="42">
                  <c:v>0.47000000000000025</c:v>
                </c:pt>
                <c:pt idx="43">
                  <c:v>0.48000000000000026</c:v>
                </c:pt>
                <c:pt idx="44">
                  <c:v>0.49000000000000027</c:v>
                </c:pt>
                <c:pt idx="45">
                  <c:v>0.50000000000000022</c:v>
                </c:pt>
                <c:pt idx="46">
                  <c:v>0.51000000000000023</c:v>
                </c:pt>
                <c:pt idx="47">
                  <c:v>0.52000000000000024</c:v>
                </c:pt>
                <c:pt idx="48">
                  <c:v>0.53000000000000025</c:v>
                </c:pt>
                <c:pt idx="49">
                  <c:v>0.54000000000000026</c:v>
                </c:pt>
                <c:pt idx="50">
                  <c:v>0.55000000000000027</c:v>
                </c:pt>
                <c:pt idx="51">
                  <c:v>0.56000000000000028</c:v>
                </c:pt>
                <c:pt idx="52">
                  <c:v>0.57000000000000028</c:v>
                </c:pt>
                <c:pt idx="53">
                  <c:v>0.58000000000000029</c:v>
                </c:pt>
                <c:pt idx="54">
                  <c:v>0.5900000000000003</c:v>
                </c:pt>
                <c:pt idx="55">
                  <c:v>0.60000000000000031</c:v>
                </c:pt>
              </c:numCache>
            </c:numRef>
          </c:cat>
          <c:val>
            <c:numRef>
              <c:f>'betas calcs'!$D$67:$D$122</c:f>
              <c:numCache>
                <c:formatCode>General</c:formatCode>
                <c:ptCount val="56"/>
                <c:pt idx="0">
                  <c:v>0.12342746310647069</c:v>
                </c:pt>
                <c:pt idx="1">
                  <c:v>0.10462872133957353</c:v>
                </c:pt>
                <c:pt idx="2">
                  <c:v>8.9880025659686003E-2</c:v>
                </c:pt>
                <c:pt idx="3">
                  <c:v>7.7947351947831575E-2</c:v>
                </c:pt>
                <c:pt idx="4">
                  <c:v>6.8076945179030679E-2</c:v>
                </c:pt>
                <c:pt idx="5">
                  <c:v>5.9776314331050392E-2</c:v>
                </c:pt>
                <c:pt idx="6">
                  <c:v>5.2706632788183917E-2</c:v>
                </c:pt>
                <c:pt idx="7">
                  <c:v>4.6625086431159514E-2</c:v>
                </c:pt>
                <c:pt idx="8">
                  <c:v>4.1351822981473628E-2</c:v>
                </c:pt>
                <c:pt idx="9">
                  <c:v>3.6749946292424479E-2</c:v>
                </c:pt>
                <c:pt idx="10">
                  <c:v>3.2712852717401972E-2</c:v>
                </c:pt>
                <c:pt idx="11">
                  <c:v>2.9155908523880548E-2</c:v>
                </c:pt>
                <c:pt idx="12">
                  <c:v>2.6010802638008788E-2</c:v>
                </c:pt>
                <c:pt idx="13">
                  <c:v>2.3221607596963234E-2</c:v>
                </c:pt>
                <c:pt idx="14">
                  <c:v>2.0741965116476694E-2</c:v>
                </c:pt>
                <c:pt idx="15">
                  <c:v>1.8533032143389316E-2</c:v>
                </c:pt>
                <c:pt idx="16">
                  <c:v>1.6561953445213499E-2</c:v>
                </c:pt>
                <c:pt idx="17">
                  <c:v>1.4800706489506356E-2</c:v>
                </c:pt>
                <c:pt idx="18">
                  <c:v>1.3225214544660786E-2</c:v>
                </c:pt>
                <c:pt idx="19">
                  <c:v>1.1814656323800373E-2</c:v>
                </c:pt>
                <c:pt idx="20">
                  <c:v>1.0550921874569297E-2</c:v>
                </c:pt>
                <c:pt idx="21">
                  <c:v>9.4181788199197633E-3</c:v>
                </c:pt>
                <c:pt idx="22">
                  <c:v>8.4025229361647802E-3</c:v>
                </c:pt>
                <c:pt idx="23">
                  <c:v>7.4916939483354915E-3</c:v>
                </c:pt>
                <c:pt idx="24">
                  <c:v>6.6748423067892132E-3</c:v>
                </c:pt>
                <c:pt idx="25">
                  <c:v>5.9423362181766992E-3</c:v>
                </c:pt>
                <c:pt idx="26">
                  <c:v>5.2856007582982867E-3</c:v>
                </c:pt>
                <c:pt idx="27">
                  <c:v>4.6969827763592171E-3</c:v>
                </c:pt>
                <c:pt idx="28">
                  <c:v>4.1696367022956539E-3</c:v>
                </c:pt>
                <c:pt idx="29">
                  <c:v>3.697427424460371E-3</c:v>
                </c:pt>
                <c:pt idx="30">
                  <c:v>3.2748472074494942E-3</c:v>
                </c:pt>
                <c:pt idx="31">
                  <c:v>2.8969442354961406E-3</c:v>
                </c:pt>
                <c:pt idx="32">
                  <c:v>2.5592608432097375E-3</c:v>
                </c:pt>
                <c:pt idx="33">
                  <c:v>2.2577798669876983E-3</c:v>
                </c:pt>
                <c:pt idx="34">
                  <c:v>1.9888778424279911E-3</c:v>
                </c:pt>
                <c:pt idx="35">
                  <c:v>1.7492840042008307E-3</c:v>
                </c:pt>
                <c:pt idx="36">
                  <c:v>1.5360442290235287E-3</c:v>
                </c:pt>
                <c:pt idx="37">
                  <c:v>1.3464892100997173E-3</c:v>
                </c:pt>
                <c:pt idx="38">
                  <c:v>1.1782062705736327E-3</c:v>
                </c:pt>
                <c:pt idx="39">
                  <c:v>1.029014320276132E-3</c:v>
                </c:pt>
                <c:pt idx="40">
                  <c:v>8.9694153896650571E-4</c:v>
                </c:pt>
                <c:pt idx="41">
                  <c:v>7.8020543401453749E-4</c:v>
                </c:pt>
                <c:pt idx="42">
                  <c:v>6.7719497383565024E-4</c:v>
                </c:pt>
                <c:pt idx="43">
                  <c:v>5.8645454259530737E-4</c:v>
                </c:pt>
                <c:pt idx="44">
                  <c:v>5.0666949847770536E-4</c:v>
                </c:pt>
                <c:pt idx="45">
                  <c:v>4.3665314854847176E-4</c:v>
                </c:pt>
                <c:pt idx="46">
                  <c:v>3.7533497903212892E-4</c:v>
                </c:pt>
                <c:pt idx="47">
                  <c:v>3.2175000155426067E-4</c:v>
                </c:pt>
                <c:pt idx="48">
                  <c:v>2.7502909427572816E-4</c:v>
                </c:pt>
                <c:pt idx="49">
                  <c:v>2.3439023244634829E-4</c:v>
                </c:pt>
                <c:pt idx="50">
                  <c:v>1.9913051619496923E-4</c:v>
                </c:pt>
                <c:pt idx="51">
                  <c:v>1.6861891473281146E-4</c:v>
                </c:pt>
                <c:pt idx="52">
                  <c:v>1.4228965588947035E-4</c:v>
                </c:pt>
                <c:pt idx="53">
                  <c:v>1.1963619828297236E-4</c:v>
                </c:pt>
                <c:pt idx="54">
                  <c:v>1.0020573065887092E-4</c:v>
                </c:pt>
                <c:pt idx="55">
                  <c:v>8.3594149194419961E-5</c:v>
                </c:pt>
              </c:numCache>
            </c:numRef>
          </c:val>
          <c:smooth val="0"/>
          <c:extLst>
            <c:ext xmlns:c16="http://schemas.microsoft.com/office/drawing/2014/chart" uri="{C3380CC4-5D6E-409C-BE32-E72D297353CC}">
              <c16:uniqueId val="{00000000-65D0-4358-83E3-4F8A14869C7F}"/>
            </c:ext>
          </c:extLst>
        </c:ser>
        <c:ser>
          <c:idx val="1"/>
          <c:order val="1"/>
          <c:tx>
            <c:v>alpha = 1</c:v>
          </c:tx>
          <c:spPr>
            <a:ln w="50800" cap="rnd">
              <a:solidFill>
                <a:schemeClr val="accent2"/>
              </a:solidFill>
              <a:round/>
            </a:ln>
            <a:effectLst>
              <a:outerShdw blurRad="50800" dist="50800" dir="5400000" algn="ctr" rotWithShape="0">
                <a:srgbClr val="000000">
                  <a:alpha val="34000"/>
                </a:srgbClr>
              </a:outerShdw>
            </a:effectLst>
          </c:spPr>
          <c:marker>
            <c:symbol val="none"/>
          </c:marker>
          <c:cat>
            <c:numRef>
              <c:f>'betas calcs'!$C$67:$C$122</c:f>
              <c:numCache>
                <c:formatCode>General</c:formatCode>
                <c:ptCount val="56"/>
                <c:pt idx="0">
                  <c:v>0.05</c:v>
                </c:pt>
                <c:pt idx="1">
                  <c:v>6.0000000000000005E-2</c:v>
                </c:pt>
                <c:pt idx="2">
                  <c:v>7.0000000000000007E-2</c:v>
                </c:pt>
                <c:pt idx="3">
                  <c:v>0.08</c:v>
                </c:pt>
                <c:pt idx="4">
                  <c:v>0.09</c:v>
                </c:pt>
                <c:pt idx="5">
                  <c:v>9.9999999999999992E-2</c:v>
                </c:pt>
                <c:pt idx="6">
                  <c:v>0.10999999999999999</c:v>
                </c:pt>
                <c:pt idx="7">
                  <c:v>0.11999999999999998</c:v>
                </c:pt>
                <c:pt idx="8">
                  <c:v>0.12999999999999998</c:v>
                </c:pt>
                <c:pt idx="9">
                  <c:v>0.13999999999999999</c:v>
                </c:pt>
                <c:pt idx="10">
                  <c:v>0.15</c:v>
                </c:pt>
                <c:pt idx="11">
                  <c:v>0.16</c:v>
                </c:pt>
                <c:pt idx="12">
                  <c:v>0.17</c:v>
                </c:pt>
                <c:pt idx="13">
                  <c:v>0.18000000000000002</c:v>
                </c:pt>
                <c:pt idx="14">
                  <c:v>0.19000000000000003</c:v>
                </c:pt>
                <c:pt idx="15">
                  <c:v>0.20000000000000004</c:v>
                </c:pt>
                <c:pt idx="16">
                  <c:v>0.21000000000000005</c:v>
                </c:pt>
                <c:pt idx="17">
                  <c:v>0.22000000000000006</c:v>
                </c:pt>
                <c:pt idx="18">
                  <c:v>0.23000000000000007</c:v>
                </c:pt>
                <c:pt idx="19">
                  <c:v>0.24000000000000007</c:v>
                </c:pt>
                <c:pt idx="20">
                  <c:v>0.25000000000000006</c:v>
                </c:pt>
                <c:pt idx="21">
                  <c:v>0.26000000000000006</c:v>
                </c:pt>
                <c:pt idx="22">
                  <c:v>0.27000000000000007</c:v>
                </c:pt>
                <c:pt idx="23">
                  <c:v>0.28000000000000008</c:v>
                </c:pt>
                <c:pt idx="24">
                  <c:v>0.29000000000000009</c:v>
                </c:pt>
                <c:pt idx="25">
                  <c:v>0.3000000000000001</c:v>
                </c:pt>
                <c:pt idx="26">
                  <c:v>0.31000000000000011</c:v>
                </c:pt>
                <c:pt idx="27">
                  <c:v>0.32000000000000012</c:v>
                </c:pt>
                <c:pt idx="28">
                  <c:v>0.33000000000000013</c:v>
                </c:pt>
                <c:pt idx="29">
                  <c:v>0.34000000000000014</c:v>
                </c:pt>
                <c:pt idx="30">
                  <c:v>0.35000000000000014</c:v>
                </c:pt>
                <c:pt idx="31">
                  <c:v>0.36000000000000015</c:v>
                </c:pt>
                <c:pt idx="32">
                  <c:v>0.37000000000000016</c:v>
                </c:pt>
                <c:pt idx="33">
                  <c:v>0.38000000000000017</c:v>
                </c:pt>
                <c:pt idx="34">
                  <c:v>0.39000000000000018</c:v>
                </c:pt>
                <c:pt idx="35">
                  <c:v>0.40000000000000019</c:v>
                </c:pt>
                <c:pt idx="36">
                  <c:v>0.4100000000000002</c:v>
                </c:pt>
                <c:pt idx="37">
                  <c:v>0.42000000000000021</c:v>
                </c:pt>
                <c:pt idx="38">
                  <c:v>0.43000000000000022</c:v>
                </c:pt>
                <c:pt idx="39">
                  <c:v>0.44000000000000022</c:v>
                </c:pt>
                <c:pt idx="40">
                  <c:v>0.45000000000000023</c:v>
                </c:pt>
                <c:pt idx="41">
                  <c:v>0.46000000000000024</c:v>
                </c:pt>
                <c:pt idx="42">
                  <c:v>0.47000000000000025</c:v>
                </c:pt>
                <c:pt idx="43">
                  <c:v>0.48000000000000026</c:v>
                </c:pt>
                <c:pt idx="44">
                  <c:v>0.49000000000000027</c:v>
                </c:pt>
                <c:pt idx="45">
                  <c:v>0.50000000000000022</c:v>
                </c:pt>
                <c:pt idx="46">
                  <c:v>0.51000000000000023</c:v>
                </c:pt>
                <c:pt idx="47">
                  <c:v>0.52000000000000024</c:v>
                </c:pt>
                <c:pt idx="48">
                  <c:v>0.53000000000000025</c:v>
                </c:pt>
                <c:pt idx="49">
                  <c:v>0.54000000000000026</c:v>
                </c:pt>
                <c:pt idx="50">
                  <c:v>0.55000000000000027</c:v>
                </c:pt>
                <c:pt idx="51">
                  <c:v>0.56000000000000028</c:v>
                </c:pt>
                <c:pt idx="52">
                  <c:v>0.57000000000000028</c:v>
                </c:pt>
                <c:pt idx="53">
                  <c:v>0.58000000000000029</c:v>
                </c:pt>
                <c:pt idx="54">
                  <c:v>0.5900000000000003</c:v>
                </c:pt>
                <c:pt idx="55">
                  <c:v>0.60000000000000031</c:v>
                </c:pt>
              </c:numCache>
            </c:numRef>
          </c:cat>
          <c:val>
            <c:numRef>
              <c:f>'betas calcs'!$E$67:$E$122</c:f>
              <c:numCache>
                <c:formatCode>General</c:formatCode>
                <c:ptCount val="56"/>
                <c:pt idx="0">
                  <c:v>8.0837161558104845E-2</c:v>
                </c:pt>
                <c:pt idx="1">
                  <c:v>7.5065571238692924E-2</c:v>
                </c:pt>
                <c:pt idx="2">
                  <c:v>6.9650856053414464E-2</c:v>
                </c:pt>
                <c:pt idx="3">
                  <c:v>6.4574434275581336E-2</c:v>
                </c:pt>
                <c:pt idx="4">
                  <c:v>5.9818506389940608E-2</c:v>
                </c:pt>
                <c:pt idx="5">
                  <c:v>5.5366030132307537E-2</c:v>
                </c:pt>
                <c:pt idx="6">
                  <c:v>5.1200696065938217E-2</c:v>
                </c:pt>
                <c:pt idx="7">
                  <c:v>4.7306903688808639E-2</c:v>
                </c:pt>
                <c:pt idx="8">
                  <c:v>4.3669738065965795E-2</c:v>
                </c:pt>
                <c:pt idx="9">
                  <c:v>4.0274946981116409E-2</c:v>
                </c:pt>
                <c:pt idx="10">
                  <c:v>3.7108918601619807E-2</c:v>
                </c:pt>
                <c:pt idx="11">
                  <c:v>3.4158659651049979E-2</c:v>
                </c:pt>
                <c:pt idx="12">
                  <c:v>3.1411774083493355E-2</c:v>
                </c:pt>
                <c:pt idx="13">
                  <c:v>2.8856442253747876E-2</c:v>
                </c:pt>
                <c:pt idx="14">
                  <c:v>2.6481400577589263E-2</c:v>
                </c:pt>
                <c:pt idx="15">
                  <c:v>2.427592167627031E-2</c:v>
                </c:pt>
                <c:pt idx="16">
                  <c:v>2.2229794999419183E-2</c:v>
                </c:pt>
                <c:pt idx="17">
                  <c:v>2.0333307920502506E-2</c:v>
                </c:pt>
                <c:pt idx="18">
                  <c:v>1.8577227299019099E-2</c:v>
                </c:pt>
                <c:pt idx="19">
                  <c:v>1.695278150359026E-2</c:v>
                </c:pt>
                <c:pt idx="20">
                  <c:v>1.5451642890112473E-2</c:v>
                </c:pt>
                <c:pt idx="21">
                  <c:v>1.4065910729138337E-2</c:v>
                </c:pt>
                <c:pt idx="22">
                  <c:v>1.2788094576651735E-2</c:v>
                </c:pt>
                <c:pt idx="23">
                  <c:v>1.1611098082402896E-2</c:v>
                </c:pt>
                <c:pt idx="24">
                  <c:v>1.0528203229969368E-2</c:v>
                </c:pt>
                <c:pt idx="25">
                  <c:v>9.5330550027087589E-3</c:v>
                </c:pt>
                <c:pt idx="26">
                  <c:v>8.6196464697690604E-3</c:v>
                </c:pt>
                <c:pt idx="27">
                  <c:v>7.7823042863224175E-3</c:v>
                </c:pt>
                <c:pt idx="28">
                  <c:v>7.0156746021882823E-3</c:v>
                </c:pt>
                <c:pt idx="29">
                  <c:v>6.314709373011743E-3</c:v>
                </c:pt>
                <c:pt idx="30">
                  <c:v>5.6746530681629302E-3</c:v>
                </c:pt>
                <c:pt idx="31">
                  <c:v>5.0910297695233604E-3</c:v>
                </c:pt>
                <c:pt idx="32">
                  <c:v>4.5596306553250879E-3</c:v>
                </c:pt>
                <c:pt idx="33">
                  <c:v>4.0765018632085252E-3</c:v>
                </c:pt>
                <c:pt idx="34">
                  <c:v>3.6379327266647995E-3</c:v>
                </c:pt>
                <c:pt idx="35">
                  <c:v>3.2404443790285098E-3</c:v>
                </c:pt>
                <c:pt idx="36">
                  <c:v>2.8807787191867731E-3</c:v>
                </c:pt>
                <c:pt idx="37">
                  <c:v>2.5558877331703744E-3</c:v>
                </c:pt>
                <c:pt idx="38">
                  <c:v>2.2629231657929592E-3</c:v>
                </c:pt>
                <c:pt idx="39">
                  <c:v>1.9992265365040649E-3</c:v>
                </c:pt>
                <c:pt idx="40">
                  <c:v>1.7623194936219062E-3</c:v>
                </c:pt>
                <c:pt idx="41">
                  <c:v>1.54989450111176E-3</c:v>
                </c:pt>
                <c:pt idx="42">
                  <c:v>1.3598058520758237E-3</c:v>
                </c:pt>
                <c:pt idx="43">
                  <c:v>1.1900610031204007E-3</c:v>
                </c:pt>
                <c:pt idx="44">
                  <c:v>1.0388122237663016E-3</c:v>
                </c:pt>
                <c:pt idx="45">
                  <c:v>9.043485550683084E-4</c:v>
                </c:pt>
                <c:pt idx="46">
                  <c:v>7.8508807160957588E-4</c:v>
                </c:pt>
                <c:pt idx="47">
                  <c:v>6.7957044103683856E-4</c:v>
                </c:pt>
                <c:pt idx="48">
                  <c:v>5.8644977530228641E-4</c:v>
                </c:pt>
                <c:pt idx="49">
                  <c:v>5.0448776777797712E-4</c:v>
                </c:pt>
                <c:pt idx="50">
                  <c:v>4.3254711040865079E-4</c:v>
                </c:pt>
                <c:pt idx="51">
                  <c:v>3.6958518506881582E-4</c:v>
                </c:pt>
                <c:pt idx="52">
                  <c:v>3.1464802328997059E-4</c:v>
                </c:pt>
                <c:pt idx="53">
                  <c:v>2.6686452852382671E-4</c:v>
                </c:pt>
                <c:pt idx="54">
                  <c:v>2.2544095510740423E-4</c:v>
                </c:pt>
                <c:pt idx="55">
                  <c:v>1.8965563809586084E-4</c:v>
                </c:pt>
              </c:numCache>
            </c:numRef>
          </c:val>
          <c:smooth val="0"/>
          <c:extLst>
            <c:ext xmlns:c16="http://schemas.microsoft.com/office/drawing/2014/chart" uri="{C3380CC4-5D6E-409C-BE32-E72D297353CC}">
              <c16:uniqueId val="{00000013-65D0-4358-83E3-4F8A14869C7F}"/>
            </c:ext>
          </c:extLst>
        </c:ser>
        <c:ser>
          <c:idx val="2"/>
          <c:order val="2"/>
          <c:tx>
            <c:v>alpha=1.5</c:v>
          </c:tx>
          <c:spPr>
            <a:ln w="50800" cap="rnd">
              <a:solidFill>
                <a:schemeClr val="accent3"/>
              </a:solidFill>
              <a:round/>
            </a:ln>
            <a:effectLst>
              <a:outerShdw blurRad="50800" dist="50800" dir="5400000" algn="ctr" rotWithShape="0">
                <a:srgbClr val="000000">
                  <a:alpha val="34000"/>
                </a:srgbClr>
              </a:outerShdw>
            </a:effectLst>
          </c:spPr>
          <c:marker>
            <c:symbol val="none"/>
          </c:marker>
          <c:cat>
            <c:numRef>
              <c:f>'betas calcs'!$C$67:$C$122</c:f>
              <c:numCache>
                <c:formatCode>General</c:formatCode>
                <c:ptCount val="56"/>
                <c:pt idx="0">
                  <c:v>0.05</c:v>
                </c:pt>
                <c:pt idx="1">
                  <c:v>6.0000000000000005E-2</c:v>
                </c:pt>
                <c:pt idx="2">
                  <c:v>7.0000000000000007E-2</c:v>
                </c:pt>
                <c:pt idx="3">
                  <c:v>0.08</c:v>
                </c:pt>
                <c:pt idx="4">
                  <c:v>0.09</c:v>
                </c:pt>
                <c:pt idx="5">
                  <c:v>9.9999999999999992E-2</c:v>
                </c:pt>
                <c:pt idx="6">
                  <c:v>0.10999999999999999</c:v>
                </c:pt>
                <c:pt idx="7">
                  <c:v>0.11999999999999998</c:v>
                </c:pt>
                <c:pt idx="8">
                  <c:v>0.12999999999999998</c:v>
                </c:pt>
                <c:pt idx="9">
                  <c:v>0.13999999999999999</c:v>
                </c:pt>
                <c:pt idx="10">
                  <c:v>0.15</c:v>
                </c:pt>
                <c:pt idx="11">
                  <c:v>0.16</c:v>
                </c:pt>
                <c:pt idx="12">
                  <c:v>0.17</c:v>
                </c:pt>
                <c:pt idx="13">
                  <c:v>0.18000000000000002</c:v>
                </c:pt>
                <c:pt idx="14">
                  <c:v>0.19000000000000003</c:v>
                </c:pt>
                <c:pt idx="15">
                  <c:v>0.20000000000000004</c:v>
                </c:pt>
                <c:pt idx="16">
                  <c:v>0.21000000000000005</c:v>
                </c:pt>
                <c:pt idx="17">
                  <c:v>0.22000000000000006</c:v>
                </c:pt>
                <c:pt idx="18">
                  <c:v>0.23000000000000007</c:v>
                </c:pt>
                <c:pt idx="19">
                  <c:v>0.24000000000000007</c:v>
                </c:pt>
                <c:pt idx="20">
                  <c:v>0.25000000000000006</c:v>
                </c:pt>
                <c:pt idx="21">
                  <c:v>0.26000000000000006</c:v>
                </c:pt>
                <c:pt idx="22">
                  <c:v>0.27000000000000007</c:v>
                </c:pt>
                <c:pt idx="23">
                  <c:v>0.28000000000000008</c:v>
                </c:pt>
                <c:pt idx="24">
                  <c:v>0.29000000000000009</c:v>
                </c:pt>
                <c:pt idx="25">
                  <c:v>0.3000000000000001</c:v>
                </c:pt>
                <c:pt idx="26">
                  <c:v>0.31000000000000011</c:v>
                </c:pt>
                <c:pt idx="27">
                  <c:v>0.32000000000000012</c:v>
                </c:pt>
                <c:pt idx="28">
                  <c:v>0.33000000000000013</c:v>
                </c:pt>
                <c:pt idx="29">
                  <c:v>0.34000000000000014</c:v>
                </c:pt>
                <c:pt idx="30">
                  <c:v>0.35000000000000014</c:v>
                </c:pt>
                <c:pt idx="31">
                  <c:v>0.36000000000000015</c:v>
                </c:pt>
                <c:pt idx="32">
                  <c:v>0.37000000000000016</c:v>
                </c:pt>
                <c:pt idx="33">
                  <c:v>0.38000000000000017</c:v>
                </c:pt>
                <c:pt idx="34">
                  <c:v>0.39000000000000018</c:v>
                </c:pt>
                <c:pt idx="35">
                  <c:v>0.40000000000000019</c:v>
                </c:pt>
                <c:pt idx="36">
                  <c:v>0.4100000000000002</c:v>
                </c:pt>
                <c:pt idx="37">
                  <c:v>0.42000000000000021</c:v>
                </c:pt>
                <c:pt idx="38">
                  <c:v>0.43000000000000022</c:v>
                </c:pt>
                <c:pt idx="39">
                  <c:v>0.44000000000000022</c:v>
                </c:pt>
                <c:pt idx="40">
                  <c:v>0.45000000000000023</c:v>
                </c:pt>
                <c:pt idx="41">
                  <c:v>0.46000000000000024</c:v>
                </c:pt>
                <c:pt idx="42">
                  <c:v>0.47000000000000025</c:v>
                </c:pt>
                <c:pt idx="43">
                  <c:v>0.48000000000000026</c:v>
                </c:pt>
                <c:pt idx="44">
                  <c:v>0.49000000000000027</c:v>
                </c:pt>
                <c:pt idx="45">
                  <c:v>0.50000000000000022</c:v>
                </c:pt>
                <c:pt idx="46">
                  <c:v>0.51000000000000023</c:v>
                </c:pt>
                <c:pt idx="47">
                  <c:v>0.52000000000000024</c:v>
                </c:pt>
                <c:pt idx="48">
                  <c:v>0.53000000000000025</c:v>
                </c:pt>
                <c:pt idx="49">
                  <c:v>0.54000000000000026</c:v>
                </c:pt>
                <c:pt idx="50">
                  <c:v>0.55000000000000027</c:v>
                </c:pt>
                <c:pt idx="51">
                  <c:v>0.56000000000000028</c:v>
                </c:pt>
                <c:pt idx="52">
                  <c:v>0.57000000000000028</c:v>
                </c:pt>
                <c:pt idx="53">
                  <c:v>0.58000000000000029</c:v>
                </c:pt>
                <c:pt idx="54">
                  <c:v>0.5900000000000003</c:v>
                </c:pt>
                <c:pt idx="55">
                  <c:v>0.60000000000000031</c:v>
                </c:pt>
              </c:numCache>
            </c:numRef>
          </c:cat>
          <c:val>
            <c:numRef>
              <c:f>'betas calcs'!$F$67:$F$122</c:f>
              <c:numCache>
                <c:formatCode>General</c:formatCode>
                <c:ptCount val="56"/>
                <c:pt idx="0">
                  <c:v>4.8623811784261457E-2</c:v>
                </c:pt>
                <c:pt idx="1">
                  <c:v>4.9461736883515246E-2</c:v>
                </c:pt>
                <c:pt idx="2">
                  <c:v>4.9571084726093437E-2</c:v>
                </c:pt>
                <c:pt idx="3">
                  <c:v>4.9131333008745962E-2</c:v>
                </c:pt>
                <c:pt idx="4">
                  <c:v>4.8273608438983213E-2</c:v>
                </c:pt>
                <c:pt idx="5">
                  <c:v>4.7097334483535536E-2</c:v>
                </c:pt>
                <c:pt idx="6">
                  <c:v>4.5679900741223807E-2</c:v>
                </c:pt>
                <c:pt idx="7">
                  <c:v>4.4082690253749932E-2</c:v>
                </c:pt>
                <c:pt idx="8">
                  <c:v>4.2355050797870913E-2</c:v>
                </c:pt>
                <c:pt idx="9">
                  <c:v>4.0537031180627736E-2</c:v>
                </c:pt>
                <c:pt idx="10">
                  <c:v>3.86613372767401E-2</c:v>
                </c:pt>
                <c:pt idx="11">
                  <c:v>3.6754773961225257E-2</c:v>
                </c:pt>
                <c:pt idx="12">
                  <c:v>3.483933604392573E-2</c:v>
                </c:pt>
                <c:pt idx="13">
                  <c:v>3.2933052137151801E-2</c:v>
                </c:pt>
                <c:pt idx="14">
                  <c:v>3.1050649939708148E-2</c:v>
                </c:pt>
                <c:pt idx="15">
                  <c:v>2.9204089399600969E-2</c:v>
                </c:pt>
                <c:pt idx="16">
                  <c:v>2.7402996097403255E-2</c:v>
                </c:pt>
                <c:pt idx="17">
                  <c:v>2.5655017882007771E-2</c:v>
                </c:pt>
                <c:pt idx="18">
                  <c:v>2.3966121498002455E-2</c:v>
                </c:pt>
                <c:pt idx="19">
                  <c:v>2.2340841595889685E-2</c:v>
                </c:pt>
                <c:pt idx="20">
                  <c:v>2.0782491451556424E-2</c:v>
                </c:pt>
                <c:pt idx="21">
                  <c:v>1.929334252179651E-2</c:v>
                </c:pt>
                <c:pt idx="22">
                  <c:v>1.7874778357927914E-2</c:v>
                </c:pt>
                <c:pt idx="23">
                  <c:v>1.6527427211070402E-2</c:v>
                </c:pt>
                <c:pt idx="24">
                  <c:v>1.5251276770250587E-2</c:v>
                </c:pt>
                <c:pt idx="25">
                  <c:v>1.4045773795845425E-2</c:v>
                </c:pt>
                <c:pt idx="26">
                  <c:v>1.2909910888653656E-2</c:v>
                </c:pt>
                <c:pt idx="27">
                  <c:v>1.1842302228616952E-2</c:v>
                </c:pt>
                <c:pt idx="28">
                  <c:v>1.0841249797911375E-2</c:v>
                </c:pt>
                <c:pt idx="29">
                  <c:v>9.9048013497720355E-3</c:v>
                </c:pt>
                <c:pt idx="30">
                  <c:v>9.0308011815745885E-3</c:v>
                </c:pt>
                <c:pt idx="31">
                  <c:v>8.2169346069298158E-3</c:v>
                </c:pt>
                <c:pt idx="32">
                  <c:v>7.460766888272634E-3</c:v>
                </c:pt>
                <c:pt idx="33">
                  <c:v>6.7597772821502301E-3</c:v>
                </c:pt>
                <c:pt idx="34">
                  <c:v>6.1113887591754887E-3</c:v>
                </c:pt>
                <c:pt idx="35">
                  <c:v>5.5129938855898834E-3</c:v>
                </c:pt>
                <c:pt idx="36">
                  <c:v>4.961977290607455E-3</c:v>
                </c:pt>
                <c:pt idx="37">
                  <c:v>4.4557350908653662E-3</c:v>
                </c:pt>
                <c:pt idx="38">
                  <c:v>3.9916915985571157E-3</c:v>
                </c:pt>
                <c:pt idx="39">
                  <c:v>3.5673136017180403E-3</c:v>
                </c:pt>
                <c:pt idx="40">
                  <c:v>3.1801224725096157E-3</c:v>
                </c:pt>
                <c:pt idx="41">
                  <c:v>2.8277043312757459E-3</c:v>
                </c:pt>
                <c:pt idx="42">
                  <c:v>2.5077184698668506E-3</c:v>
                </c:pt>
                <c:pt idx="43">
                  <c:v>2.2179042166327306E-3</c:v>
                </c:pt>
                <c:pt idx="44">
                  <c:v>1.9560864070716092E-3</c:v>
                </c:pt>
                <c:pt idx="45">
                  <c:v>1.7201796079784279E-3</c:v>
                </c:pt>
                <c:pt idx="46">
                  <c:v>1.5081912287203303E-3</c:v>
                </c:pt>
                <c:pt idx="47">
                  <c:v>1.3182236406991045E-3</c:v>
                </c:pt>
                <c:pt idx="48">
                  <c:v>1.1484754149039386E-3</c:v>
                </c:pt>
                <c:pt idx="49">
                  <c:v>9.9724177751640895E-4</c:v>
                </c:pt>
                <c:pt idx="50">
                  <c:v>8.629143746376938E-4</c:v>
                </c:pt>
                <c:pt idx="51">
                  <c:v>7.4398042922599881E-4</c:v>
                </c:pt>
                <c:pt idx="52">
                  <c:v>6.3902136614179671E-4</c:v>
                </c:pt>
                <c:pt idx="53">
                  <c:v>5.4671097469922883E-4</c:v>
                </c:pt>
                <c:pt idx="54">
                  <c:v>4.6581317222803455E-4</c:v>
                </c:pt>
                <c:pt idx="55">
                  <c:v>3.951794267882212E-4</c:v>
                </c:pt>
              </c:numCache>
            </c:numRef>
          </c:val>
          <c:smooth val="0"/>
          <c:extLst>
            <c:ext xmlns:c16="http://schemas.microsoft.com/office/drawing/2014/chart" uri="{C3380CC4-5D6E-409C-BE32-E72D297353CC}">
              <c16:uniqueId val="{00000014-65D0-4358-83E3-4F8A14869C7F}"/>
            </c:ext>
          </c:extLst>
        </c:ser>
        <c:ser>
          <c:idx val="3"/>
          <c:order val="3"/>
          <c:tx>
            <c:v>alpha=2</c:v>
          </c:tx>
          <c:spPr>
            <a:ln w="50800" cap="rnd">
              <a:solidFill>
                <a:schemeClr val="accent4"/>
              </a:solidFill>
              <a:round/>
            </a:ln>
            <a:effectLst>
              <a:outerShdw blurRad="50800" dist="50800" dir="5400000" algn="ctr" rotWithShape="0">
                <a:srgbClr val="000000">
                  <a:alpha val="34000"/>
                </a:srgbClr>
              </a:outerShdw>
            </a:effectLst>
          </c:spPr>
          <c:marker>
            <c:symbol val="none"/>
          </c:marker>
          <c:cat>
            <c:numRef>
              <c:f>'betas calcs'!$C$67:$C$122</c:f>
              <c:numCache>
                <c:formatCode>General</c:formatCode>
                <c:ptCount val="56"/>
                <c:pt idx="0">
                  <c:v>0.05</c:v>
                </c:pt>
                <c:pt idx="1">
                  <c:v>6.0000000000000005E-2</c:v>
                </c:pt>
                <c:pt idx="2">
                  <c:v>7.0000000000000007E-2</c:v>
                </c:pt>
                <c:pt idx="3">
                  <c:v>0.08</c:v>
                </c:pt>
                <c:pt idx="4">
                  <c:v>0.09</c:v>
                </c:pt>
                <c:pt idx="5">
                  <c:v>9.9999999999999992E-2</c:v>
                </c:pt>
                <c:pt idx="6">
                  <c:v>0.10999999999999999</c:v>
                </c:pt>
                <c:pt idx="7">
                  <c:v>0.11999999999999998</c:v>
                </c:pt>
                <c:pt idx="8">
                  <c:v>0.12999999999999998</c:v>
                </c:pt>
                <c:pt idx="9">
                  <c:v>0.13999999999999999</c:v>
                </c:pt>
                <c:pt idx="10">
                  <c:v>0.15</c:v>
                </c:pt>
                <c:pt idx="11">
                  <c:v>0.16</c:v>
                </c:pt>
                <c:pt idx="12">
                  <c:v>0.17</c:v>
                </c:pt>
                <c:pt idx="13">
                  <c:v>0.18000000000000002</c:v>
                </c:pt>
                <c:pt idx="14">
                  <c:v>0.19000000000000003</c:v>
                </c:pt>
                <c:pt idx="15">
                  <c:v>0.20000000000000004</c:v>
                </c:pt>
                <c:pt idx="16">
                  <c:v>0.21000000000000005</c:v>
                </c:pt>
                <c:pt idx="17">
                  <c:v>0.22000000000000006</c:v>
                </c:pt>
                <c:pt idx="18">
                  <c:v>0.23000000000000007</c:v>
                </c:pt>
                <c:pt idx="19">
                  <c:v>0.24000000000000007</c:v>
                </c:pt>
                <c:pt idx="20">
                  <c:v>0.25000000000000006</c:v>
                </c:pt>
                <c:pt idx="21">
                  <c:v>0.26000000000000006</c:v>
                </c:pt>
                <c:pt idx="22">
                  <c:v>0.27000000000000007</c:v>
                </c:pt>
                <c:pt idx="23">
                  <c:v>0.28000000000000008</c:v>
                </c:pt>
                <c:pt idx="24">
                  <c:v>0.29000000000000009</c:v>
                </c:pt>
                <c:pt idx="25">
                  <c:v>0.3000000000000001</c:v>
                </c:pt>
                <c:pt idx="26">
                  <c:v>0.31000000000000011</c:v>
                </c:pt>
                <c:pt idx="27">
                  <c:v>0.32000000000000012</c:v>
                </c:pt>
                <c:pt idx="28">
                  <c:v>0.33000000000000013</c:v>
                </c:pt>
                <c:pt idx="29">
                  <c:v>0.34000000000000014</c:v>
                </c:pt>
                <c:pt idx="30">
                  <c:v>0.35000000000000014</c:v>
                </c:pt>
                <c:pt idx="31">
                  <c:v>0.36000000000000015</c:v>
                </c:pt>
                <c:pt idx="32">
                  <c:v>0.37000000000000016</c:v>
                </c:pt>
                <c:pt idx="33">
                  <c:v>0.38000000000000017</c:v>
                </c:pt>
                <c:pt idx="34">
                  <c:v>0.39000000000000018</c:v>
                </c:pt>
                <c:pt idx="35">
                  <c:v>0.40000000000000019</c:v>
                </c:pt>
                <c:pt idx="36">
                  <c:v>0.4100000000000002</c:v>
                </c:pt>
                <c:pt idx="37">
                  <c:v>0.42000000000000021</c:v>
                </c:pt>
                <c:pt idx="38">
                  <c:v>0.43000000000000022</c:v>
                </c:pt>
                <c:pt idx="39">
                  <c:v>0.44000000000000022</c:v>
                </c:pt>
                <c:pt idx="40">
                  <c:v>0.45000000000000023</c:v>
                </c:pt>
                <c:pt idx="41">
                  <c:v>0.46000000000000024</c:v>
                </c:pt>
                <c:pt idx="42">
                  <c:v>0.47000000000000025</c:v>
                </c:pt>
                <c:pt idx="43">
                  <c:v>0.48000000000000026</c:v>
                </c:pt>
                <c:pt idx="44">
                  <c:v>0.49000000000000027</c:v>
                </c:pt>
                <c:pt idx="45">
                  <c:v>0.50000000000000022</c:v>
                </c:pt>
                <c:pt idx="46">
                  <c:v>0.51000000000000023</c:v>
                </c:pt>
                <c:pt idx="47">
                  <c:v>0.52000000000000024</c:v>
                </c:pt>
                <c:pt idx="48">
                  <c:v>0.53000000000000025</c:v>
                </c:pt>
                <c:pt idx="49">
                  <c:v>0.54000000000000026</c:v>
                </c:pt>
                <c:pt idx="50">
                  <c:v>0.55000000000000027</c:v>
                </c:pt>
                <c:pt idx="51">
                  <c:v>0.56000000000000028</c:v>
                </c:pt>
                <c:pt idx="52">
                  <c:v>0.57000000000000028</c:v>
                </c:pt>
                <c:pt idx="53">
                  <c:v>0.58000000000000029</c:v>
                </c:pt>
                <c:pt idx="54">
                  <c:v>0.5900000000000003</c:v>
                </c:pt>
                <c:pt idx="55">
                  <c:v>0.60000000000000031</c:v>
                </c:pt>
              </c:numCache>
            </c:numRef>
          </c:cat>
          <c:val>
            <c:numRef>
              <c:f>'betas calcs'!$G$67:$G$122</c:f>
              <c:numCache>
                <c:formatCode>General</c:formatCode>
                <c:ptCount val="56"/>
                <c:pt idx="0">
                  <c:v>2.6812216838834977E-2</c:v>
                </c:pt>
                <c:pt idx="1">
                  <c:v>2.9877462311481501E-2</c:v>
                </c:pt>
                <c:pt idx="2">
                  <c:v>3.2342691743836353E-2</c:v>
                </c:pt>
                <c:pt idx="3">
                  <c:v>3.4269065378748804E-2</c:v>
                </c:pt>
                <c:pt idx="4">
                  <c:v>3.5713279883894326E-2</c:v>
                </c:pt>
                <c:pt idx="5">
                  <c:v>3.6727811239286742E-2</c:v>
                </c:pt>
                <c:pt idx="6">
                  <c:v>3.736114808176956E-2</c:v>
                </c:pt>
                <c:pt idx="7">
                  <c:v>3.7658015751080194E-2</c:v>
                </c:pt>
                <c:pt idx="8">
                  <c:v>3.7659591278984689E-2</c:v>
                </c:pt>
                <c:pt idx="9">
                  <c:v>3.7403709559883959E-2</c:v>
                </c:pt>
                <c:pt idx="10">
                  <c:v>3.6925060938197293E-2</c:v>
                </c:pt>
                <c:pt idx="11">
                  <c:v>3.6255380444731658E-2</c:v>
                </c:pt>
                <c:pt idx="12">
                  <c:v>3.54236289111503E-2</c:v>
                </c:pt>
                <c:pt idx="13">
                  <c:v>3.4456166188557215E-2</c:v>
                </c:pt>
                <c:pt idx="14">
                  <c:v>3.3376916693118396E-2</c:v>
                </c:pt>
                <c:pt idx="15">
                  <c:v>3.2207527498544372E-2</c:v>
                </c:pt>
                <c:pt idx="16">
                  <c:v>3.0967519192162622E-2</c:v>
                </c:pt>
                <c:pt idx="17">
                  <c:v>2.9674429708212272E-2</c:v>
                </c:pt>
                <c:pt idx="18">
                  <c:v>2.8343951348897296E-2</c:v>
                </c:pt>
                <c:pt idx="19">
                  <c:v>2.6990061200638293E-2</c:v>
                </c:pt>
                <c:pt idx="20">
                  <c:v>2.5625145149867086E-2</c:v>
                </c:pt>
                <c:pt idx="21">
                  <c:v>2.426011569961178E-2</c:v>
                </c:pt>
                <c:pt idx="22">
                  <c:v>2.2904523785024319E-2</c:v>
                </c:pt>
                <c:pt idx="23">
                  <c:v>2.1566664782905944E-2</c:v>
                </c:pt>
                <c:pt idx="24">
                  <c:v>2.025367890719023E-2</c:v>
                </c:pt>
                <c:pt idx="25">
                  <c:v>1.8971646179247185E-2</c:v>
                </c:pt>
                <c:pt idx="26">
                  <c:v>1.7725676158775575E-2</c:v>
                </c:pt>
                <c:pt idx="27">
                  <c:v>1.6519992617954636E-2</c:v>
                </c:pt>
                <c:pt idx="28">
                  <c:v>1.5358013338430372E-2</c:v>
                </c:pt>
                <c:pt idx="29">
                  <c:v>1.4242425207615251E-2</c:v>
                </c:pt>
                <c:pt idx="30">
                  <c:v>1.3175254787684092E-2</c:v>
                </c:pt>
                <c:pt idx="31">
                  <c:v>1.2157934527552915E-2</c:v>
                </c:pt>
                <c:pt idx="32">
                  <c:v>1.119136478503128E-2</c:v>
                </c:pt>
                <c:pt idx="33">
                  <c:v>1.0275971823242533E-2</c:v>
                </c:pt>
                <c:pt idx="34">
                  <c:v>9.4117619423103004E-3</c:v>
                </c:pt>
                <c:pt idx="35">
                  <c:v>8.5983719042134355E-3</c:v>
                </c:pt>
                <c:pt idx="36">
                  <c:v>7.8351158056155397E-3</c:v>
                </c:pt>
                <c:pt idx="37">
                  <c:v>7.1210285503788594E-3</c:v>
                </c:pt>
                <c:pt idx="38">
                  <c:v>6.4549060703766427E-3</c:v>
                </c:pt>
                <c:pt idx="39">
                  <c:v>5.8353424401214127E-3</c:v>
                </c:pt>
                <c:pt idx="40">
                  <c:v>5.260764027630929E-3</c:v>
                </c:pt>
                <c:pt idx="41">
                  <c:v>4.7294608208572385E-3</c:v>
                </c:pt>
                <c:pt idx="42">
                  <c:v>4.2396150659081613E-3</c:v>
                </c:pt>
                <c:pt idx="43">
                  <c:v>3.7893273501944545E-3</c:v>
                </c:pt>
                <c:pt idx="44">
                  <c:v>3.3766402605397579E-3</c:v>
                </c:pt>
                <c:pt idx="45">
                  <c:v>2.9995597431943096E-3</c:v>
                </c:pt>
                <c:pt idx="46">
                  <c:v>2.6560742895972737E-3</c:v>
                </c:pt>
                <c:pt idx="47">
                  <c:v>2.3441720686364479E-3</c:v>
                </c:pt>
                <c:pt idx="48">
                  <c:v>2.0618561230579618E-3</c:v>
                </c:pt>
                <c:pt idx="49">
                  <c:v>1.8071577445824504E-3</c:v>
                </c:pt>
                <c:pt idx="50">
                  <c:v>1.5781481391880965E-3</c:v>
                </c:pt>
                <c:pt idx="51">
                  <c:v>1.3729484909247931E-3</c:v>
                </c:pt>
                <c:pt idx="52">
                  <c:v>1.1897385295275545E-3</c:v>
                </c:pt>
                <c:pt idx="53">
                  <c:v>1.0267637040011855E-3</c:v>
                </c:pt>
                <c:pt idx="54">
                  <c:v>8.8234106125211235E-4</c:v>
                </c:pt>
                <c:pt idx="55">
                  <c:v>7.5486392574713014E-4</c:v>
                </c:pt>
              </c:numCache>
            </c:numRef>
          </c:val>
          <c:smooth val="0"/>
          <c:extLst>
            <c:ext xmlns:c16="http://schemas.microsoft.com/office/drawing/2014/chart" uri="{C3380CC4-5D6E-409C-BE32-E72D297353CC}">
              <c16:uniqueId val="{00000015-65D0-4358-83E3-4F8A14869C7F}"/>
            </c:ext>
          </c:extLst>
        </c:ser>
        <c:dLbls>
          <c:showLegendKey val="0"/>
          <c:showVal val="0"/>
          <c:showCatName val="0"/>
          <c:showSerName val="0"/>
          <c:showPercent val="0"/>
          <c:showBubbleSize val="0"/>
        </c:dLbls>
        <c:smooth val="0"/>
        <c:axId val="129733760"/>
        <c:axId val="129735296"/>
      </c:lineChart>
      <c:catAx>
        <c:axId val="12973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29735296"/>
        <c:crosses val="autoZero"/>
        <c:auto val="1"/>
        <c:lblAlgn val="ctr"/>
        <c:lblOffset val="100"/>
        <c:tickLblSkip val="10"/>
        <c:noMultiLvlLbl val="0"/>
      </c:catAx>
      <c:valAx>
        <c:axId val="129735296"/>
        <c:scaling>
          <c:orientation val="minMax"/>
        </c:scaling>
        <c:delete val="0"/>
        <c:axPos val="l"/>
        <c:majorGridlines>
          <c:spPr>
            <a:ln w="9525" cap="flat" cmpd="sng" algn="ctr">
              <a:solidFill>
                <a:schemeClr val="bg1">
                  <a:lumMod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9733760"/>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Fitted Lerner</c:v>
          </c:tx>
          <c:spPr>
            <a:ln w="50800"/>
            <a:effectLst>
              <a:outerShdw blurRad="50800" dist="50800" dir="5400000" algn="ctr" rotWithShape="0">
                <a:srgbClr val="000000">
                  <a:alpha val="34000"/>
                </a:srgbClr>
              </a:outerShdw>
            </a:effectLst>
          </c:spPr>
          <c:marker>
            <c:symbol val="none"/>
          </c:marker>
          <c:xVal>
            <c:numRef>
              <c:f>dists!$P$6:$P$106</c:f>
              <c:numCache>
                <c:formatCode>General</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dists!$Q$6:$Q$106</c:f>
              <c:numCache>
                <c:formatCode>General</c:formatCode>
                <c:ptCount val="101"/>
                <c:pt idx="0">
                  <c:v>0</c:v>
                </c:pt>
                <c:pt idx="1">
                  <c:v>3.4535581924954459</c:v>
                </c:pt>
                <c:pt idx="2">
                  <c:v>4.1322340269910054</c:v>
                </c:pt>
                <c:pt idx="3">
                  <c:v>4.4528481902987069</c:v>
                </c:pt>
                <c:pt idx="4">
                  <c:v>4.5949731148947706</c:v>
                </c:pt>
                <c:pt idx="5">
                  <c:v>4.628812091108899</c:v>
                </c:pt>
                <c:pt idx="6">
                  <c:v>4.5910570352927706</c:v>
                </c:pt>
                <c:pt idx="7">
                  <c:v>4.503919680896983</c:v>
                </c:pt>
                <c:pt idx="8">
                  <c:v>4.3820880380805027</c:v>
                </c:pt>
                <c:pt idx="9">
                  <c:v>4.2358524985964205</c:v>
                </c:pt>
                <c:pt idx="10">
                  <c:v>4.0727133431043354</c:v>
                </c:pt>
                <c:pt idx="11">
                  <c:v>3.8982907483937379</c:v>
                </c:pt>
                <c:pt idx="12">
                  <c:v>3.7168786438644195</c:v>
                </c:pt>
                <c:pt idx="13">
                  <c:v>3.5318014730135765</c:v>
                </c:pt>
                <c:pt idx="14">
                  <c:v>3.3456547269512482</c:v>
                </c:pt>
                <c:pt idx="15">
                  <c:v>3.1604733084326044</c:v>
                </c:pt>
                <c:pt idx="16">
                  <c:v>2.9778531227622174</c:v>
                </c:pt>
                <c:pt idx="17">
                  <c:v>2.7990412382464211</c:v>
                </c:pt>
                <c:pt idx="18">
                  <c:v>2.6250042611898974</c:v>
                </c:pt>
                <c:pt idx="19">
                  <c:v>2.4564811994098728</c:v>
                </c:pt>
                <c:pt idx="20">
                  <c:v>2.2940250184998061</c:v>
                </c:pt>
                <c:pt idx="21">
                  <c:v>2.1380357826235872</c:v>
                </c:pt>
                <c:pt idx="22">
                  <c:v>1.9887874154253398</c:v>
                </c:pt>
                <c:pt idx="23">
                  <c:v>1.8464495438530353</c:v>
                </c:pt>
                <c:pt idx="24">
                  <c:v>1.7111054957901566</c:v>
                </c:pt>
                <c:pt idx="25">
                  <c:v>1.5827672487675397</c:v>
                </c:pt>
                <c:pt idx="26">
                  <c:v>1.4613879324594456</c:v>
                </c:pt>
                <c:pt idx="27">
                  <c:v>1.3468723469913237</c:v>
                </c:pt>
                <c:pt idx="28">
                  <c:v>1.2390858558150712</c:v>
                </c:pt>
                <c:pt idx="29">
                  <c:v>1.1378619350288157</c:v>
                </c:pt>
                <c:pt idx="30">
                  <c:v>1.0430086030455024</c:v>
                </c:pt>
                <c:pt idx="31">
                  <c:v>0.95431391027463153</c:v>
                </c:pt>
                <c:pt idx="32">
                  <c:v>0.8715506343459094</c:v>
                </c:pt>
                <c:pt idx="33">
                  <c:v>0.79448029979192747</c:v>
                </c:pt>
                <c:pt idx="34">
                  <c:v>0.72285662016028385</c:v>
                </c:pt>
                <c:pt idx="35">
                  <c:v>0.65642844388874155</c:v>
                </c:pt>
                <c:pt idx="36">
                  <c:v>0.59494227195097638</c:v>
                </c:pt>
                <c:pt idx="37">
                  <c:v>0.53814440452097478</c:v>
                </c:pt>
                <c:pt idx="38">
                  <c:v>0.48578276515133456</c:v>
                </c:pt>
                <c:pt idx="39">
                  <c:v>0.4376084437895581</c:v>
                </c:pt>
                <c:pt idx="40">
                  <c:v>0.39337699404133841</c:v>
                </c:pt>
                <c:pt idx="41">
                  <c:v>0.35284951517953483</c:v>
                </c:pt>
                <c:pt idx="42">
                  <c:v>0.31579354529640202</c:v>
                </c:pt>
                <c:pt idx="43">
                  <c:v>0.28198378855143919</c:v>
                </c:pt>
                <c:pt idx="44">
                  <c:v>0.25120269655692029</c:v>
                </c:pt>
                <c:pt idx="45">
                  <c:v>0.22324092147170804</c:v>
                </c:pt>
                <c:pt idx="46">
                  <c:v>0.19789765626443437</c:v>
                </c:pt>
                <c:pt idx="47">
                  <c:v>0.17498087579780053</c:v>
                </c:pt>
                <c:pt idx="48">
                  <c:v>0.15430749082659709</c:v>
                </c:pt>
                <c:pt idx="49">
                  <c:v>0.13570342565243715</c:v>
                </c:pt>
                <c:pt idx="50">
                  <c:v>0.11900362900489329</c:v>
                </c:pt>
                <c:pt idx="51">
                  <c:v>0.10405202669444394</c:v>
                </c:pt>
                <c:pt idx="52">
                  <c:v>9.0701423684830293E-2</c:v>
                </c:pt>
                <c:pt idx="53">
                  <c:v>7.8813362442416143E-2</c:v>
                </c:pt>
                <c:pt idx="54">
                  <c:v>6.8257943722370693E-2</c:v>
                </c:pt>
                <c:pt idx="55">
                  <c:v>5.891361533294568E-2</c:v>
                </c:pt>
                <c:pt idx="56">
                  <c:v>5.0666933868860904E-2</c:v>
                </c:pt>
                <c:pt idx="57">
                  <c:v>4.3412303913634896E-2</c:v>
                </c:pt>
                <c:pt idx="58">
                  <c:v>3.7051698770806205E-2</c:v>
                </c:pt>
                <c:pt idx="59">
                  <c:v>3.1494366388761637E-2</c:v>
                </c:pt>
                <c:pt idx="60">
                  <c:v>2.6656523787680589E-2</c:v>
                </c:pt>
                <c:pt idx="61">
                  <c:v>2.246104297509503E-2</c:v>
                </c:pt>
                <c:pt idx="62">
                  <c:v>1.8837131044613254E-2</c:v>
                </c:pt>
                <c:pt idx="63">
                  <c:v>1.5720006886901294E-2</c:v>
                </c:pt>
                <c:pt idx="64">
                  <c:v>1.3050576699983839E-2</c:v>
                </c:pt>
                <c:pt idx="65">
                  <c:v>1.0775110264656504E-2</c:v>
                </c:pt>
                <c:pt idx="66">
                  <c:v>8.8449197479809703E-3</c:v>
                </c:pt>
                <c:pt idx="67">
                  <c:v>7.216042611453732E-3</c:v>
                </c:pt>
                <c:pt idx="68">
                  <c:v>5.8489300287409762E-3</c:v>
                </c:pt>
                <c:pt idx="69">
                  <c:v>4.708142059319991E-3</c:v>
                </c:pt>
                <c:pt idx="70">
                  <c:v>3.7620506776131573E-3</c:v>
                </c:pt>
                <c:pt idx="71">
                  <c:v>2.9825516210574428E-3</c:v>
                </c:pt>
                <c:pt idx="72">
                  <c:v>2.3447858939754135E-3</c:v>
                </c:pt>
                <c:pt idx="73">
                  <c:v>1.8268716461784483E-3</c:v>
                </c:pt>
                <c:pt idx="74">
                  <c:v>1.4096470351210838E-3</c:v>
                </c:pt>
                <c:pt idx="75">
                  <c:v>1.0764245774105763E-3</c:v>
                </c:pt>
                <c:pt idx="76">
                  <c:v>8.1275739891171735E-4</c:v>
                </c:pt>
                <c:pt idx="77">
                  <c:v>6.0621770199774069E-4</c:v>
                </c:pt>
                <c:pt idx="78">
                  <c:v>4.4618768316931242E-4</c:v>
                </c:pt>
                <c:pt idx="79">
                  <c:v>3.2366305383474338E-4</c:v>
                </c:pt>
                <c:pt idx="80">
                  <c:v>2.3106924110292076E-4</c:v>
                </c:pt>
                <c:pt idx="81">
                  <c:v>1.6209027361516377E-4</c:v>
                </c:pt>
                <c:pt idx="82">
                  <c:v>1.1151028939957036E-4</c:v>
                </c:pt>
                <c:pt idx="83">
                  <c:v>7.5067538170556626E-5</c:v>
                </c:pt>
                <c:pt idx="84">
                  <c:v>4.9320689145457831E-5</c:v>
                </c:pt>
                <c:pt idx="85">
                  <c:v>3.152719706345978E-5</c:v>
                </c:pt>
                <c:pt idx="86">
                  <c:v>1.9533423446988415E-5</c:v>
                </c:pt>
                <c:pt idx="87">
                  <c:v>1.1676157039841378E-5</c:v>
                </c:pt>
                <c:pt idx="88">
                  <c:v>6.6951266059987801E-6</c:v>
                </c:pt>
                <c:pt idx="89">
                  <c:v>3.6560507108690937E-6</c:v>
                </c:pt>
                <c:pt idx="90">
                  <c:v>1.8837225801250867E-6</c:v>
                </c:pt>
                <c:pt idx="91">
                  <c:v>9.0458350092642265E-7</c:v>
                </c:pt>
                <c:pt idx="92">
                  <c:v>3.9819536878437055E-7</c:v>
                </c:pt>
                <c:pt idx="93">
                  <c:v>1.5698177390375715E-7</c:v>
                </c:pt>
                <c:pt idx="94">
                  <c:v>5.356735651987121E-8</c:v>
                </c:pt>
                <c:pt idx="95">
                  <c:v>1.5006943258309459E-8</c:v>
                </c:pt>
                <c:pt idx="96">
                  <c:v>3.1591155177950045E-9</c:v>
                </c:pt>
                <c:pt idx="97">
                  <c:v>4.2327310891967945E-10</c:v>
                </c:pt>
                <c:pt idx="98">
                  <c:v>2.486517451219937E-11</c:v>
                </c:pt>
                <c:pt idx="99">
                  <c:v>1.9497316740608701E-13</c:v>
                </c:pt>
                <c:pt idx="100">
                  <c:v>-1.138891889080971E-105</c:v>
                </c:pt>
              </c:numCache>
            </c:numRef>
          </c:yVal>
          <c:smooth val="0"/>
          <c:extLst>
            <c:ext xmlns:c16="http://schemas.microsoft.com/office/drawing/2014/chart" uri="{C3380CC4-5D6E-409C-BE32-E72D297353CC}">
              <c16:uniqueId val="{00000001-AD84-4CD9-B65E-2615D1D8170A}"/>
            </c:ext>
          </c:extLst>
        </c:ser>
        <c:dLbls>
          <c:showLegendKey val="0"/>
          <c:showVal val="0"/>
          <c:showCatName val="0"/>
          <c:showSerName val="0"/>
          <c:showPercent val="0"/>
          <c:showBubbleSize val="0"/>
        </c:dLbls>
        <c:axId val="130090112"/>
        <c:axId val="130092032"/>
      </c:scatterChart>
      <c:valAx>
        <c:axId val="130090112"/>
        <c:scaling>
          <c:orientation val="minMax"/>
          <c:max val="1"/>
          <c:min val="-1.5"/>
        </c:scaling>
        <c:delete val="0"/>
        <c:axPos val="b"/>
        <c:title>
          <c:tx>
            <c:rich>
              <a:bodyPr/>
              <a:lstStyle/>
              <a:p>
                <a:pPr>
                  <a:defRPr sz="2000"/>
                </a:pPr>
                <a:r>
                  <a:rPr lang="en-US" sz="2000"/>
                  <a:t>Lerner index</a:t>
                </a:r>
              </a:p>
            </c:rich>
          </c:tx>
          <c:overlay val="0"/>
        </c:title>
        <c:numFmt formatCode="#,##0.0" sourceLinked="0"/>
        <c:majorTickMark val="out"/>
        <c:minorTickMark val="none"/>
        <c:tickLblPos val="nextTo"/>
        <c:txPr>
          <a:bodyPr/>
          <a:lstStyle/>
          <a:p>
            <a:pPr>
              <a:defRPr sz="2000"/>
            </a:pPr>
            <a:endParaRPr lang="en-US"/>
          </a:p>
        </c:txPr>
        <c:crossAx val="130092032"/>
        <c:crosses val="autoZero"/>
        <c:crossBetween val="midCat"/>
      </c:valAx>
      <c:valAx>
        <c:axId val="130092032"/>
        <c:scaling>
          <c:orientation val="minMax"/>
          <c:min val="0"/>
        </c:scaling>
        <c:delete val="0"/>
        <c:axPos val="l"/>
        <c:majorGridlines>
          <c:spPr>
            <a:ln>
              <a:solidFill>
                <a:schemeClr val="bg1">
                  <a:lumMod val="95000"/>
                </a:schemeClr>
              </a:solidFill>
            </a:ln>
          </c:spPr>
        </c:majorGridlines>
        <c:title>
          <c:tx>
            <c:rich>
              <a:bodyPr rot="-5400000" vert="horz"/>
              <a:lstStyle/>
              <a:p>
                <a:pPr>
                  <a:defRPr sz="2000"/>
                </a:pPr>
                <a:r>
                  <a:rPr lang="en-US" sz="2000"/>
                  <a:t>Probability density</a:t>
                </a:r>
              </a:p>
            </c:rich>
          </c:tx>
          <c:overlay val="0"/>
        </c:title>
        <c:numFmt formatCode="#,##0.0" sourceLinked="0"/>
        <c:majorTickMark val="out"/>
        <c:minorTickMark val="none"/>
        <c:tickLblPos val="nextTo"/>
        <c:txPr>
          <a:bodyPr/>
          <a:lstStyle/>
          <a:p>
            <a:pPr>
              <a:defRPr sz="1000"/>
            </a:pPr>
            <a:endParaRPr lang="en-US"/>
          </a:p>
        </c:txPr>
        <c:crossAx val="130090112"/>
        <c:crossesAt val="-1.7"/>
        <c:crossBetween val="midCat"/>
      </c:valAx>
    </c:plotArea>
    <c:plotVisOnly val="1"/>
    <c:dispBlanksAs val="gap"/>
    <c:showDLblsOverMax val="0"/>
  </c:chart>
  <c:spPr>
    <a:ln>
      <a:noFill/>
    </a:ln>
  </c:spPr>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eta</c:v>
          </c:tx>
          <c:spPr>
            <a:ln w="50800"/>
            <a:effectLst>
              <a:outerShdw blurRad="50800" dist="50800" dir="5400000" algn="ctr" rotWithShape="0">
                <a:srgbClr val="000000">
                  <a:alpha val="34000"/>
                </a:srgbClr>
              </a:outerShdw>
            </a:effectLst>
          </c:spPr>
          <c:invertIfNegative val="0"/>
          <c:cat>
            <c:numRef>
              <c:f>dists!$I$6:$I$37</c:f>
              <c:numCache>
                <c:formatCode>General</c:formatCode>
                <c:ptCount val="32"/>
                <c:pt idx="0">
                  <c:v>-0.9375</c:v>
                </c:pt>
                <c:pt idx="1">
                  <c:v>-0.875</c:v>
                </c:pt>
                <c:pt idx="2">
                  <c:v>-0.8125</c:v>
                </c:pt>
                <c:pt idx="3">
                  <c:v>-0.75</c:v>
                </c:pt>
                <c:pt idx="4">
                  <c:v>-0.6875</c:v>
                </c:pt>
                <c:pt idx="5">
                  <c:v>-0.625</c:v>
                </c:pt>
                <c:pt idx="6">
                  <c:v>-0.5625</c:v>
                </c:pt>
                <c:pt idx="7">
                  <c:v>-0.5</c:v>
                </c:pt>
                <c:pt idx="8">
                  <c:v>-0.4375</c:v>
                </c:pt>
                <c:pt idx="9">
                  <c:v>-0.375</c:v>
                </c:pt>
                <c:pt idx="10">
                  <c:v>-0.3125</c:v>
                </c:pt>
                <c:pt idx="11">
                  <c:v>-0.25</c:v>
                </c:pt>
                <c:pt idx="12">
                  <c:v>-0.1875</c:v>
                </c:pt>
                <c:pt idx="13">
                  <c:v>-0.125</c:v>
                </c:pt>
                <c:pt idx="14">
                  <c:v>-6.25E-2</c:v>
                </c:pt>
                <c:pt idx="15">
                  <c:v>0</c:v>
                </c:pt>
                <c:pt idx="16">
                  <c:v>6.25E-2</c:v>
                </c:pt>
                <c:pt idx="17">
                  <c:v>0.125</c:v>
                </c:pt>
                <c:pt idx="18">
                  <c:v>0.1875</c:v>
                </c:pt>
                <c:pt idx="19">
                  <c:v>0.25</c:v>
                </c:pt>
                <c:pt idx="20">
                  <c:v>0.3125</c:v>
                </c:pt>
                <c:pt idx="21">
                  <c:v>0.375</c:v>
                </c:pt>
                <c:pt idx="22">
                  <c:v>0.4375</c:v>
                </c:pt>
                <c:pt idx="23">
                  <c:v>0.5</c:v>
                </c:pt>
                <c:pt idx="24">
                  <c:v>0.5625</c:v>
                </c:pt>
                <c:pt idx="25">
                  <c:v>0.625</c:v>
                </c:pt>
                <c:pt idx="26">
                  <c:v>0.6875</c:v>
                </c:pt>
                <c:pt idx="27">
                  <c:v>0.75</c:v>
                </c:pt>
                <c:pt idx="28">
                  <c:v>0.8125</c:v>
                </c:pt>
                <c:pt idx="29">
                  <c:v>0.875</c:v>
                </c:pt>
                <c:pt idx="30">
                  <c:v>0.9375</c:v>
                </c:pt>
                <c:pt idx="31">
                  <c:v>1</c:v>
                </c:pt>
              </c:numCache>
            </c:numRef>
          </c:cat>
          <c:val>
            <c:numRef>
              <c:f>dists!$L$6:$L$37</c:f>
              <c:numCache>
                <c:formatCode>General</c:formatCode>
                <c:ptCount val="32"/>
                <c:pt idx="0">
                  <c:v>9.8811701572785668E-3</c:v>
                </c:pt>
                <c:pt idx="1">
                  <c:v>9.2650653388600054E-3</c:v>
                </c:pt>
                <c:pt idx="2">
                  <c:v>8.0219270521163944E-3</c:v>
                </c:pt>
                <c:pt idx="3">
                  <c:v>6.6959679033823608E-3</c:v>
                </c:pt>
                <c:pt idx="4">
                  <c:v>5.5530230642576815E-3</c:v>
                </c:pt>
                <c:pt idx="5">
                  <c:v>5.1606874178824723E-3</c:v>
                </c:pt>
                <c:pt idx="6">
                  <c:v>6.2149213556537929E-3</c:v>
                </c:pt>
                <c:pt idx="7">
                  <c:v>7.945475258168638E-3</c:v>
                </c:pt>
                <c:pt idx="8">
                  <c:v>9.2208605685829819E-3</c:v>
                </c:pt>
                <c:pt idx="9">
                  <c:v>1.0690750832292914E-2</c:v>
                </c:pt>
                <c:pt idx="10">
                  <c:v>1.6442630054357858E-2</c:v>
                </c:pt>
                <c:pt idx="11">
                  <c:v>6.0753619486580195E-2</c:v>
                </c:pt>
                <c:pt idx="12">
                  <c:v>0.14514383205353387</c:v>
                </c:pt>
                <c:pt idx="13">
                  <c:v>7.5721732618836343E-2</c:v>
                </c:pt>
                <c:pt idx="14">
                  <c:v>3.9543433060597419E-2</c:v>
                </c:pt>
                <c:pt idx="15">
                  <c:v>1.4060432061148376E-2</c:v>
                </c:pt>
                <c:pt idx="16">
                  <c:v>7.8471611653778223E-2</c:v>
                </c:pt>
                <c:pt idx="17">
                  <c:v>0.12359820536301523</c:v>
                </c:pt>
                <c:pt idx="18">
                  <c:v>0.10539109714970729</c:v>
                </c:pt>
                <c:pt idx="19">
                  <c:v>0.12633795311950335</c:v>
                </c:pt>
                <c:pt idx="20">
                  <c:v>0.13530858477732191</c:v>
                </c:pt>
                <c:pt idx="21">
                  <c:v>4.1716466583493768E-2</c:v>
                </c:pt>
                <c:pt idx="22">
                  <c:v>-3.120044904545486E-3</c:v>
                </c:pt>
                <c:pt idx="23">
                  <c:v>-5.8812754645616713E-3</c:v>
                </c:pt>
                <c:pt idx="24">
                  <c:v>-3.995572691660166E-3</c:v>
                </c:pt>
                <c:pt idx="25">
                  <c:v>-3.5223163633537292E-3</c:v>
                </c:pt>
                <c:pt idx="26">
                  <c:v>-3.5169666311468781E-3</c:v>
                </c:pt>
                <c:pt idx="27">
                  <c:v>-3.5181300619726778E-3</c:v>
                </c:pt>
                <c:pt idx="28">
                  <c:v>-3.5152049825498462E-3</c:v>
                </c:pt>
                <c:pt idx="29">
                  <c:v>-3.5165306962285339E-3</c:v>
                </c:pt>
                <c:pt idx="30">
                  <c:v>-3.5197505230868758E-3</c:v>
                </c:pt>
                <c:pt idx="31">
                  <c:v>-3.5180342220014335E-3</c:v>
                </c:pt>
              </c:numCache>
            </c:numRef>
          </c:val>
          <c:extLst>
            <c:ext xmlns:c16="http://schemas.microsoft.com/office/drawing/2014/chart" uri="{C3380CC4-5D6E-409C-BE32-E72D297353CC}">
              <c16:uniqueId val="{00000000-AD84-4CD9-B65E-2615D1D8170A}"/>
            </c:ext>
          </c:extLst>
        </c:ser>
        <c:dLbls>
          <c:showLegendKey val="0"/>
          <c:showVal val="0"/>
          <c:showCatName val="0"/>
          <c:showSerName val="0"/>
          <c:showPercent val="0"/>
          <c:showBubbleSize val="0"/>
        </c:dLbls>
        <c:gapWidth val="121"/>
        <c:overlap val="49"/>
        <c:axId val="130170880"/>
        <c:axId val="130172800"/>
      </c:barChart>
      <c:catAx>
        <c:axId val="130170880"/>
        <c:scaling>
          <c:orientation val="minMax"/>
        </c:scaling>
        <c:delete val="0"/>
        <c:axPos val="b"/>
        <c:title>
          <c:tx>
            <c:rich>
              <a:bodyPr/>
              <a:lstStyle/>
              <a:p>
                <a:pPr>
                  <a:defRPr sz="2000"/>
                </a:pPr>
                <a:r>
                  <a:rPr lang="en-US" sz="2000"/>
                  <a:t>Measurement error</a:t>
                </a:r>
              </a:p>
            </c:rich>
          </c:tx>
          <c:overlay val="0"/>
        </c:title>
        <c:numFmt formatCode="#,##0.00" sourceLinked="0"/>
        <c:majorTickMark val="out"/>
        <c:minorTickMark val="none"/>
        <c:tickLblPos val="low"/>
        <c:txPr>
          <a:bodyPr/>
          <a:lstStyle/>
          <a:p>
            <a:pPr>
              <a:defRPr sz="2000"/>
            </a:pPr>
            <a:endParaRPr lang="en-US"/>
          </a:p>
        </c:txPr>
        <c:crossAx val="130172800"/>
        <c:crossesAt val="0"/>
        <c:auto val="1"/>
        <c:lblAlgn val="ctr"/>
        <c:lblOffset val="100"/>
        <c:tickLblSkip val="5"/>
        <c:tickMarkSkip val="1"/>
        <c:noMultiLvlLbl val="1"/>
      </c:catAx>
      <c:valAx>
        <c:axId val="130172800"/>
        <c:scaling>
          <c:orientation val="minMax"/>
        </c:scaling>
        <c:delete val="0"/>
        <c:axPos val="l"/>
        <c:majorGridlines>
          <c:spPr>
            <a:ln>
              <a:solidFill>
                <a:schemeClr val="bg1">
                  <a:lumMod val="95000"/>
                </a:schemeClr>
              </a:solidFill>
            </a:ln>
          </c:spPr>
        </c:majorGridlines>
        <c:title>
          <c:tx>
            <c:rich>
              <a:bodyPr rot="-5400000" vert="horz"/>
              <a:lstStyle/>
              <a:p>
                <a:pPr>
                  <a:defRPr sz="2000"/>
                </a:pPr>
                <a:r>
                  <a:rPr lang="en-US" sz="2000"/>
                  <a:t>Probability </a:t>
                </a:r>
              </a:p>
            </c:rich>
          </c:tx>
          <c:overlay val="0"/>
        </c:title>
        <c:numFmt formatCode="#,##0.00" sourceLinked="0"/>
        <c:majorTickMark val="out"/>
        <c:minorTickMark val="none"/>
        <c:tickLblPos val="nextTo"/>
        <c:txPr>
          <a:bodyPr/>
          <a:lstStyle/>
          <a:p>
            <a:pPr>
              <a:defRPr sz="1000"/>
            </a:pPr>
            <a:endParaRPr lang="en-US"/>
          </a:p>
        </c:txPr>
        <c:crossAx val="130170880"/>
        <c:crossesAt val="-1.5"/>
        <c:crossBetween val="between"/>
      </c:valAx>
    </c:plotArea>
    <c:plotVisOnly val="1"/>
    <c:dispBlanksAs val="gap"/>
    <c:showDLblsOverMax val="0"/>
  </c:chart>
  <c:spPr>
    <a:ln>
      <a:noFill/>
    </a:ln>
  </c:sp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Actual</c:v>
          </c:tx>
          <c:spPr>
            <a:ln w="50800"/>
            <a:effectLst>
              <a:outerShdw blurRad="50800" dist="50800" dir="5400000" algn="ctr" rotWithShape="0">
                <a:srgbClr val="000000">
                  <a:alpha val="34000"/>
                </a:srgbClr>
              </a:outerShdw>
            </a:effectLst>
          </c:spPr>
          <c:marker>
            <c:symbol val="none"/>
          </c:marker>
          <c:xVal>
            <c:numRef>
              <c:f>dists!$A$6:$A$65</c:f>
              <c:numCache>
                <c:formatCode>General</c:formatCode>
                <c:ptCount val="60"/>
                <c:pt idx="0">
                  <c:v>-1.3214906208605481</c:v>
                </c:pt>
                <c:pt idx="1">
                  <c:v>-0.56610198090277652</c:v>
                </c:pt>
                <c:pt idx="2">
                  <c:v>-0.30817189103089065</c:v>
                </c:pt>
                <c:pt idx="3">
                  <c:v>-0.30714857354482222</c:v>
                </c:pt>
                <c:pt idx="4">
                  <c:v>-0.27658516168523223</c:v>
                </c:pt>
                <c:pt idx="5">
                  <c:v>-0.16622909337553243</c:v>
                </c:pt>
                <c:pt idx="6">
                  <c:v>-0.16491739259615626</c:v>
                </c:pt>
                <c:pt idx="7">
                  <c:v>-0.13373388458720595</c:v>
                </c:pt>
                <c:pt idx="8">
                  <c:v>-0.13257112718771447</c:v>
                </c:pt>
                <c:pt idx="9">
                  <c:v>-0.12972722569769107</c:v>
                </c:pt>
                <c:pt idx="10">
                  <c:v>-0.10622303952154506</c:v>
                </c:pt>
                <c:pt idx="11">
                  <c:v>-8.7844691431030852E-2</c:v>
                </c:pt>
                <c:pt idx="12">
                  <c:v>-8.3196888844599359E-2</c:v>
                </c:pt>
                <c:pt idx="13">
                  <c:v>-5.1597536167310686E-2</c:v>
                </c:pt>
                <c:pt idx="14">
                  <c:v>-3.0311535848799177E-2</c:v>
                </c:pt>
                <c:pt idx="15">
                  <c:v>-2.1772743375926384E-2</c:v>
                </c:pt>
                <c:pt idx="16">
                  <c:v>-1.6842511489477678E-2</c:v>
                </c:pt>
                <c:pt idx="17">
                  <c:v>-1.6119905226746258E-2</c:v>
                </c:pt>
                <c:pt idx="18">
                  <c:v>1.6096962844453194E-2</c:v>
                </c:pt>
                <c:pt idx="19">
                  <c:v>4.6533996800878288E-2</c:v>
                </c:pt>
                <c:pt idx="20">
                  <c:v>7.7603395347382934E-2</c:v>
                </c:pt>
                <c:pt idx="21">
                  <c:v>8.4877636091516231E-2</c:v>
                </c:pt>
                <c:pt idx="22">
                  <c:v>9.1056957008540301E-2</c:v>
                </c:pt>
                <c:pt idx="23">
                  <c:v>0.10464933013304496</c:v>
                </c:pt>
                <c:pt idx="24">
                  <c:v>0.14304556079473071</c:v>
                </c:pt>
                <c:pt idx="25">
                  <c:v>0.15869497628714035</c:v>
                </c:pt>
                <c:pt idx="26">
                  <c:v>0.16164306875982071</c:v>
                </c:pt>
                <c:pt idx="27">
                  <c:v>0.17634372870362036</c:v>
                </c:pt>
                <c:pt idx="28">
                  <c:v>0.19583229530069884</c:v>
                </c:pt>
                <c:pt idx="29">
                  <c:v>0.20672105802230964</c:v>
                </c:pt>
                <c:pt idx="30">
                  <c:v>0.21157948962625658</c:v>
                </c:pt>
                <c:pt idx="31">
                  <c:v>0.21399146747373615</c:v>
                </c:pt>
                <c:pt idx="32">
                  <c:v>0.23723926188282088</c:v>
                </c:pt>
                <c:pt idx="33">
                  <c:v>0.24850637384492361</c:v>
                </c:pt>
                <c:pt idx="34">
                  <c:v>0.25061637546382443</c:v>
                </c:pt>
                <c:pt idx="35">
                  <c:v>0.28023720069660685</c:v>
                </c:pt>
                <c:pt idx="36">
                  <c:v>0.29957123678359643</c:v>
                </c:pt>
                <c:pt idx="37">
                  <c:v>0.30138655068580178</c:v>
                </c:pt>
                <c:pt idx="38">
                  <c:v>0.30582835021334609</c:v>
                </c:pt>
                <c:pt idx="39">
                  <c:v>0.31041426173078712</c:v>
                </c:pt>
                <c:pt idx="40">
                  <c:v>0.31927526472474343</c:v>
                </c:pt>
                <c:pt idx="41">
                  <c:v>0.3230703532112969</c:v>
                </c:pt>
                <c:pt idx="42">
                  <c:v>0.33154033729996962</c:v>
                </c:pt>
                <c:pt idx="43">
                  <c:v>0.34773121115457423</c:v>
                </c:pt>
                <c:pt idx="44">
                  <c:v>0.36419888423743085</c:v>
                </c:pt>
                <c:pt idx="45">
                  <c:v>0.36968903970284345</c:v>
                </c:pt>
                <c:pt idx="46">
                  <c:v>0.38211270948593423</c:v>
                </c:pt>
                <c:pt idx="47">
                  <c:v>0.39139575803460458</c:v>
                </c:pt>
                <c:pt idx="48">
                  <c:v>0.39427338908320331</c:v>
                </c:pt>
                <c:pt idx="49">
                  <c:v>0.39880419910754855</c:v>
                </c:pt>
                <c:pt idx="50">
                  <c:v>0.43514338661294993</c:v>
                </c:pt>
                <c:pt idx="51">
                  <c:v>0.43939633061083061</c:v>
                </c:pt>
                <c:pt idx="52">
                  <c:v>0.44210487602564674</c:v>
                </c:pt>
                <c:pt idx="53">
                  <c:v>0.44983246393099852</c:v>
                </c:pt>
                <c:pt idx="54">
                  <c:v>0.45602363619060804</c:v>
                </c:pt>
                <c:pt idx="55">
                  <c:v>0.47560568795133029</c:v>
                </c:pt>
                <c:pt idx="56">
                  <c:v>0.50236199515237345</c:v>
                </c:pt>
                <c:pt idx="57">
                  <c:v>0.53088211465268953</c:v>
                </c:pt>
                <c:pt idx="58">
                  <c:v>0.5843838098590336</c:v>
                </c:pt>
                <c:pt idx="59">
                  <c:v>0.58572179931367807</c:v>
                </c:pt>
              </c:numCache>
            </c:numRef>
          </c:xVal>
          <c:yVal>
            <c:numRef>
              <c:f>dists!$O$6:$O$65</c:f>
              <c:numCache>
                <c:formatCode>General</c:formatCode>
                <c:ptCount val="60"/>
                <c:pt idx="0">
                  <c:v>0</c:v>
                </c:pt>
                <c:pt idx="1">
                  <c:v>1.6666666666666666E-2</c:v>
                </c:pt>
                <c:pt idx="2">
                  <c:v>3.3333333333333333E-2</c:v>
                </c:pt>
                <c:pt idx="3">
                  <c:v>0.05</c:v>
                </c:pt>
                <c:pt idx="4">
                  <c:v>6.6666666666666666E-2</c:v>
                </c:pt>
                <c:pt idx="5">
                  <c:v>8.3333333333333329E-2</c:v>
                </c:pt>
                <c:pt idx="6">
                  <c:v>9.9999999999999992E-2</c:v>
                </c:pt>
                <c:pt idx="7">
                  <c:v>0.11666666666666665</c:v>
                </c:pt>
                <c:pt idx="8">
                  <c:v>0.13333333333333333</c:v>
                </c:pt>
                <c:pt idx="9">
                  <c:v>0.15</c:v>
                </c:pt>
                <c:pt idx="10">
                  <c:v>0.16666666666666666</c:v>
                </c:pt>
                <c:pt idx="11">
                  <c:v>0.18333333333333332</c:v>
                </c:pt>
                <c:pt idx="12">
                  <c:v>0.19999999999999998</c:v>
                </c:pt>
                <c:pt idx="13">
                  <c:v>0.21666666666666665</c:v>
                </c:pt>
                <c:pt idx="14">
                  <c:v>0.23333333333333331</c:v>
                </c:pt>
                <c:pt idx="15">
                  <c:v>0.24999999999999997</c:v>
                </c:pt>
                <c:pt idx="16">
                  <c:v>0.26666666666666666</c:v>
                </c:pt>
                <c:pt idx="17">
                  <c:v>0.28333333333333333</c:v>
                </c:pt>
                <c:pt idx="18">
                  <c:v>0.3</c:v>
                </c:pt>
                <c:pt idx="19">
                  <c:v>0.31666666666666665</c:v>
                </c:pt>
                <c:pt idx="20">
                  <c:v>0.33333333333333331</c:v>
                </c:pt>
                <c:pt idx="21">
                  <c:v>0.35</c:v>
                </c:pt>
                <c:pt idx="22">
                  <c:v>0.36666666666666664</c:v>
                </c:pt>
                <c:pt idx="23">
                  <c:v>0.3833333333333333</c:v>
                </c:pt>
                <c:pt idx="24">
                  <c:v>0.39999999999999997</c:v>
                </c:pt>
                <c:pt idx="25">
                  <c:v>0.41666666666666663</c:v>
                </c:pt>
                <c:pt idx="26">
                  <c:v>0.43333333333333329</c:v>
                </c:pt>
                <c:pt idx="27">
                  <c:v>0.44999999999999996</c:v>
                </c:pt>
                <c:pt idx="28">
                  <c:v>0.46666666666666662</c:v>
                </c:pt>
                <c:pt idx="29">
                  <c:v>0.48333333333333328</c:v>
                </c:pt>
                <c:pt idx="30">
                  <c:v>0.49999999999999994</c:v>
                </c:pt>
                <c:pt idx="31">
                  <c:v>0.51666666666666661</c:v>
                </c:pt>
                <c:pt idx="32">
                  <c:v>0.53333333333333333</c:v>
                </c:pt>
                <c:pt idx="33">
                  <c:v>0.55000000000000004</c:v>
                </c:pt>
                <c:pt idx="34">
                  <c:v>0.56666666666666676</c:v>
                </c:pt>
                <c:pt idx="35">
                  <c:v>0.58333333333333348</c:v>
                </c:pt>
                <c:pt idx="36">
                  <c:v>0.6000000000000002</c:v>
                </c:pt>
                <c:pt idx="37">
                  <c:v>0.61666666666666692</c:v>
                </c:pt>
                <c:pt idx="38">
                  <c:v>0.63333333333333364</c:v>
                </c:pt>
                <c:pt idx="39">
                  <c:v>0.65000000000000036</c:v>
                </c:pt>
                <c:pt idx="40">
                  <c:v>0.66666666666666707</c:v>
                </c:pt>
                <c:pt idx="41">
                  <c:v>0.68333333333333379</c:v>
                </c:pt>
                <c:pt idx="42">
                  <c:v>0.70000000000000051</c:v>
                </c:pt>
                <c:pt idx="43">
                  <c:v>0.71666666666666723</c:v>
                </c:pt>
                <c:pt idx="44">
                  <c:v>0.73333333333333395</c:v>
                </c:pt>
                <c:pt idx="45">
                  <c:v>0.75000000000000067</c:v>
                </c:pt>
                <c:pt idx="46">
                  <c:v>0.76666666666666738</c:v>
                </c:pt>
                <c:pt idx="47">
                  <c:v>0.7833333333333341</c:v>
                </c:pt>
                <c:pt idx="48">
                  <c:v>0.80000000000000082</c:v>
                </c:pt>
                <c:pt idx="49">
                  <c:v>0.81666666666666754</c:v>
                </c:pt>
                <c:pt idx="50">
                  <c:v>0.83333333333333426</c:v>
                </c:pt>
                <c:pt idx="51">
                  <c:v>0.85000000000000098</c:v>
                </c:pt>
                <c:pt idx="52">
                  <c:v>0.8666666666666677</c:v>
                </c:pt>
                <c:pt idx="53">
                  <c:v>0.88333333333333441</c:v>
                </c:pt>
                <c:pt idx="54">
                  <c:v>0.90000000000000113</c:v>
                </c:pt>
                <c:pt idx="55">
                  <c:v>0.91666666666666785</c:v>
                </c:pt>
                <c:pt idx="56">
                  <c:v>0.93333333333333457</c:v>
                </c:pt>
                <c:pt idx="57">
                  <c:v>0.95000000000000129</c:v>
                </c:pt>
                <c:pt idx="58">
                  <c:v>0.96666666666666801</c:v>
                </c:pt>
                <c:pt idx="59">
                  <c:v>0.98333333333333472</c:v>
                </c:pt>
              </c:numCache>
            </c:numRef>
          </c:yVal>
          <c:smooth val="0"/>
          <c:extLst>
            <c:ext xmlns:c16="http://schemas.microsoft.com/office/drawing/2014/chart" uri="{C3380CC4-5D6E-409C-BE32-E72D297353CC}">
              <c16:uniqueId val="{00000000-4B7F-4560-855B-1159151DB672}"/>
            </c:ext>
          </c:extLst>
        </c:ser>
        <c:ser>
          <c:idx val="1"/>
          <c:order val="1"/>
          <c:tx>
            <c:v>Fitted</c:v>
          </c:tx>
          <c:spPr>
            <a:ln w="38100"/>
            <a:effectLst>
              <a:outerShdw blurRad="50800" dist="50800" dir="5400000" algn="ctr" rotWithShape="0">
                <a:srgbClr val="000000">
                  <a:alpha val="34000"/>
                </a:srgbClr>
              </a:outerShdw>
            </a:effectLst>
          </c:spPr>
          <c:marker>
            <c:symbol val="none"/>
          </c:marker>
          <c:xVal>
            <c:numRef>
              <c:f>dists!$A$6:$A$65</c:f>
              <c:numCache>
                <c:formatCode>General</c:formatCode>
                <c:ptCount val="60"/>
                <c:pt idx="0">
                  <c:v>-1.3214906208605481</c:v>
                </c:pt>
                <c:pt idx="1">
                  <c:v>-0.56610198090277652</c:v>
                </c:pt>
                <c:pt idx="2">
                  <c:v>-0.30817189103089065</c:v>
                </c:pt>
                <c:pt idx="3">
                  <c:v>-0.30714857354482222</c:v>
                </c:pt>
                <c:pt idx="4">
                  <c:v>-0.27658516168523223</c:v>
                </c:pt>
                <c:pt idx="5">
                  <c:v>-0.16622909337553243</c:v>
                </c:pt>
                <c:pt idx="6">
                  <c:v>-0.16491739259615626</c:v>
                </c:pt>
                <c:pt idx="7">
                  <c:v>-0.13373388458720595</c:v>
                </c:pt>
                <c:pt idx="8">
                  <c:v>-0.13257112718771447</c:v>
                </c:pt>
                <c:pt idx="9">
                  <c:v>-0.12972722569769107</c:v>
                </c:pt>
                <c:pt idx="10">
                  <c:v>-0.10622303952154506</c:v>
                </c:pt>
                <c:pt idx="11">
                  <c:v>-8.7844691431030852E-2</c:v>
                </c:pt>
                <c:pt idx="12">
                  <c:v>-8.3196888844599359E-2</c:v>
                </c:pt>
                <c:pt idx="13">
                  <c:v>-5.1597536167310686E-2</c:v>
                </c:pt>
                <c:pt idx="14">
                  <c:v>-3.0311535848799177E-2</c:v>
                </c:pt>
                <c:pt idx="15">
                  <c:v>-2.1772743375926384E-2</c:v>
                </c:pt>
                <c:pt idx="16">
                  <c:v>-1.6842511489477678E-2</c:v>
                </c:pt>
                <c:pt idx="17">
                  <c:v>-1.6119905226746258E-2</c:v>
                </c:pt>
                <c:pt idx="18">
                  <c:v>1.6096962844453194E-2</c:v>
                </c:pt>
                <c:pt idx="19">
                  <c:v>4.6533996800878288E-2</c:v>
                </c:pt>
                <c:pt idx="20">
                  <c:v>7.7603395347382934E-2</c:v>
                </c:pt>
                <c:pt idx="21">
                  <c:v>8.4877636091516231E-2</c:v>
                </c:pt>
                <c:pt idx="22">
                  <c:v>9.1056957008540301E-2</c:v>
                </c:pt>
                <c:pt idx="23">
                  <c:v>0.10464933013304496</c:v>
                </c:pt>
                <c:pt idx="24">
                  <c:v>0.14304556079473071</c:v>
                </c:pt>
                <c:pt idx="25">
                  <c:v>0.15869497628714035</c:v>
                </c:pt>
                <c:pt idx="26">
                  <c:v>0.16164306875982071</c:v>
                </c:pt>
                <c:pt idx="27">
                  <c:v>0.17634372870362036</c:v>
                </c:pt>
                <c:pt idx="28">
                  <c:v>0.19583229530069884</c:v>
                </c:pt>
                <c:pt idx="29">
                  <c:v>0.20672105802230964</c:v>
                </c:pt>
                <c:pt idx="30">
                  <c:v>0.21157948962625658</c:v>
                </c:pt>
                <c:pt idx="31">
                  <c:v>0.21399146747373615</c:v>
                </c:pt>
                <c:pt idx="32">
                  <c:v>0.23723926188282088</c:v>
                </c:pt>
                <c:pt idx="33">
                  <c:v>0.24850637384492361</c:v>
                </c:pt>
                <c:pt idx="34">
                  <c:v>0.25061637546382443</c:v>
                </c:pt>
                <c:pt idx="35">
                  <c:v>0.28023720069660685</c:v>
                </c:pt>
                <c:pt idx="36">
                  <c:v>0.29957123678359643</c:v>
                </c:pt>
                <c:pt idx="37">
                  <c:v>0.30138655068580178</c:v>
                </c:pt>
                <c:pt idx="38">
                  <c:v>0.30582835021334609</c:v>
                </c:pt>
                <c:pt idx="39">
                  <c:v>0.31041426173078712</c:v>
                </c:pt>
                <c:pt idx="40">
                  <c:v>0.31927526472474343</c:v>
                </c:pt>
                <c:pt idx="41">
                  <c:v>0.3230703532112969</c:v>
                </c:pt>
                <c:pt idx="42">
                  <c:v>0.33154033729996962</c:v>
                </c:pt>
                <c:pt idx="43">
                  <c:v>0.34773121115457423</c:v>
                </c:pt>
                <c:pt idx="44">
                  <c:v>0.36419888423743085</c:v>
                </c:pt>
                <c:pt idx="45">
                  <c:v>0.36968903970284345</c:v>
                </c:pt>
                <c:pt idx="46">
                  <c:v>0.38211270948593423</c:v>
                </c:pt>
                <c:pt idx="47">
                  <c:v>0.39139575803460458</c:v>
                </c:pt>
                <c:pt idx="48">
                  <c:v>0.39427338908320331</c:v>
                </c:pt>
                <c:pt idx="49">
                  <c:v>0.39880419910754855</c:v>
                </c:pt>
                <c:pt idx="50">
                  <c:v>0.43514338661294993</c:v>
                </c:pt>
                <c:pt idx="51">
                  <c:v>0.43939633061083061</c:v>
                </c:pt>
                <c:pt idx="52">
                  <c:v>0.44210487602564674</c:v>
                </c:pt>
                <c:pt idx="53">
                  <c:v>0.44983246393099852</c:v>
                </c:pt>
                <c:pt idx="54">
                  <c:v>0.45602363619060804</c:v>
                </c:pt>
                <c:pt idx="55">
                  <c:v>0.47560568795133029</c:v>
                </c:pt>
                <c:pt idx="56">
                  <c:v>0.50236199515237345</c:v>
                </c:pt>
                <c:pt idx="57">
                  <c:v>0.53088211465268953</c:v>
                </c:pt>
                <c:pt idx="58">
                  <c:v>0.5843838098590336</c:v>
                </c:pt>
                <c:pt idx="59">
                  <c:v>0.58572179931367807</c:v>
                </c:pt>
              </c:numCache>
            </c:numRef>
          </c:xVal>
          <c:yVal>
            <c:numRef>
              <c:f>dists!$N$6:$N$65</c:f>
              <c:numCache>
                <c:formatCode>General</c:formatCode>
                <c:ptCount val="60"/>
                <c:pt idx="0">
                  <c:v>0</c:v>
                </c:pt>
                <c:pt idx="1">
                  <c:v>3.3274878334778137E-2</c:v>
                </c:pt>
                <c:pt idx="2">
                  <c:v>6.2713536268894324E-2</c:v>
                </c:pt>
                <c:pt idx="3">
                  <c:v>6.2883496733235789E-2</c:v>
                </c:pt>
                <c:pt idx="4">
                  <c:v>6.8304664319094904E-2</c:v>
                </c:pt>
                <c:pt idx="5">
                  <c:v>0.11536455667095141</c:v>
                </c:pt>
                <c:pt idx="6">
                  <c:v>0.11664584209922783</c:v>
                </c:pt>
                <c:pt idx="7">
                  <c:v>0.14770206612105899</c:v>
                </c:pt>
                <c:pt idx="8">
                  <c:v>0.14884312521138457</c:v>
                </c:pt>
                <c:pt idx="9">
                  <c:v>0.15162072974593815</c:v>
                </c:pt>
                <c:pt idx="10">
                  <c:v>0.17820624048874495</c:v>
                </c:pt>
                <c:pt idx="11">
                  <c:v>0.20019936246501058</c:v>
                </c:pt>
                <c:pt idx="12">
                  <c:v>0.20562391298870683</c:v>
                </c:pt>
                <c:pt idx="13">
                  <c:v>0.24130427482980091</c:v>
                </c:pt>
                <c:pt idx="14">
                  <c:v>0.26535001501211775</c:v>
                </c:pt>
                <c:pt idx="15">
                  <c:v>0.27448947466872997</c:v>
                </c:pt>
                <c:pt idx="16">
                  <c:v>0.27960965806998783</c:v>
                </c:pt>
                <c:pt idx="17">
                  <c:v>0.28035012483998706</c:v>
                </c:pt>
                <c:pt idx="18">
                  <c:v>0.31135566107052437</c:v>
                </c:pt>
                <c:pt idx="19">
                  <c:v>0.33704137196910422</c:v>
                </c:pt>
                <c:pt idx="20">
                  <c:v>0.36233987208224727</c:v>
                </c:pt>
                <c:pt idx="21">
                  <c:v>0.36914054589240941</c:v>
                </c:pt>
                <c:pt idx="22">
                  <c:v>0.37487059256797811</c:v>
                </c:pt>
                <c:pt idx="23">
                  <c:v>0.38714021596849846</c:v>
                </c:pt>
                <c:pt idx="24">
                  <c:v>0.42515673876543919</c:v>
                </c:pt>
                <c:pt idx="25">
                  <c:v>0.44443710130834413</c:v>
                </c:pt>
                <c:pt idx="26">
                  <c:v>0.4480332277101734</c:v>
                </c:pt>
                <c:pt idx="27">
                  <c:v>0.46555666872229151</c:v>
                </c:pt>
                <c:pt idx="28">
                  <c:v>0.48956522959781301</c:v>
                </c:pt>
                <c:pt idx="29">
                  <c:v>0.50526825408949505</c:v>
                </c:pt>
                <c:pt idx="30">
                  <c:v>0.512307854255589</c:v>
                </c:pt>
                <c:pt idx="31">
                  <c:v>0.51578944138627436</c:v>
                </c:pt>
                <c:pt idx="32">
                  <c:v>0.54830365323415164</c:v>
                </c:pt>
                <c:pt idx="33">
                  <c:v>0.56311152071735915</c:v>
                </c:pt>
                <c:pt idx="34">
                  <c:v>0.5658820260306805</c:v>
                </c:pt>
                <c:pt idx="35">
                  <c:v>0.61454549455505969</c:v>
                </c:pt>
                <c:pt idx="36">
                  <c:v>0.64563326127949461</c:v>
                </c:pt>
                <c:pt idx="37">
                  <c:v>0.64844574017960332</c:v>
                </c:pt>
                <c:pt idx="38">
                  <c:v>0.65523970096918627</c:v>
                </c:pt>
                <c:pt idx="39">
                  <c:v>0.66211888742992298</c:v>
                </c:pt>
                <c:pt idx="40">
                  <c:v>0.67713136265297191</c:v>
                </c:pt>
                <c:pt idx="41">
                  <c:v>0.68419017113942082</c:v>
                </c:pt>
                <c:pt idx="42">
                  <c:v>0.70017701447641123</c:v>
                </c:pt>
                <c:pt idx="43">
                  <c:v>0.7304551820061076</c:v>
                </c:pt>
                <c:pt idx="44">
                  <c:v>0.75985975146957085</c:v>
                </c:pt>
                <c:pt idx="45">
                  <c:v>0.76924671557125335</c:v>
                </c:pt>
                <c:pt idx="46">
                  <c:v>0.79033276453417745</c:v>
                </c:pt>
                <c:pt idx="47">
                  <c:v>0.80615768813829136</c:v>
                </c:pt>
                <c:pt idx="48">
                  <c:v>0.81097277436526272</c:v>
                </c:pt>
                <c:pt idx="49">
                  <c:v>0.81844846383712011</c:v>
                </c:pt>
                <c:pt idx="50">
                  <c:v>0.87291132142844097</c:v>
                </c:pt>
                <c:pt idx="51">
                  <c:v>0.87859796567145509</c:v>
                </c:pt>
                <c:pt idx="52">
                  <c:v>0.88212996571276137</c:v>
                </c:pt>
                <c:pt idx="53">
                  <c:v>0.89186801595266185</c:v>
                </c:pt>
                <c:pt idx="54">
                  <c:v>0.89932142369506551</c:v>
                </c:pt>
                <c:pt idx="55">
                  <c:v>0.92095031638016955</c:v>
                </c:pt>
                <c:pt idx="56">
                  <c:v>0.94603674756372591</c:v>
                </c:pt>
                <c:pt idx="57">
                  <c:v>0.96714136098692094</c:v>
                </c:pt>
                <c:pt idx="58">
                  <c:v>0.99477505702468072</c:v>
                </c:pt>
                <c:pt idx="59">
                  <c:v>0.99529242624964698</c:v>
                </c:pt>
              </c:numCache>
            </c:numRef>
          </c:yVal>
          <c:smooth val="0"/>
          <c:extLst>
            <c:ext xmlns:c16="http://schemas.microsoft.com/office/drawing/2014/chart" uri="{C3380CC4-5D6E-409C-BE32-E72D297353CC}">
              <c16:uniqueId val="{00000001-4B7F-4560-855B-1159151DB672}"/>
            </c:ext>
          </c:extLst>
        </c:ser>
        <c:dLbls>
          <c:showLegendKey val="0"/>
          <c:showVal val="0"/>
          <c:showCatName val="0"/>
          <c:showSerName val="0"/>
          <c:showPercent val="0"/>
          <c:showBubbleSize val="0"/>
        </c:dLbls>
        <c:axId val="130186624"/>
        <c:axId val="130188800"/>
      </c:scatterChart>
      <c:valAx>
        <c:axId val="130186624"/>
        <c:scaling>
          <c:orientation val="minMax"/>
          <c:max val="1"/>
        </c:scaling>
        <c:delete val="0"/>
        <c:axPos val="b"/>
        <c:title>
          <c:tx>
            <c:rich>
              <a:bodyPr/>
              <a:lstStyle/>
              <a:p>
                <a:pPr>
                  <a:defRPr sz="2000"/>
                </a:pPr>
                <a:r>
                  <a:rPr lang="en-US" sz="2000"/>
                  <a:t>Measured Lerner index including</a:t>
                </a:r>
                <a:r>
                  <a:rPr lang="en-US" sz="2000" baseline="0"/>
                  <a:t> sampling error</a:t>
                </a:r>
                <a:endParaRPr lang="en-US" sz="2000"/>
              </a:p>
            </c:rich>
          </c:tx>
          <c:overlay val="0"/>
        </c:title>
        <c:numFmt formatCode="#,##0.0" sourceLinked="0"/>
        <c:majorTickMark val="out"/>
        <c:minorTickMark val="none"/>
        <c:tickLblPos val="nextTo"/>
        <c:txPr>
          <a:bodyPr/>
          <a:lstStyle/>
          <a:p>
            <a:pPr>
              <a:defRPr sz="2000"/>
            </a:pPr>
            <a:endParaRPr lang="en-US"/>
          </a:p>
        </c:txPr>
        <c:crossAx val="130188800"/>
        <c:crosses val="autoZero"/>
        <c:crossBetween val="midCat"/>
      </c:valAx>
      <c:valAx>
        <c:axId val="130188800"/>
        <c:scaling>
          <c:orientation val="minMax"/>
          <c:max val="1"/>
        </c:scaling>
        <c:delete val="0"/>
        <c:axPos val="l"/>
        <c:majorGridlines>
          <c:spPr>
            <a:ln>
              <a:solidFill>
                <a:schemeClr val="bg1">
                  <a:lumMod val="95000"/>
                </a:schemeClr>
              </a:solidFill>
            </a:ln>
          </c:spPr>
        </c:majorGridlines>
        <c:title>
          <c:tx>
            <c:rich>
              <a:bodyPr rot="-5400000" vert="horz"/>
              <a:lstStyle/>
              <a:p>
                <a:pPr>
                  <a:defRPr sz="2000"/>
                </a:pPr>
                <a:r>
                  <a:rPr lang="en-US" sz="2000"/>
                  <a:t>Cumulative frequency</a:t>
                </a:r>
              </a:p>
            </c:rich>
          </c:tx>
          <c:overlay val="0"/>
        </c:title>
        <c:numFmt formatCode="#,##0.0" sourceLinked="0"/>
        <c:majorTickMark val="out"/>
        <c:minorTickMark val="none"/>
        <c:tickLblPos val="nextTo"/>
        <c:txPr>
          <a:bodyPr/>
          <a:lstStyle/>
          <a:p>
            <a:pPr>
              <a:defRPr sz="2000"/>
            </a:pPr>
            <a:endParaRPr lang="en-US"/>
          </a:p>
        </c:txPr>
        <c:crossAx val="130186624"/>
        <c:crossesAt val="-1.5"/>
        <c:crossBetween val="midCat"/>
      </c:valAx>
    </c:plotArea>
    <c:plotVisOnly val="1"/>
    <c:dispBlanksAs val="gap"/>
    <c:showDLblsOverMax val="0"/>
  </c:chart>
  <c:spPr>
    <a:ln>
      <a:noFill/>
    </a:ln>
  </c:spPr>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Lerner</c:v>
          </c:tx>
          <c:spPr>
            <a:ln w="50800">
              <a:solidFill>
                <a:srgbClr val="C00000"/>
              </a:solidFill>
            </a:ln>
            <a:effectLst>
              <a:outerShdw blurRad="50800" dist="50800" dir="5400000" algn="ctr" rotWithShape="0">
                <a:srgbClr val="000000">
                  <a:alpha val="34000"/>
                </a:srgbClr>
              </a:outerShdw>
            </a:effectLst>
          </c:spPr>
          <c:marker>
            <c:symbol val="none"/>
          </c:marker>
          <c:cat>
            <c:numRef>
              <c:f>'psi by sector'!$N$5:$N$32</c:f>
              <c:numCache>
                <c:formatCode>General</c:formatCode>
                <c:ptCount val="28"/>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numCache>
            </c:numRef>
          </c:cat>
          <c:val>
            <c:numRef>
              <c:f>'Trend by ind'!$X$6:$X$33</c:f>
              <c:numCache>
                <c:formatCode>General</c:formatCode>
                <c:ptCount val="28"/>
                <c:pt idx="0">
                  <c:v>0.114009901927233</c:v>
                </c:pt>
                <c:pt idx="1">
                  <c:v>0.12011625317430399</c:v>
                </c:pt>
                <c:pt idx="2">
                  <c:v>0.12622260442137401</c:v>
                </c:pt>
                <c:pt idx="3">
                  <c:v>0.13232895566844399</c:v>
                </c:pt>
                <c:pt idx="4">
                  <c:v>0.13843530691551501</c:v>
                </c:pt>
                <c:pt idx="5">
                  <c:v>0.14454165816258499</c:v>
                </c:pt>
                <c:pt idx="6">
                  <c:v>0.150648009409655</c:v>
                </c:pt>
                <c:pt idx="7">
                  <c:v>0.15675436065672599</c:v>
                </c:pt>
                <c:pt idx="8">
                  <c:v>0.162860711903796</c:v>
                </c:pt>
                <c:pt idx="9">
                  <c:v>0.16896706315086599</c:v>
                </c:pt>
                <c:pt idx="10">
                  <c:v>0.175073414397936</c:v>
                </c:pt>
                <c:pt idx="11">
                  <c:v>0.18117976564500701</c:v>
                </c:pt>
                <c:pt idx="12">
                  <c:v>0.187286116892077</c:v>
                </c:pt>
                <c:pt idx="13">
                  <c:v>0.19339246813914701</c:v>
                </c:pt>
                <c:pt idx="14">
                  <c:v>0.199498819386218</c:v>
                </c:pt>
                <c:pt idx="15">
                  <c:v>0.20560517063328801</c:v>
                </c:pt>
                <c:pt idx="16">
                  <c:v>0.21171152188035799</c:v>
                </c:pt>
                <c:pt idx="17">
                  <c:v>0.21781787312742901</c:v>
                </c:pt>
                <c:pt idx="18">
                  <c:v>0.22392422437449899</c:v>
                </c:pt>
                <c:pt idx="19">
                  <c:v>0.23003057562156901</c:v>
                </c:pt>
                <c:pt idx="20">
                  <c:v>0.23613692686863999</c:v>
                </c:pt>
                <c:pt idx="21">
                  <c:v>0.24224327811571</c:v>
                </c:pt>
                <c:pt idx="22">
                  <c:v>0.24834962936277999</c:v>
                </c:pt>
                <c:pt idx="23">
                  <c:v>0.25445598060985097</c:v>
                </c:pt>
                <c:pt idx="24">
                  <c:v>0.26056233185692101</c:v>
                </c:pt>
                <c:pt idx="25">
                  <c:v>0.266668683103991</c:v>
                </c:pt>
                <c:pt idx="26">
                  <c:v>0.27277503435106099</c:v>
                </c:pt>
                <c:pt idx="27">
                  <c:v>0.27888138559813203</c:v>
                </c:pt>
              </c:numCache>
            </c:numRef>
          </c:val>
          <c:smooth val="0"/>
          <c:extLst>
            <c:ext xmlns:c16="http://schemas.microsoft.com/office/drawing/2014/chart" uri="{C3380CC4-5D6E-409C-BE32-E72D297353CC}">
              <c16:uniqueId val="{00000001-2CF2-4243-BBD2-15153563D9E7}"/>
            </c:ext>
          </c:extLst>
        </c:ser>
        <c:ser>
          <c:idx val="1"/>
          <c:order val="1"/>
          <c:tx>
            <c:v>+</c:v>
          </c:tx>
          <c:spPr>
            <a:ln>
              <a:solidFill>
                <a:schemeClr val="tx1"/>
              </a:solidFill>
            </a:ln>
          </c:spPr>
          <c:marker>
            <c:symbol val="none"/>
          </c:marker>
          <c:val>
            <c:numRef>
              <c:f>'Trend by ind'!$Z$6:$Z$33</c:f>
              <c:numCache>
                <c:formatCode>General</c:formatCode>
                <c:ptCount val="28"/>
                <c:pt idx="0">
                  <c:v>0.17567892028820509</c:v>
                </c:pt>
                <c:pt idx="1">
                  <c:v>0.1783225098891589</c:v>
                </c:pt>
                <c:pt idx="2">
                  <c:v>0.18110554212431301</c:v>
                </c:pt>
                <c:pt idx="3">
                  <c:v>0.1840549009575651</c:v>
                </c:pt>
                <c:pt idx="4">
                  <c:v>0.18720289877938501</c:v>
                </c:pt>
                <c:pt idx="5">
                  <c:v>0.19058783771472848</c:v>
                </c:pt>
                <c:pt idx="6">
                  <c:v>0.1942541021203632</c:v>
                </c:pt>
                <c:pt idx="7">
                  <c:v>0.19825134882021678</c:v>
                </c:pt>
                <c:pt idx="8">
                  <c:v>0.20263226916254939</c:v>
                </c:pt>
                <c:pt idx="9">
                  <c:v>0.20744850727567887</c:v>
                </c:pt>
                <c:pt idx="10">
                  <c:v>0.21274481405437659</c:v>
                </c:pt>
                <c:pt idx="11">
                  <c:v>0.2185524187113716</c:v>
                </c:pt>
                <c:pt idx="12">
                  <c:v>0.22488351144757521</c:v>
                </c:pt>
                <c:pt idx="13">
                  <c:v>0.23172888675779413</c:v>
                </c:pt>
                <c:pt idx="14">
                  <c:v>0.2390597337164744</c:v>
                </c:pt>
                <c:pt idx="15">
                  <c:v>0.24683281824732251</c:v>
                </c:pt>
                <c:pt idx="16">
                  <c:v>0.25499708469207982</c:v>
                </c:pt>
                <c:pt idx="17">
                  <c:v>0.2634996966797723</c:v>
                </c:pt>
                <c:pt idx="18">
                  <c:v>0.2722903911980824</c:v>
                </c:pt>
                <c:pt idx="19">
                  <c:v>0.28132395938931598</c:v>
                </c:pt>
                <c:pt idx="20">
                  <c:v>0.29056122639085191</c:v>
                </c:pt>
                <c:pt idx="21">
                  <c:v>0.29996905722366912</c:v>
                </c:pt>
                <c:pt idx="22">
                  <c:v>0.30951984109821307</c:v>
                </c:pt>
                <c:pt idx="23">
                  <c:v>0.31919076313743766</c:v>
                </c:pt>
                <c:pt idx="24">
                  <c:v>0.32896304361512985</c:v>
                </c:pt>
                <c:pt idx="25">
                  <c:v>0.33882123471628367</c:v>
                </c:pt>
                <c:pt idx="26">
                  <c:v>0.34875261047914585</c:v>
                </c:pt>
                <c:pt idx="27">
                  <c:v>0.3587466563948476</c:v>
                </c:pt>
              </c:numCache>
            </c:numRef>
          </c:val>
          <c:smooth val="0"/>
          <c:extLst>
            <c:ext xmlns:c16="http://schemas.microsoft.com/office/drawing/2014/chart" uri="{C3380CC4-5D6E-409C-BE32-E72D297353CC}">
              <c16:uniqueId val="{00000000-9C4B-43EA-8268-94871FEBCC0C}"/>
            </c:ext>
          </c:extLst>
        </c:ser>
        <c:ser>
          <c:idx val="2"/>
          <c:order val="2"/>
          <c:tx>
            <c:v>-</c:v>
          </c:tx>
          <c:spPr>
            <a:ln>
              <a:solidFill>
                <a:schemeClr val="tx1"/>
              </a:solidFill>
            </a:ln>
          </c:spPr>
          <c:marker>
            <c:symbol val="none"/>
          </c:marker>
          <c:val>
            <c:numRef>
              <c:f>'Trend by ind'!$AA$6:$AA$33</c:f>
              <c:numCache>
                <c:formatCode>General</c:formatCode>
                <c:ptCount val="28"/>
                <c:pt idx="0">
                  <c:v>5.2340883566260897E-2</c:v>
                </c:pt>
                <c:pt idx="1">
                  <c:v>6.1909996459449092E-2</c:v>
                </c:pt>
                <c:pt idx="2">
                  <c:v>7.1339666718435002E-2</c:v>
                </c:pt>
                <c:pt idx="3">
                  <c:v>8.0603010379322895E-2</c:v>
                </c:pt>
                <c:pt idx="4">
                  <c:v>8.9667715051645003E-2</c:v>
                </c:pt>
                <c:pt idx="5">
                  <c:v>9.84954786104415E-2</c:v>
                </c:pt>
                <c:pt idx="6">
                  <c:v>0.1070419166989468</c:v>
                </c:pt>
                <c:pt idx="7">
                  <c:v>0.11525737249323519</c:v>
                </c:pt>
                <c:pt idx="8">
                  <c:v>0.12308915464504261</c:v>
                </c:pt>
                <c:pt idx="9">
                  <c:v>0.1304856190260531</c:v>
                </c:pt>
                <c:pt idx="10">
                  <c:v>0.13740201474149541</c:v>
                </c:pt>
                <c:pt idx="11">
                  <c:v>0.14380711257864243</c:v>
                </c:pt>
                <c:pt idx="12">
                  <c:v>0.14968872233657879</c:v>
                </c:pt>
                <c:pt idx="13">
                  <c:v>0.15505604952049989</c:v>
                </c:pt>
                <c:pt idx="14">
                  <c:v>0.15993790505596159</c:v>
                </c:pt>
                <c:pt idx="15">
                  <c:v>0.16437752301925351</c:v>
                </c:pt>
                <c:pt idx="16">
                  <c:v>0.16842595906863619</c:v>
                </c:pt>
                <c:pt idx="17">
                  <c:v>0.17213604957508571</c:v>
                </c:pt>
                <c:pt idx="18">
                  <c:v>0.17555805755091558</c:v>
                </c:pt>
                <c:pt idx="19">
                  <c:v>0.178737191853822</c:v>
                </c:pt>
                <c:pt idx="20">
                  <c:v>0.1817126273464281</c:v>
                </c:pt>
                <c:pt idx="21">
                  <c:v>0.18451749900775091</c:v>
                </c:pt>
                <c:pt idx="22">
                  <c:v>0.18717941762734688</c:v>
                </c:pt>
                <c:pt idx="23">
                  <c:v>0.18972119808226429</c:v>
                </c:pt>
                <c:pt idx="24">
                  <c:v>0.19216162009871221</c:v>
                </c:pt>
                <c:pt idx="25">
                  <c:v>0.1945161314916983</c:v>
                </c:pt>
                <c:pt idx="26">
                  <c:v>0.19679745822297609</c:v>
                </c:pt>
                <c:pt idx="27">
                  <c:v>0.19901611480141643</c:v>
                </c:pt>
              </c:numCache>
            </c:numRef>
          </c:val>
          <c:smooth val="0"/>
          <c:extLst>
            <c:ext xmlns:c16="http://schemas.microsoft.com/office/drawing/2014/chart" uri="{C3380CC4-5D6E-409C-BE32-E72D297353CC}">
              <c16:uniqueId val="{00000001-9C4B-43EA-8268-94871FEBCC0C}"/>
            </c:ext>
          </c:extLst>
        </c:ser>
        <c:dLbls>
          <c:showLegendKey val="0"/>
          <c:showVal val="0"/>
          <c:showCatName val="0"/>
          <c:showSerName val="0"/>
          <c:showPercent val="0"/>
          <c:showBubbleSize val="0"/>
        </c:dLbls>
        <c:smooth val="0"/>
        <c:axId val="130474368"/>
        <c:axId val="130475904"/>
      </c:lineChart>
      <c:catAx>
        <c:axId val="130474368"/>
        <c:scaling>
          <c:orientation val="minMax"/>
        </c:scaling>
        <c:delete val="0"/>
        <c:axPos val="b"/>
        <c:numFmt formatCode="General" sourceLinked="1"/>
        <c:majorTickMark val="out"/>
        <c:minorTickMark val="none"/>
        <c:tickLblPos val="nextTo"/>
        <c:txPr>
          <a:bodyPr/>
          <a:lstStyle/>
          <a:p>
            <a:pPr>
              <a:defRPr sz="2000"/>
            </a:pPr>
            <a:endParaRPr lang="en-US"/>
          </a:p>
        </c:txPr>
        <c:crossAx val="130475904"/>
        <c:crosses val="autoZero"/>
        <c:auto val="1"/>
        <c:lblAlgn val="ctr"/>
        <c:lblOffset val="100"/>
        <c:tickLblSkip val="5"/>
        <c:noMultiLvlLbl val="0"/>
      </c:catAx>
      <c:valAx>
        <c:axId val="130475904"/>
        <c:scaling>
          <c:orientation val="minMax"/>
        </c:scaling>
        <c:delete val="0"/>
        <c:axPos val="l"/>
        <c:majorGridlines>
          <c:spPr>
            <a:ln>
              <a:solidFill>
                <a:schemeClr val="bg1">
                  <a:lumMod val="95000"/>
                </a:schemeClr>
              </a:solidFill>
            </a:ln>
          </c:spPr>
        </c:majorGridlines>
        <c:numFmt formatCode="0.00" sourceLinked="0"/>
        <c:majorTickMark val="out"/>
        <c:minorTickMark val="none"/>
        <c:tickLblPos val="nextTo"/>
        <c:txPr>
          <a:bodyPr/>
          <a:lstStyle/>
          <a:p>
            <a:pPr>
              <a:defRPr sz="2000"/>
            </a:pPr>
            <a:endParaRPr lang="en-US"/>
          </a:p>
        </c:txPr>
        <c:crossAx val="130474368"/>
        <c:crosses val="autoZero"/>
        <c:crossBetween val="between"/>
      </c:valAx>
    </c:plotArea>
    <c:plotVisOnly val="1"/>
    <c:dispBlanksAs val="gap"/>
    <c:showDLblsOverMax val="0"/>
  </c:chart>
  <c:spPr>
    <a:ln>
      <a:noFill/>
    </a:ln>
  </c:sp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133" workbookViewId="0" zoomToFit="1"/>
  </sheetViews>
  <pageMargins left="0.7" right="0.7" top="0.75" bottom="0.75" header="0.3" footer="0.3"/>
  <pageSetup orientation="landscape" horizontalDpi="1200" verticalDpi="1200"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49" workbookViewId="0" zoomToFit="1"/>
  </sheetViews>
  <pageMargins left="0.7" right="0.7" top="0.75" bottom="0.75" header="0.3" footer="0.3"/>
  <pageSetup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zoomScale="137" workbookViewId="0" zoomToFit="1"/>
  </sheetViews>
  <pageMargins left="0.7" right="0.7" top="0.75" bottom="0.75" header="0.3" footer="0.3"/>
  <pageSetup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137" workbookViewId="0" zoomToFit="1"/>
  </sheetViews>
  <pageMargins left="0.7" right="0.7" top="0.75" bottom="0.75" header="0.3" footer="0.3"/>
  <pageSetup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800-000000000000}">
  <sheetPr/>
  <sheetViews>
    <sheetView zoomScale="137" workbookViewId="0" zoomToFit="1"/>
  </sheetViews>
  <pageMargins left="0.7" right="0.7" top="0.75" bottom="0.75" header="0.3" footer="0.3"/>
  <pageSetup orientation="landscape" r:id="rId1"/>
  <drawing r:id="rId2"/>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B00-000000000000}">
  <sheetPr/>
  <sheetViews>
    <sheetView zoomScale="149"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54859" cy="6280771"/>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0.20475</cdr:x>
      <cdr:y>0.07763</cdr:y>
    </cdr:from>
    <cdr:to>
      <cdr:x>0.3316</cdr:x>
      <cdr:y>0.14811</cdr:y>
    </cdr:to>
    <cdr:sp macro="" textlink="">
      <cdr:nvSpPr>
        <cdr:cNvPr id="2" name="TextBox 1"/>
        <cdr:cNvSpPr txBox="1"/>
      </cdr:nvSpPr>
      <cdr:spPr>
        <a:xfrm xmlns:a="http://schemas.openxmlformats.org/drawingml/2006/main">
          <a:off x="1776284" y="489122"/>
          <a:ext cx="1100523" cy="44407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a:t>Ships</a:t>
          </a:r>
        </a:p>
      </cdr:txBody>
    </cdr:sp>
  </cdr:relSizeAnchor>
  <cdr:relSizeAnchor xmlns:cdr="http://schemas.openxmlformats.org/drawingml/2006/chartDrawing">
    <cdr:from>
      <cdr:x>0.3931</cdr:x>
      <cdr:y>0.34616</cdr:y>
    </cdr:from>
    <cdr:to>
      <cdr:x>0.54006</cdr:x>
      <cdr:y>0.41471</cdr:y>
    </cdr:to>
    <cdr:sp macro="" textlink="">
      <cdr:nvSpPr>
        <cdr:cNvPr id="3" name="TextBox 1"/>
        <cdr:cNvSpPr txBox="1"/>
      </cdr:nvSpPr>
      <cdr:spPr>
        <a:xfrm xmlns:a="http://schemas.openxmlformats.org/drawingml/2006/main">
          <a:off x="3410293" y="2181054"/>
          <a:ext cx="1274978" cy="4318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a:t>Software</a:t>
          </a:r>
        </a:p>
      </cdr:txBody>
    </cdr:sp>
  </cdr:relSizeAnchor>
  <cdr:relSizeAnchor xmlns:cdr="http://schemas.openxmlformats.org/drawingml/2006/chartDrawing">
    <cdr:from>
      <cdr:x>0.1431</cdr:x>
      <cdr:y>0.71082</cdr:y>
    </cdr:from>
    <cdr:to>
      <cdr:x>0.26995</cdr:x>
      <cdr:y>0.7813</cdr:y>
    </cdr:to>
    <cdr:sp macro="" textlink="">
      <cdr:nvSpPr>
        <cdr:cNvPr id="4" name="TextBox 1"/>
        <cdr:cNvSpPr txBox="1"/>
      </cdr:nvSpPr>
      <cdr:spPr>
        <a:xfrm xmlns:a="http://schemas.openxmlformats.org/drawingml/2006/main">
          <a:off x="1241425" y="4478638"/>
          <a:ext cx="1100523" cy="444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a:t>Oil price</a:t>
          </a:r>
        </a:p>
      </cdr:txBody>
    </cdr:sp>
  </cdr:relSizeAnchor>
  <cdr:relSizeAnchor xmlns:cdr="http://schemas.openxmlformats.org/drawingml/2006/chartDrawing">
    <cdr:from>
      <cdr:x>0.379</cdr:x>
      <cdr:y>0.57497</cdr:y>
    </cdr:from>
    <cdr:to>
      <cdr:x>0.50586</cdr:x>
      <cdr:y>0.64545</cdr:y>
    </cdr:to>
    <cdr:sp macro="" textlink="">
      <cdr:nvSpPr>
        <cdr:cNvPr id="5" name="TextBox 1"/>
        <cdr:cNvSpPr txBox="1"/>
      </cdr:nvSpPr>
      <cdr:spPr>
        <a:xfrm xmlns:a="http://schemas.openxmlformats.org/drawingml/2006/main">
          <a:off x="3288013" y="3622675"/>
          <a:ext cx="1100523" cy="44407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a:t>R&amp;D</a:t>
          </a:r>
        </a:p>
      </cdr:txBody>
    </cdr:sp>
  </cdr:relSizeAnchor>
  <cdr:relSizeAnchor xmlns:cdr="http://schemas.openxmlformats.org/drawingml/2006/chartDrawing">
    <cdr:from>
      <cdr:x>0.16387</cdr:x>
      <cdr:y>0.61787</cdr:y>
    </cdr:from>
    <cdr:to>
      <cdr:x>0.33086</cdr:x>
      <cdr:y>0.69867</cdr:y>
    </cdr:to>
    <cdr:sp macro="" textlink="">
      <cdr:nvSpPr>
        <cdr:cNvPr id="6" name="TextBox 1"/>
        <cdr:cNvSpPr txBox="1"/>
      </cdr:nvSpPr>
      <cdr:spPr>
        <a:xfrm xmlns:a="http://schemas.openxmlformats.org/drawingml/2006/main">
          <a:off x="1421628" y="3892979"/>
          <a:ext cx="1448744" cy="5091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a:t>Equipment</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674782" cy="6296728"/>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0.08457</cdr:x>
      <cdr:y>0.09397</cdr:y>
    </cdr:from>
    <cdr:to>
      <cdr:x>0.25297</cdr:x>
      <cdr:y>0.18693</cdr:y>
    </cdr:to>
    <cdr:sp macro="" textlink="">
      <cdr:nvSpPr>
        <cdr:cNvPr id="2" name="TextBox 1"/>
        <cdr:cNvSpPr txBox="1"/>
      </cdr:nvSpPr>
      <cdr:spPr>
        <a:xfrm xmlns:a="http://schemas.openxmlformats.org/drawingml/2006/main">
          <a:off x="733683" y="592094"/>
          <a:ext cx="1460929" cy="5856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l-GR" sz="2000" i="1">
              <a:latin typeface="Times New Roman" panose="02020603050405020304" pitchFamily="18" charset="0"/>
              <a:cs typeface="Times New Roman" panose="02020603050405020304" pitchFamily="18" charset="0"/>
            </a:rPr>
            <a:t>ν</a:t>
          </a:r>
          <a:r>
            <a:rPr lang="en-US" sz="2000"/>
            <a:t> = 0.5</a:t>
          </a:r>
        </a:p>
      </cdr:txBody>
    </cdr:sp>
  </cdr:relSizeAnchor>
  <cdr:relSizeAnchor xmlns:cdr="http://schemas.openxmlformats.org/drawingml/2006/chartDrawing">
    <cdr:from>
      <cdr:x>0.08309</cdr:x>
      <cdr:y>0.36557</cdr:y>
    </cdr:from>
    <cdr:to>
      <cdr:x>0.25148</cdr:x>
      <cdr:y>0.45852</cdr:y>
    </cdr:to>
    <cdr:sp macro="" textlink="">
      <cdr:nvSpPr>
        <cdr:cNvPr id="3" name="TextBox 1"/>
        <cdr:cNvSpPr txBox="1"/>
      </cdr:nvSpPr>
      <cdr:spPr>
        <a:xfrm xmlns:a="http://schemas.openxmlformats.org/drawingml/2006/main">
          <a:off x="720811" y="2303335"/>
          <a:ext cx="1460929" cy="5856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l-GR" sz="2000" i="1">
              <a:effectLst/>
              <a:latin typeface="Times New Roman" panose="02020603050405020304" pitchFamily="18" charset="0"/>
              <a:ea typeface="+mn-ea"/>
              <a:cs typeface="Times New Roman" panose="02020603050405020304" pitchFamily="18" charset="0"/>
            </a:rPr>
            <a:t>ν</a:t>
          </a:r>
          <a:r>
            <a:rPr lang="en-US" sz="2000"/>
            <a:t> = 1.0</a:t>
          </a:r>
        </a:p>
      </cdr:txBody>
    </cdr:sp>
  </cdr:relSizeAnchor>
  <cdr:relSizeAnchor xmlns:cdr="http://schemas.openxmlformats.org/drawingml/2006/chartDrawing">
    <cdr:from>
      <cdr:x>0.08227</cdr:x>
      <cdr:y>0.58007</cdr:y>
    </cdr:from>
    <cdr:to>
      <cdr:x>0.25066</cdr:x>
      <cdr:y>0.67303</cdr:y>
    </cdr:to>
    <cdr:sp macro="" textlink="">
      <cdr:nvSpPr>
        <cdr:cNvPr id="4" name="TextBox 1"/>
        <cdr:cNvSpPr txBox="1"/>
      </cdr:nvSpPr>
      <cdr:spPr>
        <a:xfrm xmlns:a="http://schemas.openxmlformats.org/drawingml/2006/main">
          <a:off x="713689" y="3654854"/>
          <a:ext cx="1460929" cy="5856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l-GR" sz="2000" i="1">
              <a:effectLst/>
              <a:latin typeface="Times New Roman" panose="02020603050405020304" pitchFamily="18" charset="0"/>
              <a:ea typeface="+mn-ea"/>
              <a:cs typeface="Times New Roman" panose="02020603050405020304" pitchFamily="18" charset="0"/>
            </a:rPr>
            <a:t>ν</a:t>
          </a:r>
          <a:r>
            <a:rPr lang="en-US" sz="2000"/>
            <a:t> = 1.5</a:t>
          </a:r>
        </a:p>
      </cdr:txBody>
    </cdr:sp>
  </cdr:relSizeAnchor>
  <cdr:relSizeAnchor xmlns:cdr="http://schemas.openxmlformats.org/drawingml/2006/chartDrawing">
    <cdr:from>
      <cdr:x>0.08375</cdr:x>
      <cdr:y>0.71389</cdr:y>
    </cdr:from>
    <cdr:to>
      <cdr:x>0.25215</cdr:x>
      <cdr:y>0.80684</cdr:y>
    </cdr:to>
    <cdr:sp macro="" textlink="">
      <cdr:nvSpPr>
        <cdr:cNvPr id="5" name="TextBox 1"/>
        <cdr:cNvSpPr txBox="1"/>
      </cdr:nvSpPr>
      <cdr:spPr>
        <a:xfrm xmlns:a="http://schemas.openxmlformats.org/drawingml/2006/main">
          <a:off x="726560" y="4497946"/>
          <a:ext cx="1460929" cy="5856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l-GR" sz="2000" i="1">
              <a:effectLst/>
              <a:latin typeface="Times New Roman" panose="02020603050405020304" pitchFamily="18" charset="0"/>
              <a:ea typeface="+mn-ea"/>
              <a:cs typeface="Times New Roman" panose="02020603050405020304" pitchFamily="18" charset="0"/>
            </a:rPr>
            <a:t>ν</a:t>
          </a:r>
          <a:r>
            <a:rPr lang="en-US" sz="2000"/>
            <a:t> = 2.0</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659407" cy="6285109"/>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0.36256</cdr:x>
      <cdr:y>0.25129</cdr:y>
    </cdr:from>
    <cdr:to>
      <cdr:x>0.59175</cdr:x>
      <cdr:y>0.41726</cdr:y>
    </cdr:to>
    <cdr:sp macro="" textlink="">
      <cdr:nvSpPr>
        <cdr:cNvPr id="2" name="TextBox 1"/>
        <cdr:cNvSpPr txBox="1"/>
      </cdr:nvSpPr>
      <cdr:spPr>
        <a:xfrm xmlns:a="http://schemas.openxmlformats.org/drawingml/2006/main">
          <a:off x="3145168" y="1582302"/>
          <a:ext cx="1988104" cy="10450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a:t>Distribution of true value </a:t>
          </a:r>
          <a:r>
            <a:rPr lang="en-US" sz="2000" i="0">
              <a:latin typeface="Calibri" panose="020F0502020204030204" pitchFamily="34" charset="0"/>
              <a:cs typeface="Calibri" panose="020F0502020204030204" pitchFamily="34" charset="0"/>
            </a:rPr>
            <a:t>across industries</a:t>
          </a:r>
          <a:endParaRPr lang="en-US" sz="2000" i="0"/>
        </a:p>
        <a:p xmlns:a="http://schemas.openxmlformats.org/drawingml/2006/main">
          <a:endParaRPr lang="en-US" sz="20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659407" cy="6285109"/>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59407" cy="6285109"/>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0.58336</cdr:x>
      <cdr:y>0.76122</cdr:y>
    </cdr:from>
    <cdr:to>
      <cdr:x>0.80591</cdr:x>
      <cdr:y>0.82112</cdr:y>
    </cdr:to>
    <cdr:sp macro="" textlink="">
      <cdr:nvSpPr>
        <cdr:cNvPr id="2" name="TextBox 1"/>
        <cdr:cNvSpPr txBox="1"/>
      </cdr:nvSpPr>
      <cdr:spPr>
        <a:xfrm xmlns:a="http://schemas.openxmlformats.org/drawingml/2006/main">
          <a:off x="5060882" y="4796165"/>
          <a:ext cx="1930726" cy="37740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a:t>Actual</a:t>
          </a:r>
        </a:p>
      </cdr:txBody>
    </cdr:sp>
  </cdr:relSizeAnchor>
  <cdr:relSizeAnchor xmlns:cdr="http://schemas.openxmlformats.org/drawingml/2006/chartDrawing">
    <cdr:from>
      <cdr:x>0.38952</cdr:x>
      <cdr:y>0.75004</cdr:y>
    </cdr:from>
    <cdr:to>
      <cdr:x>0.52073</cdr:x>
      <cdr:y>0.84959</cdr:y>
    </cdr:to>
    <cdr:sp macro="" textlink="">
      <cdr:nvSpPr>
        <cdr:cNvPr id="3" name="TextBox 1"/>
        <cdr:cNvSpPr txBox="1"/>
      </cdr:nvSpPr>
      <cdr:spPr>
        <a:xfrm xmlns:a="http://schemas.openxmlformats.org/drawingml/2006/main">
          <a:off x="3379278" y="4725742"/>
          <a:ext cx="1138309" cy="6272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a:t>Fitted</a:t>
          </a:r>
        </a:p>
      </cdr:txBody>
    </cdr:sp>
  </cdr:relSizeAnchor>
</c:userShapes>
</file>

<file path=xl/drawings/drawing10.xml><?xml version="1.0" encoding="utf-8"?>
<xdr:wsDr xmlns:xdr="http://schemas.openxmlformats.org/drawingml/2006/spreadsheetDrawing" xmlns:a="http://schemas.openxmlformats.org/drawingml/2006/main">
  <xdr:absoluteAnchor>
    <xdr:pos x="0" y="0"/>
    <xdr:ext cx="8674782" cy="6296728"/>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b%20Hall\Dropbox\Market%20power\Related%20issues\MPresults%20including%20meg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1nbv00\AppData\Local\Temp\7zOC9048540\klemscombinedbymeas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ctory"/>
      <sheetName val="IVplot"/>
      <sheetName val="1st stage"/>
      <sheetName val="agg"/>
      <sheetName val="Res by sector"/>
      <sheetName val="betas"/>
      <sheetName val="dists"/>
      <sheetName val="Moments"/>
      <sheetName val="betaPlot"/>
      <sheetName val="etaPlot"/>
      <sheetName val="cdfs"/>
      <sheetName val="psi by sector"/>
      <sheetName val="Trend by ind"/>
      <sheetName val="LernerPlot"/>
      <sheetName val="Concentration"/>
      <sheetName val="Concplot"/>
      <sheetName val="LernerConc"/>
      <sheetName val="Lerner and conc by ind"/>
      <sheetName val="LernerConcDelta"/>
      <sheetName val="IVs"/>
      <sheetName val="Data"/>
      <sheetName val="NIPA 3.11.3"/>
      <sheetName val="SUSB sectors"/>
      <sheetName val="include"/>
      <sheetName val="4-27.1"/>
      <sheetName val="4-26.1"/>
      <sheetName val="ind weights"/>
      <sheetName val="betas calcs"/>
      <sheetName val="Check ind#7"/>
      <sheetName val="level boot"/>
      <sheetName val="Agg2"/>
      <sheetName val="Sheet2"/>
    </sheetNames>
    <sheetDataSet>
      <sheetData sheetId="0"/>
      <sheetData sheetId="1" refreshError="1"/>
      <sheetData sheetId="2"/>
      <sheetData sheetId="3"/>
      <sheetData sheetId="4"/>
      <sheetData sheetId="5" refreshError="1"/>
      <sheetData sheetId="6"/>
      <sheetData sheetId="7"/>
      <sheetData sheetId="8" refreshError="1"/>
      <sheetData sheetId="9" refreshError="1"/>
      <sheetData sheetId="10" refreshError="1"/>
      <sheetData sheetId="11"/>
      <sheetData sheetId="12"/>
      <sheetData sheetId="13" refreshError="1"/>
      <sheetData sheetId="14"/>
      <sheetData sheetId="15" refreshError="1"/>
      <sheetData sheetId="16" refreshError="1"/>
      <sheetData sheetId="17"/>
      <sheetData sheetId="18" refreshError="1"/>
      <sheetData sheetId="19"/>
      <sheetData sheetId="20"/>
      <sheetData sheetId="21"/>
      <sheetData sheetId="22"/>
      <sheetData sheetId="23">
        <row r="4">
          <cell r="I4" t="str">
            <v>111,112</v>
          </cell>
          <cell r="J4" t="str">
            <v xml:space="preserve"> Crop &amp; Animal Production </v>
          </cell>
        </row>
        <row r="5">
          <cell r="I5" t="str">
            <v>113-115</v>
          </cell>
          <cell r="J5" t="str">
            <v xml:space="preserve"> Forestry, Fishing, and Related Activities </v>
          </cell>
        </row>
        <row r="6">
          <cell r="I6" t="str">
            <v>211</v>
          </cell>
          <cell r="J6" t="str">
            <v xml:space="preserve"> Oil and Gas Extraction </v>
          </cell>
        </row>
        <row r="7">
          <cell r="I7" t="str">
            <v>212</v>
          </cell>
          <cell r="J7" t="str">
            <v xml:space="preserve"> Mining, except Oil and Gas </v>
          </cell>
        </row>
        <row r="8">
          <cell r="I8" t="str">
            <v>213</v>
          </cell>
          <cell r="J8" t="str">
            <v xml:space="preserve"> Support Activities for Mining </v>
          </cell>
        </row>
        <row r="9">
          <cell r="I9" t="str">
            <v>22</v>
          </cell>
          <cell r="J9" t="str">
            <v xml:space="preserve">Utilities </v>
          </cell>
        </row>
        <row r="10">
          <cell r="I10" t="str">
            <v>23</v>
          </cell>
          <cell r="J10" t="str">
            <v xml:space="preserve">Construction </v>
          </cell>
        </row>
        <row r="11">
          <cell r="I11" t="str">
            <v>311,312</v>
          </cell>
          <cell r="J11" t="str">
            <v xml:space="preserve">  Food and Beverage and Tobacco Products </v>
          </cell>
        </row>
        <row r="12">
          <cell r="I12" t="str">
            <v>313,314</v>
          </cell>
          <cell r="J12" t="str">
            <v xml:space="preserve">  Textile Mills and Textile Product Mills </v>
          </cell>
        </row>
        <row r="13">
          <cell r="I13" t="str">
            <v>315,316</v>
          </cell>
          <cell r="J13" t="str">
            <v xml:space="preserve">  Apparel and Leather and Applied Products </v>
          </cell>
        </row>
        <row r="14">
          <cell r="I14" t="str">
            <v>322</v>
          </cell>
          <cell r="J14" t="str">
            <v xml:space="preserve">  Paper Products </v>
          </cell>
        </row>
        <row r="15">
          <cell r="I15" t="str">
            <v>323</v>
          </cell>
          <cell r="J15" t="str">
            <v xml:space="preserve">  Printing and Related Support Activities </v>
          </cell>
        </row>
        <row r="16">
          <cell r="I16" t="str">
            <v>324</v>
          </cell>
          <cell r="J16" t="str">
            <v xml:space="preserve">  Petroleum and Coal Products </v>
          </cell>
        </row>
        <row r="17">
          <cell r="I17" t="str">
            <v>325</v>
          </cell>
          <cell r="J17" t="str">
            <v xml:space="preserve">  Chemical Products </v>
          </cell>
        </row>
        <row r="18">
          <cell r="I18" t="str">
            <v>326</v>
          </cell>
          <cell r="J18" t="str">
            <v xml:space="preserve">  Plastics and Rubber Products </v>
          </cell>
        </row>
        <row r="19">
          <cell r="I19" t="str">
            <v>321</v>
          </cell>
          <cell r="J19" t="str">
            <v xml:space="preserve">  Wood Products </v>
          </cell>
        </row>
        <row r="20">
          <cell r="I20" t="str">
            <v>327</v>
          </cell>
          <cell r="J20" t="str">
            <v xml:space="preserve">  Nonmetallic Mineral Products </v>
          </cell>
        </row>
        <row r="21">
          <cell r="I21" t="str">
            <v>331</v>
          </cell>
          <cell r="J21" t="str">
            <v xml:space="preserve">  Primary Metals </v>
          </cell>
        </row>
        <row r="22">
          <cell r="I22" t="str">
            <v>332</v>
          </cell>
          <cell r="J22" t="str">
            <v xml:space="preserve">  Fabricated Metal Products </v>
          </cell>
        </row>
        <row r="23">
          <cell r="I23" t="str">
            <v>333</v>
          </cell>
          <cell r="J23" t="str">
            <v xml:space="preserve">  Machinery </v>
          </cell>
        </row>
        <row r="24">
          <cell r="I24" t="str">
            <v>334</v>
          </cell>
          <cell r="J24" t="str">
            <v xml:space="preserve">  Computer and Electronic Products </v>
          </cell>
        </row>
        <row r="25">
          <cell r="I25" t="str">
            <v>335</v>
          </cell>
          <cell r="J25" t="str">
            <v xml:space="preserve">  Electrical Equipment, Appliances, and Components </v>
          </cell>
        </row>
        <row r="26">
          <cell r="I26" t="str">
            <v>336</v>
          </cell>
          <cell r="J26" t="str">
            <v xml:space="preserve">  Transportation Equipment  </v>
          </cell>
        </row>
        <row r="27">
          <cell r="I27" t="str">
            <v>337</v>
          </cell>
          <cell r="J27" t="str">
            <v xml:space="preserve">  Furniture and Related Products </v>
          </cell>
        </row>
        <row r="28">
          <cell r="I28" t="str">
            <v>339</v>
          </cell>
          <cell r="J28" t="str">
            <v xml:space="preserve">  Miscellaneous Manufacturing </v>
          </cell>
        </row>
        <row r="29">
          <cell r="I29" t="str">
            <v>42</v>
          </cell>
          <cell r="J29" t="str">
            <v xml:space="preserve"> Wholesale Trade </v>
          </cell>
        </row>
        <row r="30">
          <cell r="I30" t="str">
            <v>44,45</v>
          </cell>
          <cell r="J30" t="str">
            <v xml:space="preserve"> Retail Trade </v>
          </cell>
        </row>
        <row r="31">
          <cell r="I31" t="str">
            <v>481</v>
          </cell>
          <cell r="J31" t="str">
            <v xml:space="preserve"> Air Transportation </v>
          </cell>
        </row>
        <row r="32">
          <cell r="I32" t="str">
            <v>482</v>
          </cell>
          <cell r="J32" t="str">
            <v xml:space="preserve"> Rail Transportation </v>
          </cell>
        </row>
        <row r="33">
          <cell r="I33" t="str">
            <v>483</v>
          </cell>
          <cell r="J33" t="str">
            <v xml:space="preserve"> Water Transportation </v>
          </cell>
        </row>
        <row r="34">
          <cell r="I34" t="str">
            <v>484</v>
          </cell>
          <cell r="J34" t="str">
            <v xml:space="preserve"> Truck Transportation </v>
          </cell>
        </row>
        <row r="35">
          <cell r="I35" t="str">
            <v>485</v>
          </cell>
          <cell r="J35" t="str">
            <v xml:space="preserve"> Transit and Ground Passenger Transportation </v>
          </cell>
        </row>
        <row r="36">
          <cell r="I36" t="str">
            <v>486</v>
          </cell>
          <cell r="J36" t="str">
            <v xml:space="preserve"> Pipeline Transportation </v>
          </cell>
        </row>
        <row r="37">
          <cell r="I37" t="str">
            <v>487,488,492</v>
          </cell>
          <cell r="J37" t="str">
            <v xml:space="preserve"> Other Transportation and Support Activities </v>
          </cell>
        </row>
        <row r="38">
          <cell r="I38" t="str">
            <v>493</v>
          </cell>
          <cell r="J38" t="str">
            <v xml:space="preserve"> Warehousing and Storage </v>
          </cell>
        </row>
        <row r="39">
          <cell r="I39" t="str">
            <v>511</v>
          </cell>
          <cell r="J39" t="str">
            <v xml:space="preserve"> Publishing industries, except internet [includes software]  </v>
          </cell>
        </row>
        <row r="40">
          <cell r="I40" t="str">
            <v>512</v>
          </cell>
          <cell r="J40" t="str">
            <v xml:space="preserve"> Motion picture and sounds recording industries </v>
          </cell>
        </row>
        <row r="41">
          <cell r="I41" t="str">
            <v>515,517</v>
          </cell>
          <cell r="J41" t="str">
            <v xml:space="preserve"> Broadcasting and telecommunications </v>
          </cell>
        </row>
        <row r="42">
          <cell r="I42" t="str">
            <v>518,519</v>
          </cell>
          <cell r="J42" t="str">
            <v xml:space="preserve"> Data processing, internet publishing, and other information services </v>
          </cell>
        </row>
        <row r="43">
          <cell r="I43" t="str">
            <v>521,522</v>
          </cell>
          <cell r="J43" t="str">
            <v xml:space="preserve"> Federal Reserve Banks, Credit Intermediation, and Related Activities </v>
          </cell>
        </row>
        <row r="44">
          <cell r="I44" t="str">
            <v>523</v>
          </cell>
          <cell r="J44" t="str">
            <v xml:space="preserve"> Securities, Commodity Contracts, and Investments </v>
          </cell>
        </row>
        <row r="45">
          <cell r="I45" t="str">
            <v>524</v>
          </cell>
          <cell r="J45" t="str">
            <v xml:space="preserve"> Insurance Carriers and Related Activities </v>
          </cell>
        </row>
        <row r="46">
          <cell r="I46" t="str">
            <v>525</v>
          </cell>
          <cell r="J46" t="str">
            <v xml:space="preserve"> Funds, Trusts, and Other Financial Vehicles </v>
          </cell>
        </row>
        <row r="47">
          <cell r="I47" t="str">
            <v>531</v>
          </cell>
          <cell r="J47" t="str">
            <v xml:space="preserve"> Real Estate </v>
          </cell>
        </row>
        <row r="48">
          <cell r="I48" t="str">
            <v>532,533</v>
          </cell>
          <cell r="J48" t="str">
            <v xml:space="preserve"> Rental and Leasing Services and Lessors of Intangible Assets </v>
          </cell>
        </row>
        <row r="49">
          <cell r="I49" t="str">
            <v>5411</v>
          </cell>
          <cell r="J49" t="str">
            <v xml:space="preserve"> Legal Services </v>
          </cell>
        </row>
        <row r="50">
          <cell r="I50" t="str">
            <v>5415</v>
          </cell>
          <cell r="J50" t="str">
            <v xml:space="preserve"> Computer Systems Design and Related Services </v>
          </cell>
        </row>
        <row r="51">
          <cell r="I51" t="str">
            <v>5412-5414,5416-5419</v>
          </cell>
          <cell r="J51" t="str">
            <v xml:space="preserve"> Miscellaneous Professional, Scientific, and Technical Services </v>
          </cell>
        </row>
        <row r="52">
          <cell r="I52" t="str">
            <v>55</v>
          </cell>
          <cell r="J52" t="str">
            <v xml:space="preserve"> Management of Companies and Enterprises </v>
          </cell>
        </row>
        <row r="53">
          <cell r="I53" t="str">
            <v>561</v>
          </cell>
          <cell r="J53" t="str">
            <v xml:space="preserve"> Administrative and Support Services </v>
          </cell>
        </row>
        <row r="54">
          <cell r="I54" t="str">
            <v>562</v>
          </cell>
          <cell r="J54" t="str">
            <v xml:space="preserve"> Waste Management and Remediation Services </v>
          </cell>
        </row>
        <row r="55">
          <cell r="I55" t="str">
            <v>61</v>
          </cell>
          <cell r="J55" t="str">
            <v xml:space="preserve"> Educational Services </v>
          </cell>
        </row>
        <row r="56">
          <cell r="I56" t="str">
            <v>621</v>
          </cell>
          <cell r="J56" t="str">
            <v xml:space="preserve"> Ambulatory Health Care Services </v>
          </cell>
        </row>
        <row r="57">
          <cell r="I57" t="str">
            <v>622,623</v>
          </cell>
          <cell r="J57" t="str">
            <v xml:space="preserve"> Hospitals and Nursing and Residential Care Facilities </v>
          </cell>
        </row>
        <row r="58">
          <cell r="I58" t="str">
            <v>624</v>
          </cell>
          <cell r="J58" t="str">
            <v xml:space="preserve"> Social Assistance </v>
          </cell>
        </row>
        <row r="59">
          <cell r="I59" t="str">
            <v>711,712</v>
          </cell>
          <cell r="J59" t="str">
            <v xml:space="preserve"> Performing Arts, Spectator Sports, Museums, and Related Activities </v>
          </cell>
        </row>
        <row r="60">
          <cell r="I60" t="str">
            <v>713</v>
          </cell>
          <cell r="J60" t="str">
            <v xml:space="preserve"> Amusements, Gambling, and Recreation Industries </v>
          </cell>
        </row>
        <row r="61">
          <cell r="I61" t="str">
            <v>721</v>
          </cell>
          <cell r="J61" t="str">
            <v xml:space="preserve"> Accommodation </v>
          </cell>
        </row>
        <row r="62">
          <cell r="I62" t="str">
            <v>722</v>
          </cell>
          <cell r="J62" t="str">
            <v xml:space="preserve"> Food Services and Drinking Places </v>
          </cell>
        </row>
        <row r="63">
          <cell r="I63" t="str">
            <v>81</v>
          </cell>
          <cell r="J63" t="str">
            <v xml:space="preserve"> Other Services, except Goverment </v>
          </cell>
        </row>
      </sheetData>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lude"/>
      <sheetName val="Read Me"/>
      <sheetName val="1-1.2"/>
      <sheetName val="1-1.3"/>
      <sheetName val="1-2.2"/>
      <sheetName val="1-2.3"/>
      <sheetName val="1-3.2"/>
      <sheetName val="1-3.3"/>
      <sheetName val="1-4.2"/>
      <sheetName val="1-4.3"/>
      <sheetName val="1-5.2"/>
      <sheetName val="1-5.3"/>
      <sheetName val="1-6.2"/>
      <sheetName val="1-6.3"/>
      <sheetName val="1-7.2"/>
      <sheetName val="1-7.3"/>
      <sheetName val="1-8.2"/>
      <sheetName val="1-8.3"/>
      <sheetName val="1-9.2"/>
      <sheetName val="1-9.3"/>
      <sheetName val="1-10.2"/>
      <sheetName val="1-10.3"/>
      <sheetName val="2-11.2"/>
      <sheetName val="2-11.3"/>
      <sheetName val="2-12.2"/>
      <sheetName val="2-12.3"/>
      <sheetName val="2-13.2"/>
      <sheetName val="2-13.3"/>
      <sheetName val="2-14.2"/>
      <sheetName val="2-14.3"/>
      <sheetName val="2-15.2"/>
      <sheetName val="2-15.3"/>
      <sheetName val="2-16.2"/>
      <sheetName val="2-16.3"/>
      <sheetName val="2-17.2"/>
      <sheetName val="2-17.3"/>
      <sheetName val="2-18.2"/>
      <sheetName val="2-18.3"/>
      <sheetName val="3-19.2"/>
      <sheetName val="3-19.3"/>
      <sheetName val="3-20.2"/>
      <sheetName val="3-20.3"/>
      <sheetName val="3-21.2"/>
      <sheetName val="3-21.3"/>
      <sheetName val="3-22.2"/>
      <sheetName val="3-22.3"/>
      <sheetName val="3-23.2"/>
      <sheetName val="3-23.3"/>
      <sheetName val="3-24.2"/>
      <sheetName val="3-24.3"/>
      <sheetName val="4-25.1"/>
      <sheetName val="4-26.1"/>
      <sheetName val="4-27.1"/>
      <sheetName val="4-28.1"/>
      <sheetName val="4-29.1"/>
      <sheetName val="4-30.1"/>
      <sheetName val="4-31.1"/>
      <sheetName val="5-32.1"/>
      <sheetName val="5-33.1"/>
      <sheetName val="5-34.1"/>
      <sheetName val="5-35.1"/>
      <sheetName val="5-36.1"/>
      <sheetName val="5-37.1"/>
      <sheetName val="6-38.2"/>
      <sheetName val="6-38.3"/>
      <sheetName val="6-39.2"/>
      <sheetName val="6-39.3"/>
      <sheetName val="6-40.2"/>
      <sheetName val="6-40.3"/>
      <sheetName val="6-41.2"/>
      <sheetName val="6-41.3"/>
      <sheetName val="6-42.2"/>
      <sheetName val="6-42.3"/>
      <sheetName val="6-43.2"/>
      <sheetName val="6-43.3"/>
      <sheetName val="7-44.2"/>
      <sheetName val="7-44.3"/>
      <sheetName val="7-45.2"/>
      <sheetName val="7-45.3"/>
      <sheetName val="7-46.2"/>
      <sheetName val="7-46.3"/>
      <sheetName val="7-47.2"/>
      <sheetName val="7-47.3"/>
    </sheetNames>
    <sheetDataSet>
      <sheetData sheetId="0"/>
      <sheetData sheetId="1"/>
      <sheetData sheetId="2">
        <row r="7">
          <cell r="A7" t="str">
            <v>11</v>
          </cell>
          <cell r="B7" t="str">
            <v xml:space="preserve">Agriculture, Forestry, and Fishery </v>
          </cell>
        </row>
        <row r="8">
          <cell r="A8" t="str">
            <v>111,112</v>
          </cell>
          <cell r="B8" t="str">
            <v xml:space="preserve"> Crop &amp; Animal Production </v>
          </cell>
        </row>
        <row r="9">
          <cell r="A9" t="str">
            <v>113-115</v>
          </cell>
          <cell r="B9" t="str">
            <v xml:space="preserve"> Forestry, Fishing, and Related Activities </v>
          </cell>
        </row>
        <row r="10">
          <cell r="A10" t="str">
            <v>21</v>
          </cell>
          <cell r="B10" t="str">
            <v xml:space="preserve">Mining </v>
          </cell>
        </row>
        <row r="11">
          <cell r="A11" t="str">
            <v>211</v>
          </cell>
          <cell r="B11" t="str">
            <v xml:space="preserve"> Oil and Gas Extraction </v>
          </cell>
        </row>
        <row r="12">
          <cell r="A12" t="str">
            <v>212</v>
          </cell>
          <cell r="B12" t="str">
            <v xml:space="preserve"> Mining, except Oil and Gas </v>
          </cell>
        </row>
        <row r="13">
          <cell r="A13" t="str">
            <v>213</v>
          </cell>
          <cell r="B13" t="str">
            <v xml:space="preserve"> Support Activities for Mining </v>
          </cell>
        </row>
        <row r="14">
          <cell r="A14" t="str">
            <v>22</v>
          </cell>
          <cell r="B14" t="str">
            <v xml:space="preserve">Utilities </v>
          </cell>
        </row>
        <row r="15">
          <cell r="A15" t="str">
            <v>23</v>
          </cell>
          <cell r="B15" t="str">
            <v xml:space="preserve">Construction </v>
          </cell>
        </row>
        <row r="16">
          <cell r="A16" t="str">
            <v>MN</v>
          </cell>
          <cell r="B16" t="str">
            <v xml:space="preserve">Manufacturing Sector </v>
          </cell>
        </row>
        <row r="17">
          <cell r="A17" t="str">
            <v>ND</v>
          </cell>
          <cell r="B17" t="str">
            <v xml:space="preserve"> Non-Durable Manufacturing Sector </v>
          </cell>
        </row>
        <row r="18">
          <cell r="A18" t="str">
            <v>311,312</v>
          </cell>
          <cell r="B18" t="str">
            <v xml:space="preserve">  Food and Beverage and Tobacco Products </v>
          </cell>
        </row>
        <row r="19">
          <cell r="A19" t="str">
            <v>313,314</v>
          </cell>
          <cell r="B19" t="str">
            <v xml:space="preserve">  Textile Mills and Textile Product Mills </v>
          </cell>
        </row>
        <row r="20">
          <cell r="A20" t="str">
            <v>315,316</v>
          </cell>
          <cell r="B20" t="str">
            <v xml:space="preserve">  Apparel and Leather and Applied Products </v>
          </cell>
        </row>
        <row r="21">
          <cell r="A21" t="str">
            <v>322</v>
          </cell>
          <cell r="B21" t="str">
            <v xml:space="preserve">  Paper Products </v>
          </cell>
        </row>
        <row r="22">
          <cell r="A22" t="str">
            <v>323</v>
          </cell>
          <cell r="B22" t="str">
            <v xml:space="preserve">  Printing and Related Support Activities </v>
          </cell>
        </row>
        <row r="23">
          <cell r="A23" t="str">
            <v>324</v>
          </cell>
          <cell r="B23" t="str">
            <v xml:space="preserve">  Petroleum and Coal Products </v>
          </cell>
        </row>
        <row r="24">
          <cell r="A24" t="str">
            <v>325</v>
          </cell>
          <cell r="B24" t="str">
            <v xml:space="preserve">  Chemical Products </v>
          </cell>
        </row>
        <row r="25">
          <cell r="A25" t="str">
            <v>326</v>
          </cell>
          <cell r="B25" t="str">
            <v xml:space="preserve">  Plastics and Rubber Products </v>
          </cell>
        </row>
        <row r="26">
          <cell r="A26" t="str">
            <v>DM</v>
          </cell>
          <cell r="B26" t="str">
            <v xml:space="preserve"> Durable Manufacturing Sector </v>
          </cell>
        </row>
        <row r="27">
          <cell r="A27" t="str">
            <v>321</v>
          </cell>
          <cell r="B27" t="str">
            <v xml:space="preserve">  Wood Products </v>
          </cell>
        </row>
        <row r="28">
          <cell r="A28" t="str">
            <v>327</v>
          </cell>
          <cell r="B28" t="str">
            <v xml:space="preserve">  Nonmetallic Mineral Products </v>
          </cell>
        </row>
        <row r="29">
          <cell r="A29" t="str">
            <v>331</v>
          </cell>
          <cell r="B29" t="str">
            <v xml:space="preserve">  Primary Metals </v>
          </cell>
        </row>
        <row r="30">
          <cell r="A30" t="str">
            <v>332</v>
          </cell>
          <cell r="B30" t="str">
            <v xml:space="preserve">  Fabricated Metal Products </v>
          </cell>
        </row>
        <row r="31">
          <cell r="A31" t="str">
            <v>333</v>
          </cell>
          <cell r="B31" t="str">
            <v xml:space="preserve">  Machinery </v>
          </cell>
        </row>
        <row r="32">
          <cell r="A32" t="str">
            <v>334</v>
          </cell>
          <cell r="B32" t="str">
            <v xml:space="preserve">  Computer and Electronic Products </v>
          </cell>
        </row>
        <row r="33">
          <cell r="A33" t="str">
            <v>335</v>
          </cell>
          <cell r="B33" t="str">
            <v xml:space="preserve">  Electrical Equipment, Appliances, and Components </v>
          </cell>
        </row>
        <row r="34">
          <cell r="A34" t="str">
            <v>336</v>
          </cell>
          <cell r="B34" t="str">
            <v xml:space="preserve">  Transportation Equipment  </v>
          </cell>
        </row>
        <row r="35">
          <cell r="A35" t="str">
            <v>337</v>
          </cell>
          <cell r="B35" t="str">
            <v xml:space="preserve">  Furniture and Related Products </v>
          </cell>
        </row>
        <row r="36">
          <cell r="A36" t="str">
            <v>339</v>
          </cell>
          <cell r="B36" t="str">
            <v xml:space="preserve">  Miscellaneous Manufacturing </v>
          </cell>
        </row>
        <row r="37">
          <cell r="A37" t="str">
            <v>42,44-45</v>
          </cell>
          <cell r="B37" t="str">
            <v xml:space="preserve">Trade </v>
          </cell>
        </row>
        <row r="38">
          <cell r="A38" t="str">
            <v>42</v>
          </cell>
          <cell r="B38" t="str">
            <v xml:space="preserve"> Wholesale Trade </v>
          </cell>
        </row>
        <row r="39">
          <cell r="A39" t="str">
            <v>44,45</v>
          </cell>
          <cell r="B39" t="str">
            <v xml:space="preserve"> Retail Trade </v>
          </cell>
        </row>
        <row r="40">
          <cell r="A40" t="str">
            <v>48-49</v>
          </cell>
          <cell r="B40" t="str">
            <v xml:space="preserve">Transportation and Warehousing </v>
          </cell>
        </row>
        <row r="41">
          <cell r="A41" t="str">
            <v>481</v>
          </cell>
          <cell r="B41" t="str">
            <v xml:space="preserve"> Air Transportation </v>
          </cell>
        </row>
        <row r="42">
          <cell r="A42" t="str">
            <v>482</v>
          </cell>
          <cell r="B42" t="str">
            <v xml:space="preserve"> Rail Transportation </v>
          </cell>
        </row>
        <row r="43">
          <cell r="A43" t="str">
            <v>483</v>
          </cell>
          <cell r="B43" t="str">
            <v xml:space="preserve"> Water Transportation </v>
          </cell>
        </row>
        <row r="44">
          <cell r="A44" t="str">
            <v>484</v>
          </cell>
          <cell r="B44" t="str">
            <v xml:space="preserve"> Truck Transportation </v>
          </cell>
        </row>
        <row r="45">
          <cell r="A45" t="str">
            <v>485</v>
          </cell>
          <cell r="B45" t="str">
            <v xml:space="preserve"> Transit and Ground Passenger Transportation </v>
          </cell>
        </row>
        <row r="46">
          <cell r="A46" t="str">
            <v>486</v>
          </cell>
          <cell r="B46" t="str">
            <v xml:space="preserve"> Pipeline Transportation </v>
          </cell>
        </row>
        <row r="47">
          <cell r="A47" t="str">
            <v>487,488,492</v>
          </cell>
          <cell r="B47" t="str">
            <v xml:space="preserve"> Other Transportation and Support Activities </v>
          </cell>
        </row>
        <row r="48">
          <cell r="A48" t="str">
            <v>493</v>
          </cell>
          <cell r="B48" t="str">
            <v xml:space="preserve"> Warehousing and Storage </v>
          </cell>
        </row>
        <row r="49">
          <cell r="A49" t="str">
            <v>51</v>
          </cell>
          <cell r="B49" t="str">
            <v xml:space="preserve">Information </v>
          </cell>
        </row>
        <row r="50">
          <cell r="A50" t="str">
            <v>511</v>
          </cell>
          <cell r="B50" t="str">
            <v xml:space="preserve"> Publishing industries, except internet [includes software]  </v>
          </cell>
        </row>
        <row r="51">
          <cell r="A51" t="str">
            <v>512</v>
          </cell>
          <cell r="B51" t="str">
            <v xml:space="preserve"> Motion picture and sounds recording industries </v>
          </cell>
        </row>
        <row r="52">
          <cell r="A52" t="str">
            <v>515,517</v>
          </cell>
          <cell r="B52" t="str">
            <v xml:space="preserve"> Broadcasting and telecommunications </v>
          </cell>
        </row>
        <row r="53">
          <cell r="A53" t="str">
            <v>518,519</v>
          </cell>
          <cell r="B53" t="str">
            <v xml:space="preserve"> Data processing, internet publishing, and other information services </v>
          </cell>
        </row>
        <row r="54">
          <cell r="A54" t="str">
            <v>52-53</v>
          </cell>
          <cell r="B54" t="str">
            <v xml:space="preserve">Finance, Insurance, and Real Estate </v>
          </cell>
        </row>
        <row r="55">
          <cell r="A55" t="str">
            <v>521,522</v>
          </cell>
          <cell r="B55" t="str">
            <v xml:space="preserve"> Federal Reserve Banks, Credit Intermediation, and Related Activities </v>
          </cell>
        </row>
        <row r="56">
          <cell r="A56" t="str">
            <v>523</v>
          </cell>
          <cell r="B56" t="str">
            <v xml:space="preserve"> Securities, Commodity Contracts, and Investments </v>
          </cell>
        </row>
        <row r="57">
          <cell r="A57" t="str">
            <v>524</v>
          </cell>
          <cell r="B57" t="str">
            <v xml:space="preserve"> Insurance Carriers and Related Activities </v>
          </cell>
        </row>
        <row r="58">
          <cell r="A58" t="str">
            <v>525</v>
          </cell>
          <cell r="B58" t="str">
            <v xml:space="preserve"> Funds, Trusts, and Other Financial Vehicles </v>
          </cell>
        </row>
        <row r="59">
          <cell r="A59" t="str">
            <v>531</v>
          </cell>
          <cell r="B59" t="str">
            <v xml:space="preserve"> Real Estate </v>
          </cell>
        </row>
        <row r="60">
          <cell r="A60" t="str">
            <v>532,533</v>
          </cell>
          <cell r="B60" t="str">
            <v xml:space="preserve"> Rental and Leasing Services and Lessors of Intangible Assets </v>
          </cell>
        </row>
        <row r="61">
          <cell r="A61" t="str">
            <v>54-81</v>
          </cell>
          <cell r="B61" t="str">
            <v xml:space="preserve">Services </v>
          </cell>
        </row>
        <row r="62">
          <cell r="A62" t="str">
            <v>5411</v>
          </cell>
          <cell r="B62" t="str">
            <v xml:space="preserve"> Legal Services </v>
          </cell>
        </row>
        <row r="63">
          <cell r="A63" t="str">
            <v>5415</v>
          </cell>
          <cell r="B63" t="str">
            <v xml:space="preserve"> Computer Systems Design and Related Services </v>
          </cell>
        </row>
        <row r="64">
          <cell r="A64" t="str">
            <v>5412-5414,5416-5419</v>
          </cell>
          <cell r="B64" t="str">
            <v xml:space="preserve"> Miscellaneous Professional, Scientific, and Technical Services </v>
          </cell>
        </row>
        <row r="65">
          <cell r="A65" t="str">
            <v>55</v>
          </cell>
          <cell r="B65" t="str">
            <v xml:space="preserve"> Management of Companies and Enterprises </v>
          </cell>
        </row>
        <row r="66">
          <cell r="A66" t="str">
            <v>561</v>
          </cell>
          <cell r="B66" t="str">
            <v xml:space="preserve"> Administrative and Support Services </v>
          </cell>
        </row>
        <row r="67">
          <cell r="A67" t="str">
            <v>562</v>
          </cell>
          <cell r="B67" t="str">
            <v xml:space="preserve"> Waste Management and Remediation Services </v>
          </cell>
        </row>
        <row r="68">
          <cell r="A68" t="str">
            <v>61</v>
          </cell>
          <cell r="B68" t="str">
            <v xml:space="preserve"> Educational Services </v>
          </cell>
        </row>
        <row r="69">
          <cell r="A69" t="str">
            <v>621</v>
          </cell>
          <cell r="B69" t="str">
            <v xml:space="preserve"> Ambulatory Health Care Services </v>
          </cell>
        </row>
        <row r="70">
          <cell r="A70" t="str">
            <v>622,623</v>
          </cell>
          <cell r="B70" t="str">
            <v xml:space="preserve"> Hospitals and Nursing and Residential Care Facilities </v>
          </cell>
        </row>
        <row r="71">
          <cell r="A71" t="str">
            <v>624</v>
          </cell>
          <cell r="B71" t="str">
            <v xml:space="preserve"> Social Assistance </v>
          </cell>
        </row>
        <row r="72">
          <cell r="A72" t="str">
            <v>711,712</v>
          </cell>
          <cell r="B72" t="str">
            <v xml:space="preserve"> Performing Arts, Spectator Sports, Museums, and Related Activities </v>
          </cell>
        </row>
        <row r="73">
          <cell r="A73" t="str">
            <v>713</v>
          </cell>
          <cell r="B73" t="str">
            <v xml:space="preserve"> Amusements, Gambling, and Recreation Industries </v>
          </cell>
        </row>
        <row r="74">
          <cell r="A74" t="str">
            <v>721</v>
          </cell>
          <cell r="B74" t="str">
            <v xml:space="preserve"> Accommodation </v>
          </cell>
        </row>
        <row r="75">
          <cell r="A75" t="str">
            <v>722</v>
          </cell>
          <cell r="B75" t="str">
            <v xml:space="preserve"> Food Services and Drinking Places </v>
          </cell>
        </row>
        <row r="76">
          <cell r="A76" t="str">
            <v>81</v>
          </cell>
          <cell r="B76" t="str">
            <v xml:space="preserve"> Other Services, except Goverment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Bob%20Hall\Dropbox\Market%20power\Version%20starting%20July%202,%202018\Beta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Bob%20Hall\Dropbox\Market%20power\Version%20starting%20July%202,%202018\Beta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b Hall" refreshedDate="43266.548488657405" createdVersion="4" refreshedVersion="4" minRefreshableVersion="3" recordCount="32" xr:uid="{00000000-000A-0000-FFFF-FFFF02000000}">
  <cacheSource type="worksheet">
    <worksheetSource ref="J4:K36" sheet="eta dist 2" r:id="rId2"/>
  </cacheSource>
  <cacheFields count="2">
    <cacheField name="p" numFmtId="0">
      <sharedItems containsSemiMixedTypes="0" containsString="0" containsNumber="1" minValue="-5.8792791120216899E-3" maxValue="0.145138789438986"/>
    </cacheField>
    <cacheField name="cat" numFmtId="0">
      <sharedItems containsSemiMixedTypes="0" containsString="0" containsNumber="1" containsInteger="1" minValue="-9" maxValue="10" count="20">
        <n v="-9"/>
        <n v="-8"/>
        <n v="-7"/>
        <n v="-6"/>
        <n v="-5"/>
        <n v="-4"/>
        <n v="-3"/>
        <n v="-2"/>
        <n v="-1"/>
        <n v="0"/>
        <n v="1"/>
        <n v="2"/>
        <n v="3"/>
        <n v="4"/>
        <n v="5"/>
        <n v="6"/>
        <n v="7"/>
        <n v="8"/>
        <n v="9"/>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b Hall" refreshedDate="43265.700556018521" createdVersion="4" refreshedVersion="4" minRefreshableVersion="3" recordCount="60" xr:uid="{00000000-000A-0000-FFFF-FFFF03000000}">
  <cacheSource type="worksheet">
    <worksheetSource ref="A4:C64" sheet="eta dist 2" r:id="rId2"/>
  </cacheSource>
  <cacheFields count="3">
    <cacheField name="Lerners" numFmtId="0">
      <sharedItems containsSemiMixedTypes="0" containsString="0" containsNumber="1" minValue="-1.3214906208605499" maxValue="0.58572179931367796"/>
    </cacheField>
    <cacheField name="dens" numFmtId="0">
      <sharedItems containsSemiMixedTypes="0" containsString="0" containsNumber="1" minValue="-1.7072951718234737" maxValue="1383.8795089044368"/>
    </cacheField>
    <cacheField name="cat" numFmtId="0">
      <sharedItems containsSemiMixedTypes="0" containsString="0" containsNumber="1" containsInteger="1" minValue="-13" maxValue="5" count="11">
        <n v="-13"/>
        <n v="-5"/>
        <n v="-3"/>
        <n v="-2"/>
        <n v="-1"/>
        <n v="0"/>
        <n v="1"/>
        <n v="2"/>
        <n v="3"/>
        <n v="4"/>
        <n v="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
  <r>
    <n v="9.8858940415945708E-3"/>
    <x v="0"/>
  </r>
  <r>
    <n v="9.2717797168472196E-3"/>
    <x v="1"/>
  </r>
  <r>
    <n v="8.0199751347067392E-3"/>
    <x v="1"/>
  </r>
  <r>
    <n v="6.6933677279638996E-3"/>
    <x v="2"/>
  </r>
  <r>
    <n v="5.5461134250597201E-3"/>
    <x v="3"/>
  </r>
  <r>
    <n v="5.1490735624379804E-3"/>
    <x v="3"/>
  </r>
  <r>
    <n v="6.22279438060228E-3"/>
    <x v="4"/>
  </r>
  <r>
    <n v="7.9534606604296197E-3"/>
    <x v="4"/>
  </r>
  <r>
    <n v="9.2146815789478607E-3"/>
    <x v="5"/>
  </r>
  <r>
    <n v="1.06948878791136E-2"/>
    <x v="6"/>
  </r>
  <r>
    <n v="1.64452760162088E-2"/>
    <x v="6"/>
  </r>
  <r>
    <n v="6.0749189962854298E-2"/>
    <x v="7"/>
  </r>
  <r>
    <n v="0.145138789438986"/>
    <x v="8"/>
  </r>
  <r>
    <n v="7.5728218431519598E-2"/>
    <x v="8"/>
  </r>
  <r>
    <n v="3.95460236271176E-2"/>
    <x v="9"/>
  </r>
  <r>
    <n v="1.40543894175477E-2"/>
    <x v="9"/>
  </r>
  <r>
    <n v="7.84750366264335E-2"/>
    <x v="9"/>
  </r>
  <r>
    <n v="0.123598689608987"/>
    <x v="10"/>
  </r>
  <r>
    <n v="0.105389170942848"/>
    <x v="10"/>
  </r>
  <r>
    <n v="0.126338159127973"/>
    <x v="11"/>
  </r>
  <r>
    <n v="0.135308169158143"/>
    <x v="12"/>
  </r>
  <r>
    <n v="4.1716127178289299E-2"/>
    <x v="12"/>
  </r>
  <r>
    <n v="-3.1189743200926798E-3"/>
    <x v="13"/>
  </r>
  <r>
    <n v="-5.8792791120216899E-3"/>
    <x v="14"/>
  </r>
  <r>
    <n v="-3.9953991367620099E-3"/>
    <x v="14"/>
  </r>
  <r>
    <n v="-3.5221452294438098E-3"/>
    <x v="15"/>
  </r>
  <r>
    <n v="-3.5181655231897898E-3"/>
    <x v="15"/>
  </r>
  <r>
    <n v="-3.5170240190298399E-3"/>
    <x v="16"/>
  </r>
  <r>
    <n v="-3.5197899837506501E-3"/>
    <x v="17"/>
  </r>
  <r>
    <n v="-3.51850865436884E-3"/>
    <x v="17"/>
  </r>
  <r>
    <n v="-3.5154186845588599E-3"/>
    <x v="18"/>
  </r>
  <r>
    <n v="-3.5170096936178101E-3"/>
    <x v="19"/>
  </r>
</pivotCacheRecords>
</file>

<file path=xl/pivotCache/pivotCacheRecords2.xml><?xml version="1.0" encoding="utf-8"?>
<pivotCacheRecords xmlns="http://schemas.openxmlformats.org/spreadsheetml/2006/main" xmlns:r="http://schemas.openxmlformats.org/officeDocument/2006/relationships" count="60">
  <r>
    <n v="-1.3214906208605499"/>
    <n v="1.3238218674507749"/>
    <x v="0"/>
  </r>
  <r>
    <n v="-0.56610198090277697"/>
    <n v="3.8770195462526322"/>
    <x v="1"/>
  </r>
  <r>
    <n v="-0.30817189103089099"/>
    <n v="977.21383012953368"/>
    <x v="2"/>
  </r>
  <r>
    <n v="-0.307148573544822"/>
    <n v="32.7188602042879"/>
    <x v="2"/>
  </r>
  <r>
    <n v="-0.27658516168523201"/>
    <n v="9.0615769057087956"/>
    <x v="3"/>
  </r>
  <r>
    <n v="-0.16622909337553199"/>
    <n v="762.36899125403738"/>
    <x v="4"/>
  </r>
  <r>
    <n v="-0.16491739259615601"/>
    <n v="32.068232981131857"/>
    <x v="4"/>
  </r>
  <r>
    <n v="-0.133733884587206"/>
    <n v="860.02462804096922"/>
    <x v="4"/>
  </r>
  <r>
    <n v="-0.13257112718771399"/>
    <n v="351.62961991060774"/>
    <x v="4"/>
  </r>
  <r>
    <n v="-0.12972722569769099"/>
    <n v="42.545612620056751"/>
    <x v="4"/>
  </r>
  <r>
    <n v="-0.10622303952154501"/>
    <n v="54.411854377496788"/>
    <x v="4"/>
  </r>
  <r>
    <n v="-8.7844691431030894E-2"/>
    <n v="215.15543773725202"/>
    <x v="5"/>
  </r>
  <r>
    <n v="-8.3196888844599401E-2"/>
    <n v="31.646217889733123"/>
    <x v="5"/>
  </r>
  <r>
    <n v="-5.1597536167310699E-2"/>
    <n v="46.979234475080979"/>
    <x v="5"/>
  </r>
  <r>
    <n v="-3.0311535848799202E-2"/>
    <n v="117.11257805795562"/>
    <x v="5"/>
  </r>
  <r>
    <n v="-2.1772743375926398E-2"/>
    <n v="202.8302163126674"/>
    <x v="5"/>
  </r>
  <r>
    <n v="-1.6842511489477699E-2"/>
    <n v="1383.8795089044368"/>
    <x v="5"/>
  </r>
  <r>
    <n v="-1.6119905226746299E-2"/>
    <n v="31.03964040793764"/>
    <x v="5"/>
  </r>
  <r>
    <n v="1.6096962844453201E-2"/>
    <n v="32.854712500292926"/>
    <x v="5"/>
  </r>
  <r>
    <n v="4.6533996800878302E-2"/>
    <n v="32.186010891173268"/>
    <x v="5"/>
  </r>
  <r>
    <n v="7.7603395347382906E-2"/>
    <n v="137.47139188464496"/>
    <x v="5"/>
  </r>
  <r>
    <n v="8.4877636091516204E-2"/>
    <n v="161.83008026739458"/>
    <x v="5"/>
  </r>
  <r>
    <n v="9.1056957008540301E-2"/>
    <n v="73.570670172169756"/>
    <x v="5"/>
  </r>
  <r>
    <n v="0.104649330133045"/>
    <n v="26.044223163755987"/>
    <x v="6"/>
  </r>
  <r>
    <n v="0.14304556079473099"/>
    <n v="63.900150167593537"/>
    <x v="6"/>
  </r>
  <r>
    <n v="0.15869497628713999"/>
    <n v="339.20238570080949"/>
    <x v="6"/>
  </r>
  <r>
    <n v="0.16164306875982101"/>
    <n v="68.024156998599139"/>
    <x v="6"/>
  </r>
  <r>
    <n v="0.17634372870362"/>
    <n v="51.312137042951235"/>
    <x v="6"/>
  </r>
  <r>
    <n v="0.19583229530069901"/>
    <n v="91.837798799242293"/>
    <x v="6"/>
  </r>
  <r>
    <n v="0.20672105802231"/>
    <n v="205.82774062057351"/>
    <x v="7"/>
  </r>
  <r>
    <n v="0.211579489626257"/>
    <n v="414.59750596183744"/>
    <x v="7"/>
  </r>
  <r>
    <n v="0.21399146747373601"/>
    <n v="43.014833252706815"/>
    <x v="7"/>
  </r>
  <r>
    <n v="0.23723926188282099"/>
    <n v="88.753888606370978"/>
    <x v="7"/>
  </r>
  <r>
    <n v="0.24850637384492399"/>
    <n v="473.93328566322748"/>
    <x v="7"/>
  </r>
  <r>
    <n v="0.25061637546382398"/>
    <n v="33.760031739198261"/>
    <x v="7"/>
  </r>
  <r>
    <n v="0.28023720069660701"/>
    <n v="51.722257861769471"/>
    <x v="7"/>
  </r>
  <r>
    <n v="0.29957123678359598"/>
    <n v="550.86891516931246"/>
    <x v="7"/>
  </r>
  <r>
    <n v="0.301386550685802"/>
    <n v="225.13397864962496"/>
    <x v="8"/>
  </r>
  <r>
    <n v="0.30582835021334598"/>
    <n v="218.0591570938129"/>
    <x v="8"/>
  </r>
  <r>
    <n v="0.31041426173078701"/>
    <n v="112.85404154384014"/>
    <x v="8"/>
  </r>
  <r>
    <n v="0.31927526472474299"/>
    <n v="263.49846743837327"/>
    <x v="8"/>
  </r>
  <r>
    <n v="0.32307035321129701"/>
    <n v="118.0639762165918"/>
    <x v="8"/>
  </r>
  <r>
    <n v="0.33154033729997001"/>
    <n v="61.76318887912543"/>
    <x v="8"/>
  </r>
  <r>
    <n v="0.347731211154574"/>
    <n v="60.725033522860514"/>
    <x v="8"/>
  </r>
  <r>
    <n v="0.36419888423743102"/>
    <n v="182.14420453118436"/>
    <x v="8"/>
  </r>
  <r>
    <n v="0.369689039702843"/>
    <n v="80.491514782615241"/>
    <x v="8"/>
  </r>
  <r>
    <n v="0.38211270948593401"/>
    <n v="107.72323281053644"/>
    <x v="8"/>
  </r>
  <r>
    <n v="0.39139575803460502"/>
    <n v="347.50806587495765"/>
    <x v="8"/>
  </r>
  <r>
    <n v="0.39427338908320297"/>
    <n v="220.71108579405518"/>
    <x v="8"/>
  </r>
  <r>
    <n v="0.398804199107549"/>
    <n v="27.518501888666957"/>
    <x v="8"/>
  </r>
  <r>
    <n v="0.43514338661294999"/>
    <n v="235.13124097054674"/>
    <x v="9"/>
  </r>
  <r>
    <n v="0.439396330610831"/>
    <n v="369.20185813754398"/>
    <x v="9"/>
  </r>
  <r>
    <n v="0.44210487602564702"/>
    <n v="129.40648650627668"/>
    <x v="9"/>
  </r>
  <r>
    <n v="0.44983246393099902"/>
    <n v="161.5202998831048"/>
    <x v="9"/>
  </r>
  <r>
    <n v="0.45602363619060798"/>
    <n v="51.06717172537634"/>
    <x v="9"/>
  </r>
  <r>
    <n v="0.47560568795133001"/>
    <n v="37.374365322019528"/>
    <x v="9"/>
  </r>
  <r>
    <n v="0.50236199515237401"/>
    <n v="35.0629666887939"/>
    <x v="10"/>
  </r>
  <r>
    <n v="0.53088211465268997"/>
    <n v="18.690996540263328"/>
    <x v="10"/>
  </r>
  <r>
    <n v="0.58438380985903404"/>
    <n v="747.39004595976621"/>
    <x v="10"/>
  </r>
  <r>
    <n v="0.58572179931367796"/>
    <n v="-1.70729517182347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X34:Y55" firstHeaderRow="1" firstDataRow="1" firstDataCol="1"/>
  <pivotFields count="2">
    <pivotField dataField="1" showAll="0"/>
    <pivotField axis="axisRow" showAll="0">
      <items count="21">
        <item x="0"/>
        <item x="1"/>
        <item x="2"/>
        <item x="3"/>
        <item x="4"/>
        <item x="5"/>
        <item x="6"/>
        <item x="7"/>
        <item x="8"/>
        <item x="9"/>
        <item x="10"/>
        <item x="11"/>
        <item x="12"/>
        <item x="13"/>
        <item x="14"/>
        <item x="15"/>
        <item x="16"/>
        <item x="17"/>
        <item x="18"/>
        <item x="19"/>
        <item t="default"/>
      </items>
    </pivotField>
  </pivotFields>
  <rowFields count="1">
    <field x="1"/>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p"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T34:U46" firstHeaderRow="1" firstDataRow="1" firstDataCol="1"/>
  <pivotFields count="3">
    <pivotField showAll="0"/>
    <pivotField showAll="0"/>
    <pivotField axis="axisRow" dataField="1" showAll="0">
      <items count="12">
        <item x="0"/>
        <item x="1"/>
        <item x="2"/>
        <item x="3"/>
        <item x="4"/>
        <item x="5"/>
        <item x="6"/>
        <item x="7"/>
        <item x="8"/>
        <item x="9"/>
        <item x="10"/>
        <item t="default"/>
      </items>
    </pivotField>
  </pivotFields>
  <rowFields count="1">
    <field x="2"/>
  </rowFields>
  <rowItems count="12">
    <i>
      <x/>
    </i>
    <i>
      <x v="1"/>
    </i>
    <i>
      <x v="2"/>
    </i>
    <i>
      <x v="3"/>
    </i>
    <i>
      <x v="4"/>
    </i>
    <i>
      <x v="5"/>
    </i>
    <i>
      <x v="6"/>
    </i>
    <i>
      <x v="7"/>
    </i>
    <i>
      <x v="8"/>
    </i>
    <i>
      <x v="9"/>
    </i>
    <i>
      <x v="10"/>
    </i>
    <i t="grand">
      <x/>
    </i>
  </rowItems>
  <colItems count="1">
    <i/>
  </colItems>
  <dataFields count="1">
    <dataField name="Count of cat" fld="2"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ls.gov/mfp/special_requests/klemscombinedbymeasure.xlsx" TargetMode="External"/><Relationship Id="rId1" Type="http://schemas.openxmlformats.org/officeDocument/2006/relationships/hyperlink" Target="https://www.bls.gov/mfp/special_requests/klemscombinedbymeasure.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3" Type="http://schemas.openxmlformats.org/officeDocument/2006/relationships/hyperlink" Target="https://research.stlouisfed.org/fred2/series/PCEPI" TargetMode="External"/><Relationship Id="rId2" Type="http://schemas.openxmlformats.org/officeDocument/2006/relationships/hyperlink" Target="https://research.stlouisfed.org/fred2/series/ACOILWTICO" TargetMode="External"/><Relationship Id="rId1" Type="http://schemas.openxmlformats.org/officeDocument/2006/relationships/hyperlink" Target="https://research.stlouisfed.org/fred2/series/GDPC1" TargetMode="External"/><Relationship Id="rId4"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O43"/>
  <sheetViews>
    <sheetView topLeftCell="A4" workbookViewId="0">
      <selection activeCell="E38" sqref="E38"/>
    </sheetView>
  </sheetViews>
  <sheetFormatPr defaultRowHeight="15.5"/>
  <cols>
    <col min="1" max="1" width="14.33203125" customWidth="1"/>
    <col min="2" max="2" width="18.5" customWidth="1"/>
    <col min="3" max="3" width="15.75" customWidth="1"/>
    <col min="4" max="4" width="17.25" customWidth="1"/>
    <col min="5" max="5" width="20.5" customWidth="1"/>
  </cols>
  <sheetData>
    <row r="2" spans="1:15">
      <c r="A2" s="17"/>
    </row>
    <row r="4" spans="1:15">
      <c r="A4" t="s">
        <v>541</v>
      </c>
    </row>
    <row r="5" spans="1:15">
      <c r="A5" s="58" t="s">
        <v>349</v>
      </c>
    </row>
    <row r="6" spans="1:15">
      <c r="A6" s="58" t="s">
        <v>305</v>
      </c>
      <c r="B6" s="64" t="s">
        <v>351</v>
      </c>
      <c r="C6" s="64" t="s">
        <v>535</v>
      </c>
      <c r="D6" s="58" t="s">
        <v>341</v>
      </c>
      <c r="E6" s="58" t="s">
        <v>353</v>
      </c>
      <c r="F6" s="58" t="s">
        <v>425</v>
      </c>
      <c r="G6" s="64"/>
      <c r="N6" s="108" t="s">
        <v>350</v>
      </c>
      <c r="O6" s="108" t="s">
        <v>352</v>
      </c>
    </row>
    <row r="7" spans="1:15">
      <c r="A7" t="s">
        <v>356</v>
      </c>
      <c r="B7" s="54" t="s">
        <v>352</v>
      </c>
      <c r="C7" s="108">
        <f>IF(B7="T",N7,O7)</f>
        <v>1</v>
      </c>
      <c r="E7" t="s">
        <v>424</v>
      </c>
      <c r="G7" s="82"/>
      <c r="N7" s="108">
        <v>0</v>
      </c>
      <c r="O7" s="108">
        <v>1</v>
      </c>
    </row>
    <row r="8" spans="1:15">
      <c r="A8" t="s">
        <v>565</v>
      </c>
      <c r="B8" s="54" t="s">
        <v>350</v>
      </c>
      <c r="C8" s="108">
        <f t="shared" ref="C8:C18" si="0">IF(B8="T",N8,O8)</f>
        <v>1</v>
      </c>
      <c r="D8" t="s">
        <v>342</v>
      </c>
      <c r="E8" t="str">
        <f>D8</f>
        <v>1st stage</v>
      </c>
      <c r="F8" s="17" t="s">
        <v>567</v>
      </c>
      <c r="G8" s="82"/>
      <c r="N8" s="108">
        <f>IF($B8="T",N7+1,N7)</f>
        <v>1</v>
      </c>
      <c r="O8" s="108">
        <f>IF($B8="T",O7,O7+1)</f>
        <v>1</v>
      </c>
    </row>
    <row r="9" spans="1:15">
      <c r="A9" t="s">
        <v>357</v>
      </c>
      <c r="B9" s="54" t="s">
        <v>350</v>
      </c>
      <c r="C9" s="108">
        <f t="shared" si="0"/>
        <v>2</v>
      </c>
      <c r="D9" t="s">
        <v>382</v>
      </c>
      <c r="E9" t="str">
        <f>D9</f>
        <v xml:space="preserve">Res by sector </v>
      </c>
      <c r="F9" s="17" t="s">
        <v>343</v>
      </c>
      <c r="G9" s="82"/>
      <c r="N9" s="108">
        <f t="shared" ref="N9:N25" si="1">IF($B9="T",N8+1,N8)</f>
        <v>2</v>
      </c>
      <c r="O9" s="108">
        <f t="shared" ref="O9:O25" si="2">IF($B9="T",O8,O8+1)</f>
        <v>1</v>
      </c>
    </row>
    <row r="10" spans="1:15">
      <c r="A10" t="s">
        <v>423</v>
      </c>
      <c r="B10" s="82" t="s">
        <v>352</v>
      </c>
      <c r="C10" s="108">
        <f t="shared" si="0"/>
        <v>2</v>
      </c>
      <c r="E10" t="s">
        <v>426</v>
      </c>
      <c r="G10" s="82"/>
      <c r="N10" s="108">
        <f t="shared" si="1"/>
        <v>2</v>
      </c>
      <c r="O10" s="108">
        <f t="shared" si="2"/>
        <v>2</v>
      </c>
    </row>
    <row r="11" spans="1:15">
      <c r="A11" t="s">
        <v>354</v>
      </c>
      <c r="B11" s="54" t="s">
        <v>350</v>
      </c>
      <c r="C11" s="108">
        <f t="shared" si="0"/>
        <v>3</v>
      </c>
      <c r="D11" t="s">
        <v>451</v>
      </c>
      <c r="E11" t="s">
        <v>452</v>
      </c>
      <c r="F11" s="17" t="s">
        <v>456</v>
      </c>
      <c r="G11" s="82"/>
      <c r="N11" s="108">
        <f t="shared" si="1"/>
        <v>3</v>
      </c>
      <c r="O11" s="108">
        <f t="shared" si="2"/>
        <v>2</v>
      </c>
    </row>
    <row r="12" spans="1:15">
      <c r="A12" t="s">
        <v>446</v>
      </c>
      <c r="B12" s="54" t="s">
        <v>352</v>
      </c>
      <c r="C12" s="108">
        <f t="shared" si="0"/>
        <v>3</v>
      </c>
      <c r="E12" t="s">
        <v>536</v>
      </c>
      <c r="G12" s="82"/>
      <c r="N12" s="108">
        <f t="shared" si="1"/>
        <v>3</v>
      </c>
      <c r="O12" s="108">
        <f t="shared" si="2"/>
        <v>3</v>
      </c>
    </row>
    <row r="13" spans="1:15">
      <c r="A13" t="s">
        <v>447</v>
      </c>
      <c r="B13" s="86" t="s">
        <v>352</v>
      </c>
      <c r="C13" s="108">
        <f t="shared" si="0"/>
        <v>4</v>
      </c>
      <c r="E13" t="s">
        <v>537</v>
      </c>
      <c r="G13" s="86"/>
      <c r="N13" s="108">
        <f t="shared" si="1"/>
        <v>3</v>
      </c>
      <c r="O13" s="108">
        <f t="shared" si="2"/>
        <v>4</v>
      </c>
    </row>
    <row r="14" spans="1:15">
      <c r="A14" t="s">
        <v>306</v>
      </c>
      <c r="B14" s="54" t="s">
        <v>352</v>
      </c>
      <c r="C14" s="108">
        <f t="shared" si="0"/>
        <v>5</v>
      </c>
      <c r="E14" t="s">
        <v>538</v>
      </c>
      <c r="G14" s="82"/>
      <c r="N14" s="108">
        <f t="shared" si="1"/>
        <v>3</v>
      </c>
      <c r="O14" s="108">
        <f t="shared" si="2"/>
        <v>5</v>
      </c>
    </row>
    <row r="15" spans="1:15">
      <c r="A15" t="s">
        <v>355</v>
      </c>
      <c r="B15" s="54" t="s">
        <v>350</v>
      </c>
      <c r="C15" s="108">
        <f t="shared" si="0"/>
        <v>4</v>
      </c>
      <c r="D15" t="s">
        <v>345</v>
      </c>
      <c r="E15" t="str">
        <f>D15</f>
        <v>psi by sector</v>
      </c>
      <c r="F15" s="17" t="s">
        <v>388</v>
      </c>
      <c r="G15" s="82"/>
      <c r="N15" s="108">
        <f t="shared" si="1"/>
        <v>4</v>
      </c>
      <c r="O15" s="108">
        <f t="shared" si="2"/>
        <v>5</v>
      </c>
    </row>
    <row r="16" spans="1:15">
      <c r="A16" t="s">
        <v>384</v>
      </c>
      <c r="B16" s="57" t="s">
        <v>350</v>
      </c>
      <c r="C16" s="108">
        <f t="shared" si="0"/>
        <v>5</v>
      </c>
      <c r="D16" t="s">
        <v>344</v>
      </c>
      <c r="E16" t="str">
        <f>D16</f>
        <v>Trend by ind</v>
      </c>
      <c r="G16" s="82"/>
      <c r="N16" s="108">
        <f t="shared" si="1"/>
        <v>5</v>
      </c>
      <c r="O16" s="108">
        <f t="shared" si="2"/>
        <v>5</v>
      </c>
    </row>
    <row r="17" spans="1:15">
      <c r="A17" t="s">
        <v>580</v>
      </c>
      <c r="B17" s="54" t="s">
        <v>352</v>
      </c>
      <c r="C17" s="108">
        <f t="shared" si="0"/>
        <v>6</v>
      </c>
      <c r="D17" t="str">
        <f>A17</f>
        <v>LernerTime</v>
      </c>
      <c r="E17" t="s">
        <v>344</v>
      </c>
      <c r="F17" s="17" t="s">
        <v>568</v>
      </c>
      <c r="G17" s="82"/>
      <c r="N17" s="108">
        <f t="shared" si="1"/>
        <v>5</v>
      </c>
      <c r="O17" s="108">
        <f t="shared" si="2"/>
        <v>6</v>
      </c>
    </row>
    <row r="18" spans="1:15">
      <c r="A18" t="s">
        <v>490</v>
      </c>
      <c r="B18" s="54" t="s">
        <v>350</v>
      </c>
      <c r="C18" s="108">
        <f t="shared" si="0"/>
        <v>6</v>
      </c>
      <c r="D18" t="s">
        <v>540</v>
      </c>
      <c r="E18" t="str">
        <f>D18</f>
        <v>Agg results</v>
      </c>
      <c r="F18" s="124" t="s">
        <v>561</v>
      </c>
      <c r="N18" s="108">
        <f t="shared" si="1"/>
        <v>6</v>
      </c>
      <c r="O18" s="108">
        <f t="shared" si="2"/>
        <v>6</v>
      </c>
    </row>
    <row r="19" spans="1:15">
      <c r="B19" s="99"/>
      <c r="F19" s="99"/>
      <c r="N19" s="108">
        <f t="shared" si="1"/>
        <v>6</v>
      </c>
      <c r="O19" s="108">
        <f t="shared" si="2"/>
        <v>7</v>
      </c>
    </row>
    <row r="20" spans="1:15">
      <c r="A20" s="58" t="s">
        <v>472</v>
      </c>
      <c r="B20" s="99"/>
      <c r="F20" s="99"/>
      <c r="N20" s="108">
        <f t="shared" si="1"/>
        <v>6</v>
      </c>
      <c r="O20" s="108">
        <f t="shared" si="2"/>
        <v>8</v>
      </c>
    </row>
    <row r="21" spans="1:15">
      <c r="A21" t="s">
        <v>473</v>
      </c>
      <c r="B21" s="99"/>
      <c r="C21" s="120" t="s">
        <v>542</v>
      </c>
      <c r="F21" s="99"/>
      <c r="N21" s="108">
        <f t="shared" si="1"/>
        <v>6</v>
      </c>
      <c r="O21" s="108">
        <f t="shared" si="2"/>
        <v>9</v>
      </c>
    </row>
    <row r="22" spans="1:15">
      <c r="B22" s="99"/>
      <c r="C22" s="120" t="s">
        <v>543</v>
      </c>
      <c r="F22" s="99"/>
      <c r="N22" s="108">
        <f t="shared" si="1"/>
        <v>6</v>
      </c>
      <c r="O22" s="108">
        <f t="shared" si="2"/>
        <v>10</v>
      </c>
    </row>
    <row r="23" spans="1:15">
      <c r="A23" s="58" t="s">
        <v>504</v>
      </c>
      <c r="B23" s="54"/>
      <c r="F23" s="82"/>
      <c r="N23" s="108">
        <f t="shared" si="1"/>
        <v>6</v>
      </c>
      <c r="O23" s="108">
        <f t="shared" si="2"/>
        <v>11</v>
      </c>
    </row>
    <row r="24" spans="1:15">
      <c r="N24" s="108">
        <f t="shared" si="1"/>
        <v>6</v>
      </c>
      <c r="O24" s="108">
        <f t="shared" si="2"/>
        <v>12</v>
      </c>
    </row>
    <row r="25" spans="1:15">
      <c r="A25" t="s">
        <v>157</v>
      </c>
      <c r="N25" s="108">
        <f t="shared" si="1"/>
        <v>6</v>
      </c>
      <c r="O25" s="108">
        <f t="shared" si="2"/>
        <v>13</v>
      </c>
    </row>
    <row r="26" spans="1:15">
      <c r="B26" t="s">
        <v>457</v>
      </c>
      <c r="N26" s="108"/>
      <c r="O26" s="108"/>
    </row>
    <row r="27" spans="1:15">
      <c r="B27" t="s">
        <v>458</v>
      </c>
      <c r="N27" s="108"/>
      <c r="O27" s="108"/>
    </row>
    <row r="28" spans="1:15">
      <c r="C28" t="s">
        <v>487</v>
      </c>
      <c r="N28" s="108"/>
      <c r="O28" s="108"/>
    </row>
    <row r="29" spans="1:15">
      <c r="D29" t="s">
        <v>459</v>
      </c>
      <c r="N29" s="108"/>
      <c r="O29" s="108"/>
    </row>
    <row r="30" spans="1:15">
      <c r="E30" t="s">
        <v>489</v>
      </c>
    </row>
    <row r="31" spans="1:15">
      <c r="C31" t="s">
        <v>488</v>
      </c>
    </row>
    <row r="33" spans="1:4">
      <c r="C33" t="s">
        <v>460</v>
      </c>
    </row>
    <row r="34" spans="1:4">
      <c r="B34" t="s">
        <v>461</v>
      </c>
    </row>
    <row r="35" spans="1:4">
      <c r="C35" t="s">
        <v>462</v>
      </c>
    </row>
    <row r="36" spans="1:4">
      <c r="C36" t="s">
        <v>463</v>
      </c>
    </row>
    <row r="37" spans="1:4">
      <c r="D37" t="s">
        <v>464</v>
      </c>
    </row>
    <row r="38" spans="1:4">
      <c r="A38" t="s">
        <v>501</v>
      </c>
    </row>
    <row r="39" spans="1:4">
      <c r="B39" t="s">
        <v>503</v>
      </c>
    </row>
    <row r="40" spans="1:4">
      <c r="B40" t="s">
        <v>502</v>
      </c>
    </row>
    <row r="41" spans="1:4">
      <c r="B41" s="20" t="s">
        <v>505</v>
      </c>
    </row>
    <row r="43" spans="1:4">
      <c r="A43" t="s">
        <v>575</v>
      </c>
    </row>
  </sheetData>
  <hyperlinks>
    <hyperlink ref="C21" r:id="rId1" display="https://www.bls.gov/mfp/special_requests/klemscombinedbymeasure.xlsx" xr:uid="{00000000-0004-0000-0000-000000000000}"/>
    <hyperlink ref="C22" r:id="rId2" xr:uid="{00000000-0004-0000-0000-000001000000}"/>
  </hyperlinks>
  <pageMargins left="0.7" right="0.7" top="0.75" bottom="0.75" header="0.3" footer="0.3"/>
  <pageSetup scale="65"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BM197"/>
  <sheetViews>
    <sheetView topLeftCell="F121" workbookViewId="0">
      <selection activeCell="G138" sqref="G138:G197"/>
    </sheetView>
  </sheetViews>
  <sheetFormatPr defaultRowHeight="15.5"/>
  <cols>
    <col min="3" max="3" width="14.75" customWidth="1"/>
    <col min="4" max="4" width="10.58203125" customWidth="1"/>
    <col min="9" max="9" width="11.33203125" bestFit="1" customWidth="1"/>
    <col min="12" max="13" width="13.25" customWidth="1"/>
    <col min="14" max="14" width="11.08203125" customWidth="1"/>
  </cols>
  <sheetData>
    <row r="7" spans="4:65">
      <c r="E7" s="17" t="s">
        <v>346</v>
      </c>
    </row>
    <row r="9" spans="4:65">
      <c r="D9" s="11"/>
      <c r="E9" s="54">
        <v>1</v>
      </c>
      <c r="F9">
        <v>0.121511772703312</v>
      </c>
      <c r="G9">
        <v>1.17801397401722E-2</v>
      </c>
      <c r="H9">
        <v>-0.30742528022277799</v>
      </c>
      <c r="I9">
        <v>-0.37624109397355798</v>
      </c>
      <c r="J9">
        <v>-1.00922010025929</v>
      </c>
      <c r="K9">
        <v>-1.6937099724448401E-2</v>
      </c>
      <c r="L9">
        <v>-0.36581552307554499</v>
      </c>
      <c r="M9">
        <v>-8.6775093951655904E-2</v>
      </c>
      <c r="N9">
        <v>-0.84572659483401103</v>
      </c>
      <c r="O9">
        <v>-1.6448127416254701</v>
      </c>
      <c r="P9">
        <v>-0.34074222501870699</v>
      </c>
      <c r="Q9">
        <v>-0.660028723106868</v>
      </c>
      <c r="R9">
        <v>-7.1383505448820606E-2</v>
      </c>
      <c r="S9">
        <v>-0.45282384280542898</v>
      </c>
      <c r="T9">
        <v>-0.57690121621113499</v>
      </c>
      <c r="U9">
        <v>-0.79302804116941905</v>
      </c>
      <c r="V9">
        <v>-0.89185816054020395</v>
      </c>
      <c r="W9">
        <v>-0.69246023488721298</v>
      </c>
      <c r="X9">
        <v>-0.53925685405270496</v>
      </c>
      <c r="Y9">
        <v>-0.70065046407749698</v>
      </c>
      <c r="Z9">
        <v>0.17774834319820301</v>
      </c>
      <c r="AA9">
        <v>-0.69501340241012699</v>
      </c>
      <c r="AB9">
        <v>-0.97122527381064505</v>
      </c>
      <c r="AC9">
        <v>-0.97657500051175505</v>
      </c>
      <c r="AD9">
        <v>-0.27223613500667698</v>
      </c>
      <c r="AE9">
        <v>-0.24930549878609301</v>
      </c>
      <c r="AF9">
        <v>-0.104031754339107</v>
      </c>
      <c r="AG9">
        <v>-2.04975096295043E-2</v>
      </c>
      <c r="AH9">
        <v>-8.5230377785857306E-2</v>
      </c>
      <c r="AI9">
        <v>0.104018994104142</v>
      </c>
      <c r="AJ9">
        <v>-0.230387870325829</v>
      </c>
      <c r="AK9">
        <v>-0.13435272159039699</v>
      </c>
      <c r="AL9">
        <v>1.05144209863331E-2</v>
      </c>
      <c r="AM9">
        <v>-0.133602326768757</v>
      </c>
      <c r="AN9">
        <v>2.7767813328170299E-2</v>
      </c>
      <c r="AO9">
        <v>-0.39533072431226601</v>
      </c>
      <c r="AP9">
        <v>4.0747186369599897E-2</v>
      </c>
      <c r="AQ9">
        <v>0.30214484521980101</v>
      </c>
      <c r="AR9">
        <v>1.1098857473533901</v>
      </c>
      <c r="AS9">
        <v>-0.11720082579711499</v>
      </c>
      <c r="AT9">
        <v>4.5401146938211998E-2</v>
      </c>
      <c r="AU9">
        <v>4.1243613014285297E-3</v>
      </c>
      <c r="AV9">
        <v>-0.45957136929564102</v>
      </c>
      <c r="AW9">
        <v>-0.19304039504117501</v>
      </c>
      <c r="AX9">
        <v>-0.38906699552434099</v>
      </c>
      <c r="AY9">
        <v>-0.54164786576987001</v>
      </c>
      <c r="AZ9">
        <v>0.18048545669431601</v>
      </c>
      <c r="BA9">
        <v>-2.6057708848935901E-3</v>
      </c>
      <c r="BB9">
        <v>-0.11551207676886199</v>
      </c>
      <c r="BC9">
        <v>-5.3048181259008703E-2</v>
      </c>
      <c r="BD9">
        <v>-0.41484499247391898</v>
      </c>
      <c r="BE9">
        <v>8.0912634247967699E-2</v>
      </c>
      <c r="BF9">
        <v>0.31969291843558501</v>
      </c>
      <c r="BG9">
        <v>0.450875351019765</v>
      </c>
      <c r="BH9">
        <v>-0.425809805234445</v>
      </c>
      <c r="BI9">
        <v>2.8903257086888502E-2</v>
      </c>
      <c r="BJ9">
        <v>-5.6094838125132399E-2</v>
      </c>
      <c r="BK9">
        <v>0.12207747923295199</v>
      </c>
      <c r="BL9">
        <v>-0.13759755490228601</v>
      </c>
      <c r="BM9">
        <v>-0.114307790479709</v>
      </c>
    </row>
    <row r="10" spans="4:65">
      <c r="D10" s="11"/>
      <c r="E10" s="54">
        <v>2</v>
      </c>
      <c r="F10">
        <v>-7.9424476507676894E-2</v>
      </c>
      <c r="G10">
        <v>4.5511920267879001E-2</v>
      </c>
      <c r="H10">
        <v>-1.6154179459426099E-2</v>
      </c>
      <c r="I10">
        <v>-5.1610443674332797E-2</v>
      </c>
      <c r="J10">
        <v>-0.65352419401247197</v>
      </c>
      <c r="K10">
        <v>-1.05647034288703E-2</v>
      </c>
      <c r="L10">
        <v>1.27271211869676E-2</v>
      </c>
      <c r="M10">
        <v>2.5732477718238899E-2</v>
      </c>
      <c r="N10">
        <v>9.5862424901267201E-2</v>
      </c>
      <c r="O10">
        <v>0.165077998212452</v>
      </c>
      <c r="P10">
        <v>2.0104693082337402E-3</v>
      </c>
      <c r="Q10">
        <v>7.1437822057318799E-3</v>
      </c>
      <c r="R10">
        <v>1.6031716185712301E-2</v>
      </c>
      <c r="S10">
        <v>6.5599165860633999E-3</v>
      </c>
      <c r="T10">
        <v>4.8437239375827598E-2</v>
      </c>
      <c r="U10">
        <v>7.0108920888896906E-2</v>
      </c>
      <c r="V10">
        <v>4.6193432134513102E-2</v>
      </c>
      <c r="W10">
        <v>0.102929669375226</v>
      </c>
      <c r="X10">
        <v>5.6872081286340297E-3</v>
      </c>
      <c r="Y10">
        <v>5.3699524635330703E-2</v>
      </c>
      <c r="Z10">
        <v>-8.0352443217406602E-2</v>
      </c>
      <c r="AA10">
        <v>3.88934247686894E-2</v>
      </c>
      <c r="AB10">
        <v>6.2145894291257997E-2</v>
      </c>
      <c r="AC10">
        <v>3.8868246204636199E-2</v>
      </c>
      <c r="AD10">
        <v>0.147190800785299</v>
      </c>
      <c r="AE10">
        <v>7.2768906942260597E-3</v>
      </c>
      <c r="AF10">
        <v>1.45646643499625E-2</v>
      </c>
      <c r="AG10">
        <v>-3.1193941708774701E-2</v>
      </c>
      <c r="AH10">
        <v>-2.0801918993409899E-2</v>
      </c>
      <c r="AI10">
        <v>-0.152701388929464</v>
      </c>
      <c r="AJ10">
        <v>1.3240588331958699E-2</v>
      </c>
      <c r="AK10">
        <v>-3.7163518490050097E-2</v>
      </c>
      <c r="AL10">
        <v>-0.12963115356455701</v>
      </c>
      <c r="AM10">
        <v>2.5059040778830301E-3</v>
      </c>
      <c r="AN10">
        <v>-1.7424026098704599E-2</v>
      </c>
      <c r="AO10">
        <v>2.1494418391408001E-2</v>
      </c>
      <c r="AP10">
        <v>0.12232524204129699</v>
      </c>
      <c r="AQ10">
        <v>3.1557929813786099E-2</v>
      </c>
      <c r="AR10">
        <v>-5.2825706863965302E-3</v>
      </c>
      <c r="AS10">
        <v>6.9171762767897896E-2</v>
      </c>
      <c r="AT10">
        <v>1.70637432823477E-3</v>
      </c>
      <c r="AU10">
        <v>6.3909684606995101E-2</v>
      </c>
      <c r="AV10">
        <v>0.20133677747821199</v>
      </c>
      <c r="AW10">
        <v>8.5923352801523495E-2</v>
      </c>
      <c r="AX10">
        <v>0.109094869216129</v>
      </c>
      <c r="AY10">
        <v>-7.00811087845126E-4</v>
      </c>
      <c r="AZ10">
        <v>-8.4244911700705694E-2</v>
      </c>
      <c r="BA10">
        <v>-7.2404211102274005E-2</v>
      </c>
      <c r="BB10">
        <v>-5.0549075194846603E-2</v>
      </c>
      <c r="BC10">
        <v>-4.2024312134843402E-2</v>
      </c>
      <c r="BD10">
        <v>0.105525778232404</v>
      </c>
      <c r="BE10">
        <v>7.2130127343036102E-2</v>
      </c>
      <c r="BF10">
        <v>-4.0737569894203601E-2</v>
      </c>
      <c r="BG10">
        <v>4.4904795208993598E-2</v>
      </c>
      <c r="BH10">
        <v>6.4345580043988396E-2</v>
      </c>
      <c r="BI10">
        <v>-4.8999700140179101E-3</v>
      </c>
      <c r="BJ10">
        <v>-0.10671061898187099</v>
      </c>
      <c r="BK10">
        <v>-9.9914518727086E-3</v>
      </c>
      <c r="BL10">
        <v>1.6188875389824098E-2</v>
      </c>
      <c r="BM10">
        <v>6.0028086761969995E-4</v>
      </c>
    </row>
    <row r="11" spans="4:65">
      <c r="D11" s="11"/>
      <c r="E11" s="54">
        <v>3</v>
      </c>
      <c r="F11">
        <v>-9.2139703404864395E-3</v>
      </c>
      <c r="G11">
        <v>-4.3196411106090897E-2</v>
      </c>
      <c r="H11">
        <v>0.14228454760023901</v>
      </c>
      <c r="I11">
        <v>1.8010030039348601E-2</v>
      </c>
      <c r="J11">
        <v>0.66848385381344599</v>
      </c>
      <c r="K11">
        <v>-5.1293217468230803E-2</v>
      </c>
      <c r="L11">
        <v>5.0387780015370601E-2</v>
      </c>
      <c r="M11">
        <v>9.8327701348257298E-3</v>
      </c>
      <c r="N11">
        <v>-0.14866571509203599</v>
      </c>
      <c r="O11">
        <v>8.29159964510746E-2</v>
      </c>
      <c r="P11">
        <v>-3.4329099302376501E-2</v>
      </c>
      <c r="Q11">
        <v>3.9721673406264202E-2</v>
      </c>
      <c r="R11">
        <v>-2.9311414695622401E-2</v>
      </c>
      <c r="S11">
        <v>-2.7146669144908899E-2</v>
      </c>
      <c r="T11">
        <v>-3.6247982062595503E-2</v>
      </c>
      <c r="U11">
        <v>-1.3764123421442001E-2</v>
      </c>
      <c r="V11">
        <v>3.4723922875818297E-2</v>
      </c>
      <c r="W11">
        <v>-0.122838437545253</v>
      </c>
      <c r="X11">
        <v>-7.3677550118317198E-2</v>
      </c>
      <c r="Y11">
        <v>-4.8248281728433699E-2</v>
      </c>
      <c r="Z11">
        <v>-0.156213835351833</v>
      </c>
      <c r="AA11">
        <v>-3.8310676108729402E-2</v>
      </c>
      <c r="AB11">
        <v>-4.9842777619215697E-2</v>
      </c>
      <c r="AC11">
        <v>-5.3505132186235801E-2</v>
      </c>
      <c r="AD11">
        <v>-7.8465638889962205E-2</v>
      </c>
      <c r="AE11">
        <v>-5.1760797296810199E-2</v>
      </c>
      <c r="AF11">
        <v>-1.1872364541894401E-2</v>
      </c>
      <c r="AG11">
        <v>2.7365414633299398E-3</v>
      </c>
      <c r="AH11">
        <v>-4.2358725022206903E-2</v>
      </c>
      <c r="AI11">
        <v>0.18459980722953101</v>
      </c>
      <c r="AJ11">
        <v>-1.13144571403538E-2</v>
      </c>
      <c r="AK11">
        <v>0.11371304459477601</v>
      </c>
      <c r="AL11">
        <v>-0.15352125276883899</v>
      </c>
      <c r="AM11">
        <v>-1.32625348851896E-2</v>
      </c>
      <c r="AN11">
        <v>3.4777060505992101E-2</v>
      </c>
      <c r="AO11">
        <v>-2.8547606273608701E-2</v>
      </c>
      <c r="AP11">
        <v>-9.0042254503214098E-2</v>
      </c>
      <c r="AQ11">
        <v>-1.9763709964903502E-2</v>
      </c>
      <c r="AR11">
        <v>-8.5318157290264901E-2</v>
      </c>
      <c r="AS11">
        <v>1.16776995306883E-2</v>
      </c>
      <c r="AT11">
        <v>5.7834357460732302E-2</v>
      </c>
      <c r="AU11">
        <v>-5.04578761862347E-2</v>
      </c>
      <c r="AV11">
        <v>-5.95588385757488E-4</v>
      </c>
      <c r="AW11">
        <v>0.127975040787563</v>
      </c>
      <c r="AX11">
        <v>-4.0801457470807302E-2</v>
      </c>
      <c r="AY11">
        <v>4.4322690982786399E-2</v>
      </c>
      <c r="AZ11">
        <v>-7.00415947160897E-2</v>
      </c>
      <c r="BA11">
        <v>8.4023130080972206E-3</v>
      </c>
      <c r="BB11">
        <v>5.2809729884246703E-2</v>
      </c>
      <c r="BC11">
        <v>-1.7893131680318398E-2</v>
      </c>
      <c r="BD11">
        <v>-7.6669968770208497E-3</v>
      </c>
      <c r="BE11">
        <v>3.1920694139722602E-3</v>
      </c>
      <c r="BF11">
        <v>1.78591844645331E-2</v>
      </c>
      <c r="BG11">
        <v>4.1593308474282997E-2</v>
      </c>
      <c r="BH11">
        <v>1.9906776803496899E-2</v>
      </c>
      <c r="BI11">
        <v>7.3143541695016107E-2</v>
      </c>
      <c r="BJ11">
        <v>-5.3858688401203503E-3</v>
      </c>
      <c r="BK11">
        <v>-5.70948063559907E-2</v>
      </c>
      <c r="BL11">
        <v>2.79947866155013E-2</v>
      </c>
      <c r="BM11">
        <v>1.3671329526827701E-2</v>
      </c>
    </row>
    <row r="12" spans="4:65">
      <c r="D12" s="11"/>
      <c r="E12" s="54">
        <v>4</v>
      </c>
      <c r="F12">
        <v>0.102270377119487</v>
      </c>
      <c r="G12">
        <v>0.48051820433074199</v>
      </c>
      <c r="H12">
        <v>6.3342548073844498E-2</v>
      </c>
      <c r="I12">
        <v>0.11585571598913701</v>
      </c>
      <c r="J12">
        <v>-1.00255543725256</v>
      </c>
      <c r="K12">
        <v>-0.207829720973596</v>
      </c>
      <c r="L12">
        <v>0.153169496507192</v>
      </c>
      <c r="M12">
        <v>1.0663598542384E-2</v>
      </c>
      <c r="N12">
        <v>0.54328956305814202</v>
      </c>
      <c r="O12">
        <v>0.44708204641277499</v>
      </c>
      <c r="P12">
        <v>0.18084563824292499</v>
      </c>
      <c r="Q12">
        <v>0.18317286426234999</v>
      </c>
      <c r="R12">
        <v>1.7012199057426299E-2</v>
      </c>
      <c r="S12">
        <v>0.157350052024682</v>
      </c>
      <c r="T12">
        <v>0.2967787766626</v>
      </c>
      <c r="U12">
        <v>0.37757158291478199</v>
      </c>
      <c r="V12">
        <v>0.26270314559137498</v>
      </c>
      <c r="W12">
        <v>0.21675883186622999</v>
      </c>
      <c r="X12">
        <v>0.10206293881589</v>
      </c>
      <c r="Y12">
        <v>-3.2236553870677802E-2</v>
      </c>
      <c r="Z12">
        <v>-0.35943784554882402</v>
      </c>
      <c r="AA12">
        <v>9.6714779044828794E-2</v>
      </c>
      <c r="AB12">
        <v>0.49741295650366202</v>
      </c>
      <c r="AC12">
        <v>0.50573071882258303</v>
      </c>
      <c r="AD12">
        <v>0.142855476902564</v>
      </c>
      <c r="AE12">
        <v>7.4563212537341994E-2</v>
      </c>
      <c r="AF12">
        <v>9.6866266543563506E-2</v>
      </c>
      <c r="AG12">
        <v>-0.119387254181402</v>
      </c>
      <c r="AH12">
        <v>5.6210288096704898E-2</v>
      </c>
      <c r="AI12">
        <v>-0.53115918150697605</v>
      </c>
      <c r="AJ12">
        <v>5.1374513629313903E-2</v>
      </c>
      <c r="AK12">
        <v>-7.1571290218360395E-2</v>
      </c>
      <c r="AL12">
        <v>0.21443662123321999</v>
      </c>
      <c r="AM12">
        <v>0.12204400799902</v>
      </c>
      <c r="AN12">
        <v>-9.1731635272878698E-2</v>
      </c>
      <c r="AO12">
        <v>0.101354429381702</v>
      </c>
      <c r="AP12">
        <v>7.4719610701781902E-2</v>
      </c>
      <c r="AQ12">
        <v>-0.24537496865026101</v>
      </c>
      <c r="AR12">
        <v>-0.250598827104688</v>
      </c>
      <c r="AS12">
        <v>2.12770169853858E-2</v>
      </c>
      <c r="AT12">
        <v>-0.39950589109348</v>
      </c>
      <c r="AU12">
        <v>7.1068434815705905E-2</v>
      </c>
      <c r="AV12">
        <v>1.44539974801711E-2</v>
      </c>
      <c r="AW12">
        <v>-4.4697663885745198E-2</v>
      </c>
      <c r="AX12">
        <v>0.14910765530155201</v>
      </c>
      <c r="AY12">
        <v>0.214575426588446</v>
      </c>
      <c r="AZ12">
        <v>-0.34084434231699401</v>
      </c>
      <c r="BA12">
        <v>-0.11227612334388801</v>
      </c>
      <c r="BB12">
        <v>1.92842425478283E-2</v>
      </c>
      <c r="BC12">
        <v>-6.8966322019460402E-2</v>
      </c>
      <c r="BD12">
        <v>0.21394418633326301</v>
      </c>
      <c r="BE12">
        <v>-0.17737140543819499</v>
      </c>
      <c r="BF12">
        <v>-0.10128629292307401</v>
      </c>
      <c r="BG12">
        <v>-0.14027075585603099</v>
      </c>
      <c r="BH12">
        <v>-6.88387906853433E-3</v>
      </c>
      <c r="BI12">
        <v>-7.8102612111995304E-2</v>
      </c>
      <c r="BJ12">
        <v>2.3257593938759102E-2</v>
      </c>
      <c r="BK12">
        <v>-4.5384472401628302E-2</v>
      </c>
      <c r="BL12">
        <v>-8.8652353765197103E-3</v>
      </c>
      <c r="BM12">
        <v>0.13449826441170401</v>
      </c>
    </row>
    <row r="13" spans="4:65">
      <c r="D13" s="11"/>
      <c r="E13" s="54">
        <v>5</v>
      </c>
      <c r="F13">
        <v>-7.8965032664304005E-2</v>
      </c>
      <c r="G13">
        <v>-5.6341522365615002E-2</v>
      </c>
      <c r="H13">
        <v>-7.6220035351707498E-4</v>
      </c>
      <c r="I13">
        <v>-4.3486370011355503E-2</v>
      </c>
      <c r="J13">
        <v>-0.26655028007017501</v>
      </c>
      <c r="K13">
        <v>7.0617307666378396E-3</v>
      </c>
      <c r="L13">
        <v>-4.1869191061944103E-2</v>
      </c>
      <c r="M13">
        <v>4.0711328974087198E-2</v>
      </c>
      <c r="N13">
        <v>4.2926522373450599E-2</v>
      </c>
      <c r="O13">
        <v>0.112704627728709</v>
      </c>
      <c r="P13">
        <v>-4.7065678603629302E-3</v>
      </c>
      <c r="Q13">
        <v>7.3086424894118701E-3</v>
      </c>
      <c r="R13">
        <v>2.0017163172819999E-3</v>
      </c>
      <c r="S13">
        <v>7.0572611181115696E-3</v>
      </c>
      <c r="T13">
        <v>8.0112083717396101E-3</v>
      </c>
      <c r="U13">
        <v>3.6046528307452301E-2</v>
      </c>
      <c r="V13">
        <v>1.8456023444170199E-2</v>
      </c>
      <c r="W13">
        <v>-1.2056668548157901E-2</v>
      </c>
      <c r="X13">
        <v>2.1250570033988999E-2</v>
      </c>
      <c r="Y13">
        <v>5.4458446187590501E-3</v>
      </c>
      <c r="Z13">
        <v>0.13222675006942899</v>
      </c>
      <c r="AA13">
        <v>-3.6334494077563798E-2</v>
      </c>
      <c r="AB13">
        <v>4.6107119499743103E-2</v>
      </c>
      <c r="AC13">
        <v>4.2542596485638601E-2</v>
      </c>
      <c r="AD13">
        <v>0.12824542455912599</v>
      </c>
      <c r="AE13">
        <v>2.9028761954904499E-2</v>
      </c>
      <c r="AF13">
        <v>-4.1119647675215499E-3</v>
      </c>
      <c r="AG13">
        <v>-6.8624220395660102E-2</v>
      </c>
      <c r="AH13">
        <v>-1.7020172646374301E-2</v>
      </c>
      <c r="AI13">
        <v>-0.172254750187949</v>
      </c>
      <c r="AJ13">
        <v>-1.4658266954426499E-2</v>
      </c>
      <c r="AK13">
        <v>-4.8295448034567402E-2</v>
      </c>
      <c r="AL13">
        <v>-6.5079403714613196E-2</v>
      </c>
      <c r="AM13">
        <v>4.6093885937845198E-2</v>
      </c>
      <c r="AN13">
        <v>5.7514248553748003E-3</v>
      </c>
      <c r="AO13">
        <v>6.6381996669016299E-2</v>
      </c>
      <c r="AP13">
        <v>9.6560572426182698E-2</v>
      </c>
      <c r="AQ13">
        <v>2.80255829028625E-2</v>
      </c>
      <c r="AR13">
        <v>-7.9366956225113305E-2</v>
      </c>
      <c r="AS13">
        <v>6.3818226010296797E-2</v>
      </c>
      <c r="AT13">
        <v>0.196696774872927</v>
      </c>
      <c r="AU13">
        <v>4.6185779820033003E-3</v>
      </c>
      <c r="AV13">
        <v>7.8494711602837101E-3</v>
      </c>
      <c r="AW13">
        <v>6.06145302527688E-3</v>
      </c>
      <c r="AX13">
        <v>4.7795302776232701E-2</v>
      </c>
      <c r="AY13">
        <v>3.6828169024456403E-2</v>
      </c>
      <c r="AZ13">
        <v>0.14964886984950199</v>
      </c>
      <c r="BA13">
        <v>1.42260251780782E-2</v>
      </c>
      <c r="BB13">
        <v>-1.20663956483515E-2</v>
      </c>
      <c r="BC13">
        <v>2.1049797794814799E-2</v>
      </c>
      <c r="BD13">
        <v>7.2799452501443899E-3</v>
      </c>
      <c r="BE13">
        <v>6.5423401017762603E-2</v>
      </c>
      <c r="BF13">
        <v>2.8761264183588598E-3</v>
      </c>
      <c r="BG13">
        <v>2.1762589349719301E-2</v>
      </c>
      <c r="BH13">
        <v>6.8000154036291199E-2</v>
      </c>
      <c r="BI13">
        <v>4.0728115238418003E-2</v>
      </c>
      <c r="BJ13">
        <v>-0.11273373360069</v>
      </c>
      <c r="BK13">
        <v>-4.9033019495222797E-2</v>
      </c>
      <c r="BL13">
        <v>-1.15777052849571E-2</v>
      </c>
      <c r="BM13">
        <v>-2.35145740852707E-2</v>
      </c>
    </row>
    <row r="14" spans="4:65">
      <c r="D14" s="11"/>
      <c r="E14" s="54">
        <v>6</v>
      </c>
      <c r="F14">
        <v>2.9988835557410699E-2</v>
      </c>
      <c r="G14">
        <v>-9.9744830054302305E-2</v>
      </c>
      <c r="H14">
        <v>-1.0469844106519299E-2</v>
      </c>
      <c r="I14">
        <v>-3.5370063455880799E-2</v>
      </c>
      <c r="J14">
        <v>0.48011085351233901</v>
      </c>
      <c r="K14">
        <v>-1.4830086804862E-3</v>
      </c>
      <c r="L14">
        <v>-5.9707088403506596E-3</v>
      </c>
      <c r="M14">
        <v>-5.3560326623408497E-2</v>
      </c>
      <c r="N14">
        <v>-0.117789090104555</v>
      </c>
      <c r="O14">
        <v>-0.120541695449772</v>
      </c>
      <c r="P14">
        <v>1.06504731499383E-2</v>
      </c>
      <c r="Q14">
        <v>7.7071519507510802E-2</v>
      </c>
      <c r="R14">
        <v>-1.9290241774210001E-2</v>
      </c>
      <c r="S14">
        <v>1.3895084213488999E-2</v>
      </c>
      <c r="T14">
        <v>-1.30338075876803E-2</v>
      </c>
      <c r="U14">
        <v>-0.101582553408076</v>
      </c>
      <c r="V14">
        <v>-2.44082062319993E-2</v>
      </c>
      <c r="W14">
        <v>-8.9007349587864899E-3</v>
      </c>
      <c r="X14">
        <v>-3.7659245580670297E-2</v>
      </c>
      <c r="Y14">
        <v>-1.4950809716018001E-2</v>
      </c>
      <c r="Z14">
        <v>-0.16571445688084099</v>
      </c>
      <c r="AA14">
        <v>0.102206995575454</v>
      </c>
      <c r="AB14">
        <v>4.5390754678359603E-2</v>
      </c>
      <c r="AC14">
        <v>-6.37106360669448E-3</v>
      </c>
      <c r="AD14">
        <v>-8.2046228442585495E-2</v>
      </c>
      <c r="AE14">
        <v>-6.0223500607608803E-2</v>
      </c>
      <c r="AF14">
        <v>-5.7498105897913897E-2</v>
      </c>
      <c r="AG14">
        <v>-3.3418782972158799E-3</v>
      </c>
      <c r="AH14">
        <v>-9.09720411177974E-2</v>
      </c>
      <c r="AI14">
        <v>0.168739856970679</v>
      </c>
      <c r="AJ14">
        <v>-7.5744905106403901E-2</v>
      </c>
      <c r="AK14">
        <v>5.2076020222119802E-2</v>
      </c>
      <c r="AL14">
        <v>4.1344701003635603E-2</v>
      </c>
      <c r="AM14">
        <v>-4.4682341326228503E-2</v>
      </c>
      <c r="AN14">
        <v>-8.8528282011890794E-3</v>
      </c>
      <c r="AO14">
        <v>2.31357184916826E-2</v>
      </c>
      <c r="AP14">
        <v>-0.151774972269383</v>
      </c>
      <c r="AQ14">
        <v>-6.9525640116285198E-3</v>
      </c>
      <c r="AR14">
        <v>-8.1978426942927493E-2</v>
      </c>
      <c r="AS14">
        <v>0.11376580462359299</v>
      </c>
      <c r="AT14">
        <v>-6.5136040750095506E-2</v>
      </c>
      <c r="AU14">
        <v>3.2687785453041802E-2</v>
      </c>
      <c r="AV14">
        <v>0.24937368950373701</v>
      </c>
      <c r="AW14">
        <v>-0.168962196032516</v>
      </c>
      <c r="AX14">
        <v>1.8398314368997699E-2</v>
      </c>
      <c r="AY14">
        <v>8.9733235350736698E-2</v>
      </c>
      <c r="AZ14">
        <v>-3.7193620250735603E-2</v>
      </c>
      <c r="BA14">
        <v>-1.1540261204741E-2</v>
      </c>
      <c r="BB14">
        <v>-3.7561413427810199E-2</v>
      </c>
      <c r="BC14">
        <v>-7.6441352971436394E-2</v>
      </c>
      <c r="BD14">
        <v>0.10521375129552001</v>
      </c>
      <c r="BE14">
        <v>6.0796684937220201E-2</v>
      </c>
      <c r="BF14">
        <v>-7.5003351740187699E-2</v>
      </c>
      <c r="BG14">
        <v>-0.11328138962984501</v>
      </c>
      <c r="BH14">
        <v>0.22657885338534001</v>
      </c>
      <c r="BI14">
        <v>-2.6832337073816499E-2</v>
      </c>
      <c r="BJ14">
        <v>7.6583125926931894E-2</v>
      </c>
      <c r="BK14">
        <v>-2.98544348259548E-2</v>
      </c>
      <c r="BL14">
        <v>1.29384854319189E-2</v>
      </c>
      <c r="BM14">
        <v>7.1036528693703598E-3</v>
      </c>
    </row>
    <row r="15" spans="4:65">
      <c r="D15" s="11"/>
      <c r="E15" s="54">
        <v>7</v>
      </c>
      <c r="F15">
        <v>8.2204491259463506</v>
      </c>
      <c r="G15">
        <v>23.870209176762799</v>
      </c>
      <c r="H15">
        <v>-5.3672610053599499</v>
      </c>
      <c r="I15">
        <v>0.92301236208238602</v>
      </c>
      <c r="J15">
        <v>-69.837484480361297</v>
      </c>
      <c r="K15">
        <v>-1.78419752177966</v>
      </c>
      <c r="L15">
        <v>7.2331827698794298</v>
      </c>
      <c r="M15">
        <v>4.1723426012607003</v>
      </c>
      <c r="N15">
        <v>13.1442948776357</v>
      </c>
      <c r="O15">
        <v>18.768721208029401</v>
      </c>
      <c r="P15">
        <v>2.4552291713855201</v>
      </c>
      <c r="Q15">
        <v>4.2054685233609597</v>
      </c>
      <c r="R15">
        <v>1.22006222932122</v>
      </c>
      <c r="S15">
        <v>-0.176173662218605</v>
      </c>
      <c r="T15">
        <v>6.2761844357049901</v>
      </c>
      <c r="U15">
        <v>9.1179782182755709</v>
      </c>
      <c r="V15">
        <v>5.5196932306669604</v>
      </c>
      <c r="W15">
        <v>-1.9088324329986499</v>
      </c>
      <c r="X15">
        <v>-3.5904023516494399</v>
      </c>
      <c r="Y15">
        <v>-8.3270104698621701</v>
      </c>
      <c r="Z15">
        <v>11.2513359171517</v>
      </c>
      <c r="AA15">
        <v>0.43431188789493702</v>
      </c>
      <c r="AB15">
        <v>-6.0433616011990301</v>
      </c>
      <c r="AC15">
        <v>6.4980659043577198</v>
      </c>
      <c r="AD15">
        <v>11.397829470564799</v>
      </c>
      <c r="AE15">
        <v>-2.4072911969698301</v>
      </c>
      <c r="AF15">
        <v>4.1707650490611599</v>
      </c>
      <c r="AG15">
        <v>6.21262672757753</v>
      </c>
      <c r="AH15">
        <v>-5.5595340218473801</v>
      </c>
      <c r="AI15">
        <v>-3.37051477465883</v>
      </c>
      <c r="AJ15">
        <v>3.2906421068204299</v>
      </c>
      <c r="AK15">
        <v>0.71332793364273095</v>
      </c>
      <c r="AL15">
        <v>-2.56710666299242</v>
      </c>
      <c r="AM15">
        <v>5.64988975358765</v>
      </c>
      <c r="AN15">
        <v>-0.67707613380601905</v>
      </c>
      <c r="AO15">
        <v>7.4741270422551702</v>
      </c>
      <c r="AP15">
        <v>5.8412795260222197</v>
      </c>
      <c r="AQ15">
        <v>-3.0266860023605502</v>
      </c>
      <c r="AR15">
        <v>-12.6928197034088</v>
      </c>
      <c r="AS15">
        <v>5.00840423254105</v>
      </c>
      <c r="AT15">
        <v>25.097807594829</v>
      </c>
      <c r="AU15">
        <v>-5.9549466231823196</v>
      </c>
      <c r="AV15">
        <v>4.5294131473823303</v>
      </c>
      <c r="AW15">
        <v>7.3416014385189996</v>
      </c>
      <c r="AX15">
        <v>-2.0033737835810199</v>
      </c>
      <c r="AY15">
        <v>3.2577430282519999</v>
      </c>
      <c r="AZ15">
        <v>-3.3134286833048199</v>
      </c>
      <c r="BA15">
        <v>-8.7430233051992499</v>
      </c>
      <c r="BB15">
        <v>-11.331697856348599</v>
      </c>
      <c r="BC15">
        <v>-2.8938355523446102</v>
      </c>
      <c r="BD15">
        <v>7.8898684811900797</v>
      </c>
      <c r="BE15">
        <v>-11.013939652169499</v>
      </c>
      <c r="BF15">
        <v>-0.482319273168348</v>
      </c>
      <c r="BG15">
        <v>2.3975559573471901</v>
      </c>
      <c r="BH15">
        <v>-18.0286278246985</v>
      </c>
      <c r="BI15">
        <v>5.2178349573852003</v>
      </c>
      <c r="BJ15">
        <v>2.2355429520738102</v>
      </c>
      <c r="BK15">
        <v>5.2854541329757403</v>
      </c>
      <c r="BL15">
        <v>-3.0513373102141799</v>
      </c>
      <c r="BM15">
        <v>1.68330965920682</v>
      </c>
    </row>
    <row r="16" spans="4:65">
      <c r="D16" s="11"/>
      <c r="E16" s="54">
        <v>8</v>
      </c>
      <c r="F16">
        <v>-0.86330752912285802</v>
      </c>
      <c r="G16">
        <v>-2.6500596647517298</v>
      </c>
      <c r="H16">
        <v>0.312428227452902</v>
      </c>
      <c r="I16">
        <v>0.37655319836038098</v>
      </c>
      <c r="J16">
        <v>8.0568652076765908</v>
      </c>
      <c r="K16">
        <v>0.19652217156073501</v>
      </c>
      <c r="L16">
        <v>-0.99662038889386195</v>
      </c>
      <c r="M16">
        <v>-0.53687518445203697</v>
      </c>
      <c r="N16">
        <v>-1.18373123379962</v>
      </c>
      <c r="O16">
        <v>-1.8129465942695699</v>
      </c>
      <c r="P16">
        <v>-5.6514911193596001E-2</v>
      </c>
      <c r="Q16">
        <v>-8.7443200422348696E-2</v>
      </c>
      <c r="R16">
        <v>1.5109845073312501E-3</v>
      </c>
      <c r="S16">
        <v>0.32226722648179601</v>
      </c>
      <c r="T16">
        <v>-0.51873948575603901</v>
      </c>
      <c r="U16">
        <v>-0.76040668324566296</v>
      </c>
      <c r="V16">
        <v>-0.29617918103033403</v>
      </c>
      <c r="W16">
        <v>1.17818217782463</v>
      </c>
      <c r="X16">
        <v>0.89606241509865303</v>
      </c>
      <c r="Y16">
        <v>1.66790483390948</v>
      </c>
      <c r="Z16">
        <v>-1.39777544612453</v>
      </c>
      <c r="AA16">
        <v>0.52232923679426801</v>
      </c>
      <c r="AB16">
        <v>1.3968415081287999</v>
      </c>
      <c r="AC16">
        <v>-0.36254835864169499</v>
      </c>
      <c r="AD16">
        <v>-1.3569507394920499</v>
      </c>
      <c r="AE16">
        <v>0.51921157032629295</v>
      </c>
      <c r="AF16">
        <v>-0.56779852592580804</v>
      </c>
      <c r="AG16">
        <v>-0.431865707970014</v>
      </c>
      <c r="AH16">
        <v>1.00383726121522</v>
      </c>
      <c r="AI16">
        <v>0.76111683813194697</v>
      </c>
      <c r="AJ16">
        <v>-6.9345711764352599E-2</v>
      </c>
      <c r="AK16">
        <v>0.243789955735458</v>
      </c>
      <c r="AL16">
        <v>0.86355519173408102</v>
      </c>
      <c r="AM16">
        <v>-0.51729196265926103</v>
      </c>
      <c r="AN16">
        <v>-7.95350755341305E-2</v>
      </c>
      <c r="AO16">
        <v>-0.51528089965893398</v>
      </c>
      <c r="AP16">
        <v>-1.0499606244633199</v>
      </c>
      <c r="AQ16">
        <v>0.31869323042044001</v>
      </c>
      <c r="AR16">
        <v>1.0845949951704199</v>
      </c>
      <c r="AS16">
        <v>-1.2200778092583899</v>
      </c>
      <c r="AT16">
        <v>-4.0491172165482503</v>
      </c>
      <c r="AU16">
        <v>0.77048107464122395</v>
      </c>
      <c r="AV16">
        <v>-0.24186736716711599</v>
      </c>
      <c r="AW16">
        <v>-0.89063197846796704</v>
      </c>
      <c r="AX16">
        <v>0.61393520222451903</v>
      </c>
      <c r="AY16">
        <v>-0.22477138101528499</v>
      </c>
      <c r="AZ16">
        <v>0.56739901065447995</v>
      </c>
      <c r="BA16">
        <v>1.19909343361817</v>
      </c>
      <c r="BB16">
        <v>1.5655941400487601</v>
      </c>
      <c r="BC16">
        <v>0.65103005096996502</v>
      </c>
      <c r="BD16">
        <v>-0.40381403731368598</v>
      </c>
      <c r="BE16">
        <v>1.3090308421296499</v>
      </c>
      <c r="BF16">
        <v>-0.102888798486463</v>
      </c>
      <c r="BG16">
        <v>-0.44142981182102697</v>
      </c>
      <c r="BH16">
        <v>1.84340466501531</v>
      </c>
      <c r="BI16">
        <v>-1.04810235330585</v>
      </c>
      <c r="BJ16">
        <v>3.0091113494143701E-2</v>
      </c>
      <c r="BK16">
        <v>-0.45510723144258702</v>
      </c>
      <c r="BL16">
        <v>0.35739497015327798</v>
      </c>
      <c r="BM16">
        <v>-0.14421885966481901</v>
      </c>
    </row>
    <row r="17" spans="4:65">
      <c r="D17" s="11"/>
      <c r="E17" s="54">
        <v>9</v>
      </c>
      <c r="F17">
        <v>-7.2907680568866198</v>
      </c>
      <c r="G17">
        <v>-20.8910155786192</v>
      </c>
      <c r="H17">
        <v>4.4525693007200502</v>
      </c>
      <c r="I17">
        <v>-0.37089817379476497</v>
      </c>
      <c r="J17">
        <v>63.005187757560499</v>
      </c>
      <c r="K17">
        <v>1.5410020692078901</v>
      </c>
      <c r="L17">
        <v>-6.0587935691876398</v>
      </c>
      <c r="M17">
        <v>-3.6394742857544098</v>
      </c>
      <c r="N17">
        <v>-11.401428787696201</v>
      </c>
      <c r="O17">
        <v>-16.457268751843699</v>
      </c>
      <c r="P17">
        <v>-2.0517080074081901</v>
      </c>
      <c r="Q17">
        <v>-3.4642530122979802</v>
      </c>
      <c r="R17">
        <v>-1.0060738085765699</v>
      </c>
      <c r="S17">
        <v>0.570099100359161</v>
      </c>
      <c r="T17">
        <v>-5.43768534452557</v>
      </c>
      <c r="U17">
        <v>-7.6193164674040403</v>
      </c>
      <c r="V17">
        <v>-4.3238374671136297</v>
      </c>
      <c r="W17">
        <v>2.0476623512404299</v>
      </c>
      <c r="X17">
        <v>3.4029226379730302</v>
      </c>
      <c r="Y17">
        <v>7.7450295328190704</v>
      </c>
      <c r="Z17">
        <v>-10.0945976672997</v>
      </c>
      <c r="AA17">
        <v>-0.211191460464634</v>
      </c>
      <c r="AB17">
        <v>5.5769218565401397</v>
      </c>
      <c r="AC17">
        <v>-5.3644518173519096</v>
      </c>
      <c r="AD17">
        <v>-10.029625512871499</v>
      </c>
      <c r="AE17">
        <v>2.25870382120854</v>
      </c>
      <c r="AF17">
        <v>-3.5393888539047502</v>
      </c>
      <c r="AG17">
        <v>-5.2021616240534199</v>
      </c>
      <c r="AH17">
        <v>5.0409537820382102</v>
      </c>
      <c r="AI17">
        <v>3.55756819012226</v>
      </c>
      <c r="AJ17">
        <v>-2.7237297424289002</v>
      </c>
      <c r="AK17">
        <v>-0.34738827058892902</v>
      </c>
      <c r="AL17">
        <v>2.2135766282914702</v>
      </c>
      <c r="AM17">
        <v>-4.9988724144944996</v>
      </c>
      <c r="AN17">
        <v>0.76003594127796004</v>
      </c>
      <c r="AO17">
        <v>-6.6540385710554899</v>
      </c>
      <c r="AP17">
        <v>-5.3718006840595001</v>
      </c>
      <c r="AQ17">
        <v>2.3958376254703899</v>
      </c>
      <c r="AR17">
        <v>10.4767224547402</v>
      </c>
      <c r="AS17">
        <v>-4.5035738912468597</v>
      </c>
      <c r="AT17">
        <v>-22.935148626895199</v>
      </c>
      <c r="AU17">
        <v>5.2322296308385701</v>
      </c>
      <c r="AV17">
        <v>-4.5390120975120603</v>
      </c>
      <c r="AW17">
        <v>-5.96859027495407</v>
      </c>
      <c r="AX17">
        <v>1.73896517312969</v>
      </c>
      <c r="AY17">
        <v>-2.51707639866778</v>
      </c>
      <c r="AZ17">
        <v>2.2870645419614299</v>
      </c>
      <c r="BA17">
        <v>7.7600368458256304</v>
      </c>
      <c r="BB17">
        <v>10.0543638310877</v>
      </c>
      <c r="BC17">
        <v>2.6362221364199501</v>
      </c>
      <c r="BD17">
        <v>-6.8660443768809198</v>
      </c>
      <c r="BE17">
        <v>9.5797452169492505</v>
      </c>
      <c r="BF17">
        <v>0.475660468286694</v>
      </c>
      <c r="BG17">
        <v>-2.3137156414511901</v>
      </c>
      <c r="BH17">
        <v>15.9843433899219</v>
      </c>
      <c r="BI17">
        <v>-4.6263241132765298</v>
      </c>
      <c r="BJ17">
        <v>-1.68258738057613</v>
      </c>
      <c r="BK17">
        <v>-4.6870403366024798</v>
      </c>
      <c r="BL17">
        <v>2.82532589902394</v>
      </c>
      <c r="BM17">
        <v>-1.5091621261795301</v>
      </c>
    </row>
    <row r="18" spans="4:65">
      <c r="D18" s="11"/>
      <c r="E18" s="54">
        <v>10</v>
      </c>
      <c r="F18">
        <v>0.19208225519243299</v>
      </c>
      <c r="G18">
        <v>-1.9440811060362301E-2</v>
      </c>
      <c r="H18">
        <v>0.14254477847501101</v>
      </c>
      <c r="I18">
        <v>0.31054820853533899</v>
      </c>
      <c r="J18">
        <v>2.1227448199470098</v>
      </c>
      <c r="K18">
        <v>0.38502026134887202</v>
      </c>
      <c r="L18">
        <v>1.1235325327921999</v>
      </c>
      <c r="M18">
        <v>0.35819257207358601</v>
      </c>
      <c r="N18">
        <v>-6.2488460001069397E-2</v>
      </c>
      <c r="O18">
        <v>-1.4548479834055099</v>
      </c>
      <c r="P18">
        <v>5.9415755853240999E-2</v>
      </c>
      <c r="Q18">
        <v>7.0405013874316205E-2</v>
      </c>
      <c r="R18">
        <v>0.30641369706869298</v>
      </c>
      <c r="S18">
        <v>0.64956204040340204</v>
      </c>
      <c r="T18">
        <v>0.91842996640235597</v>
      </c>
      <c r="U18">
        <v>1.1729198468428199</v>
      </c>
      <c r="V18">
        <v>1.17638495751948</v>
      </c>
      <c r="W18">
        <v>0.55047740357675001</v>
      </c>
      <c r="X18">
        <v>1.1666669214623</v>
      </c>
      <c r="Y18">
        <v>1.0551713829748901</v>
      </c>
      <c r="Z18">
        <v>2.9517134340303799</v>
      </c>
      <c r="AA18">
        <v>0.68351342033930396</v>
      </c>
      <c r="AB18">
        <v>1.9531012776863901</v>
      </c>
      <c r="AC18">
        <v>1.3842791882876</v>
      </c>
      <c r="AD18">
        <v>0.22010083600812</v>
      </c>
      <c r="AE18">
        <v>1.7395095473440001</v>
      </c>
      <c r="AF18">
        <v>1.26496887205258</v>
      </c>
      <c r="AG18">
        <v>0.89200798120036895</v>
      </c>
      <c r="AH18">
        <v>0.74837096925675295</v>
      </c>
      <c r="AI18">
        <v>5.1411836708557597E-2</v>
      </c>
      <c r="AJ18">
        <v>1.1553078169186899</v>
      </c>
      <c r="AK18">
        <v>0.89699388716533002</v>
      </c>
      <c r="AL18">
        <v>0.24694745150870601</v>
      </c>
      <c r="AM18">
        <v>1.19417594562952</v>
      </c>
      <c r="AN18">
        <v>2.0617321345753599</v>
      </c>
      <c r="AO18">
        <v>1.44128985439824</v>
      </c>
      <c r="AP18">
        <v>1.2492552695339501</v>
      </c>
      <c r="AQ18">
        <v>2.1725903161905999</v>
      </c>
      <c r="AR18">
        <v>2.8803425400427201</v>
      </c>
      <c r="AS18">
        <v>0.81206103283387499</v>
      </c>
      <c r="AT18">
        <v>3.7234645368925499</v>
      </c>
      <c r="AU18">
        <v>1.11976369124998</v>
      </c>
      <c r="AV18">
        <v>1.3663655367902701</v>
      </c>
      <c r="AW18">
        <v>1.2143895988536899</v>
      </c>
      <c r="AX18">
        <v>1.6958399752132101</v>
      </c>
      <c r="AY18">
        <v>0.16611849196043199</v>
      </c>
      <c r="AZ18">
        <v>3.61454724884487</v>
      </c>
      <c r="BA18">
        <v>1.57436022743795</v>
      </c>
      <c r="BB18">
        <v>1.9816450981999301</v>
      </c>
      <c r="BC18">
        <v>2.0043675867121502</v>
      </c>
      <c r="BD18">
        <v>0.41706512043803101</v>
      </c>
      <c r="BE18">
        <v>1.13954636249635</v>
      </c>
      <c r="BF18">
        <v>1.06694530180847</v>
      </c>
      <c r="BG18">
        <v>0.96765318587489602</v>
      </c>
      <c r="BH18">
        <v>1.2778318617359401</v>
      </c>
      <c r="BI18">
        <v>1.11544657813145</v>
      </c>
      <c r="BJ18">
        <v>0.60136773488322404</v>
      </c>
      <c r="BK18">
        <v>0.95842872133569501</v>
      </c>
      <c r="BL18">
        <v>0.98428236669779201</v>
      </c>
      <c r="BM18">
        <v>0.79720082832066097</v>
      </c>
    </row>
    <row r="19" spans="4:65">
      <c r="D19" s="11"/>
      <c r="E19" s="54">
        <v>11</v>
      </c>
      <c r="F19">
        <v>2.2846367665371198E-2</v>
      </c>
      <c r="G19">
        <v>-3.9730828882567001E-3</v>
      </c>
      <c r="H19">
        <v>0.119507062950881</v>
      </c>
      <c r="I19">
        <v>0.10705879738540899</v>
      </c>
      <c r="J19">
        <v>0.53416401293411497</v>
      </c>
      <c r="K19">
        <v>1.2750902989434499E-2</v>
      </c>
      <c r="L19">
        <v>2.0744456438713098E-2</v>
      </c>
      <c r="M19">
        <v>-2.4754983006001499E-2</v>
      </c>
      <c r="N19">
        <v>0.108864623435819</v>
      </c>
      <c r="O19">
        <v>0.16065260322389999</v>
      </c>
      <c r="P19">
        <v>4.7185031624188398E-2</v>
      </c>
      <c r="Q19">
        <v>8.3141834900487793E-2</v>
      </c>
      <c r="R19">
        <v>7.2705412195346198E-3</v>
      </c>
      <c r="S19">
        <v>4.7561699070488503E-2</v>
      </c>
      <c r="T19">
        <v>6.9165367076498604E-2</v>
      </c>
      <c r="U19">
        <v>8.2610087803119195E-2</v>
      </c>
      <c r="V19">
        <v>0.103312227753733</v>
      </c>
      <c r="W19">
        <v>0.13909369355373499</v>
      </c>
      <c r="X19">
        <v>0.12293058145481001</v>
      </c>
      <c r="Y19">
        <v>0.15843789165184799</v>
      </c>
      <c r="Z19">
        <v>7.3703601066262503E-2</v>
      </c>
      <c r="AA19">
        <v>0.101081399400758</v>
      </c>
      <c r="AB19">
        <v>3.5677805558115602E-2</v>
      </c>
      <c r="AC19">
        <v>8.9731369793950203E-2</v>
      </c>
      <c r="AD19">
        <v>2.0566386174594199E-2</v>
      </c>
      <c r="AE19">
        <v>0.107531658793312</v>
      </c>
      <c r="AF19">
        <v>1.18502026360542E-2</v>
      </c>
      <c r="AG19">
        <v>5.3433253691366499E-2</v>
      </c>
      <c r="AH19">
        <v>0.118554772247372</v>
      </c>
      <c r="AI19">
        <v>6.8576798686800194E-2</v>
      </c>
      <c r="AJ19">
        <v>5.7672151872640499E-2</v>
      </c>
      <c r="AK19">
        <v>-4.8943840586883997E-4</v>
      </c>
      <c r="AL19">
        <v>2.6096409880694001E-2</v>
      </c>
      <c r="AM19">
        <v>-1.8669970749703199E-3</v>
      </c>
      <c r="AN19">
        <v>8.5755475580588103E-3</v>
      </c>
      <c r="AO19">
        <v>-2.8061364904379701E-3</v>
      </c>
      <c r="AP19">
        <v>-3.94117621580726E-2</v>
      </c>
      <c r="AQ19">
        <v>-3.8077191551959398E-2</v>
      </c>
      <c r="AR19">
        <v>-3.1871741418685103E-2</v>
      </c>
      <c r="AS19">
        <v>-7.9340762877906895E-2</v>
      </c>
      <c r="AT19">
        <v>3.0922558663377901E-2</v>
      </c>
      <c r="AU19">
        <v>9.65002378616878E-3</v>
      </c>
      <c r="AV19">
        <v>0.13917768189777299</v>
      </c>
      <c r="AW19">
        <v>2.4752837939884E-2</v>
      </c>
      <c r="AX19">
        <v>1.2982775382613901E-2</v>
      </c>
      <c r="AY19">
        <v>9.3616398956320093E-3</v>
      </c>
      <c r="AZ19">
        <v>-4.6224440307100698E-2</v>
      </c>
      <c r="BA19">
        <v>1.74915464932828E-2</v>
      </c>
      <c r="BB19">
        <v>2.53555816222274E-2</v>
      </c>
      <c r="BC19">
        <v>1.31492877234239E-2</v>
      </c>
      <c r="BD19">
        <v>2.0595007548034901E-2</v>
      </c>
      <c r="BE19">
        <v>-5.4098532873272397E-2</v>
      </c>
      <c r="BF19">
        <v>-3.7425672269601098E-2</v>
      </c>
      <c r="BG19">
        <v>-5.8549763368983397E-2</v>
      </c>
      <c r="BH19">
        <v>-3.7951068119452397E-2</v>
      </c>
      <c r="BI19">
        <v>-3.6140464893333703E-2</v>
      </c>
      <c r="BJ19">
        <v>3.3798504495746402E-2</v>
      </c>
      <c r="BK19">
        <v>4.7926774684106201E-2</v>
      </c>
      <c r="BL19">
        <v>-5.5783026683075795E-4</v>
      </c>
      <c r="BM19">
        <v>1.3508598298857E-2</v>
      </c>
    </row>
    <row r="20" spans="4:65">
      <c r="D20" s="12"/>
      <c r="E20" s="54">
        <v>12</v>
      </c>
      <c r="F20">
        <v>1.2006769449737E-2</v>
      </c>
      <c r="G20">
        <v>0.170569511464363</v>
      </c>
      <c r="H20">
        <v>-5.9421756636336101E-2</v>
      </c>
      <c r="I20">
        <v>-4.8654944995365497E-2</v>
      </c>
      <c r="J20">
        <v>-0.75307837259413102</v>
      </c>
      <c r="K20">
        <v>2.3929530358738401E-2</v>
      </c>
      <c r="L20">
        <v>-2.6132585080692401E-2</v>
      </c>
      <c r="M20">
        <v>7.8204577542662801E-2</v>
      </c>
      <c r="N20">
        <v>2.0810597043721402E-2</v>
      </c>
      <c r="O20">
        <v>6.1568061844441697E-2</v>
      </c>
      <c r="P20">
        <v>-7.4748095441980302E-3</v>
      </c>
      <c r="Q20">
        <v>-5.4735699265351101E-2</v>
      </c>
      <c r="R20" s="10">
        <v>2.0784992304164402E-5</v>
      </c>
      <c r="S20">
        <v>-3.4987588690400098E-2</v>
      </c>
      <c r="T20">
        <v>-1.20012496511819E-2</v>
      </c>
      <c r="U20">
        <v>-8.7310133745914301E-2</v>
      </c>
      <c r="V20">
        <v>-0.12031874402741</v>
      </c>
      <c r="W20">
        <v>-0.20015376474364599</v>
      </c>
      <c r="X20">
        <v>-0.20486855217277999</v>
      </c>
      <c r="Y20">
        <v>-0.21734693289656201</v>
      </c>
      <c r="Z20">
        <v>5.01380824542225E-2</v>
      </c>
      <c r="AA20">
        <v>-0.21369330831605701</v>
      </c>
      <c r="AB20">
        <v>-0.32528528886275099</v>
      </c>
      <c r="AC20">
        <v>-0.16837965801899901</v>
      </c>
      <c r="AD20">
        <v>0.247972476164245</v>
      </c>
      <c r="AE20">
        <v>-9.3375818885485198E-2</v>
      </c>
      <c r="AF20">
        <v>5.4893233474536E-2</v>
      </c>
      <c r="AG20">
        <v>-1.3913640059280301E-2</v>
      </c>
      <c r="AH20">
        <v>-0.115060750017384</v>
      </c>
      <c r="AI20">
        <v>-4.2897504913320998E-2</v>
      </c>
      <c r="AJ20">
        <v>3.3470467176844897E-2</v>
      </c>
      <c r="AK20">
        <v>-0.1202691884548</v>
      </c>
      <c r="AL20">
        <v>-0.218731440409481</v>
      </c>
      <c r="AM20">
        <v>2.8860745631684798E-2</v>
      </c>
      <c r="AN20">
        <v>6.4228860044404201E-2</v>
      </c>
      <c r="AO20">
        <v>-2.85954693186742E-2</v>
      </c>
      <c r="AP20">
        <v>0.15488745846574301</v>
      </c>
      <c r="AQ20">
        <v>-4.7692840258310401E-2</v>
      </c>
      <c r="AR20">
        <v>-0.114041602627376</v>
      </c>
      <c r="AS20">
        <v>0.17348097270833501</v>
      </c>
      <c r="AT20">
        <v>0.14680664025141901</v>
      </c>
      <c r="AU20">
        <v>-9.8020596300696997E-2</v>
      </c>
      <c r="AV20">
        <v>-0.24649528065177001</v>
      </c>
      <c r="AW20">
        <v>0.150400051838496</v>
      </c>
      <c r="AX20">
        <v>-5.7251511907139903E-2</v>
      </c>
      <c r="AY20">
        <v>9.8007964129664796E-2</v>
      </c>
      <c r="AZ20">
        <v>-0.211996734114276</v>
      </c>
      <c r="BA20">
        <v>-0.101017311507295</v>
      </c>
      <c r="BB20">
        <v>-0.25509317766322398</v>
      </c>
      <c r="BC20">
        <v>-6.7446543945007001E-2</v>
      </c>
      <c r="BD20">
        <v>8.0470289020937599E-2</v>
      </c>
      <c r="BE20">
        <v>4.9981684002234099E-3</v>
      </c>
      <c r="BF20">
        <v>9.1060788789816799E-2</v>
      </c>
      <c r="BG20">
        <v>0.10749271468373001</v>
      </c>
      <c r="BH20">
        <v>3.0885254811750099E-2</v>
      </c>
      <c r="BI20">
        <v>0.18317382926242501</v>
      </c>
      <c r="BJ20">
        <v>5.3382621567393297E-2</v>
      </c>
      <c r="BK20">
        <v>-1.3173077269709101E-2</v>
      </c>
      <c r="BL20">
        <v>-3.0665845083022201E-2</v>
      </c>
      <c r="BM20">
        <v>1.7707904900280801E-2</v>
      </c>
    </row>
    <row r="21" spans="4:65">
      <c r="D21" s="12"/>
      <c r="E21" s="54">
        <v>1</v>
      </c>
      <c r="F21">
        <v>0.29130431460376699</v>
      </c>
      <c r="G21">
        <v>0.44811275382641702</v>
      </c>
      <c r="H21">
        <v>0.52345754056247795</v>
      </c>
      <c r="I21">
        <v>0.291140090245817</v>
      </c>
      <c r="J21">
        <v>1.4851394461037399</v>
      </c>
      <c r="K21">
        <v>0.18915864425373499</v>
      </c>
      <c r="L21">
        <v>0.37106317171563702</v>
      </c>
      <c r="M21">
        <v>0.108542391565431</v>
      </c>
      <c r="N21">
        <v>0.42744391739252102</v>
      </c>
      <c r="O21">
        <v>0.75865566278170304</v>
      </c>
      <c r="P21">
        <v>0.240275578618767</v>
      </c>
      <c r="Q21">
        <v>0.322652185708033</v>
      </c>
      <c r="R21">
        <v>0.115685674579036</v>
      </c>
      <c r="S21">
        <v>0.32122863652724398</v>
      </c>
      <c r="T21">
        <v>0.33112862502326101</v>
      </c>
      <c r="U21">
        <v>0.43307452502910199</v>
      </c>
      <c r="V21">
        <v>0.41211695572776103</v>
      </c>
      <c r="W21">
        <v>0.52210666564668695</v>
      </c>
      <c r="X21">
        <v>0.39561688380828203</v>
      </c>
      <c r="Y21">
        <v>0.44796708450957901</v>
      </c>
      <c r="Z21">
        <v>0.46148461863630702</v>
      </c>
      <c r="AA21">
        <v>0.36619521977259201</v>
      </c>
      <c r="AB21">
        <v>0.45873359561796201</v>
      </c>
      <c r="AC21">
        <v>0.50332000851427094</v>
      </c>
      <c r="AD21">
        <v>0.17077099988306299</v>
      </c>
      <c r="AE21">
        <v>0.31408993820971598</v>
      </c>
      <c r="AF21">
        <v>0.156796978272987</v>
      </c>
      <c r="AG21">
        <v>0.15751735076602799</v>
      </c>
      <c r="AH21">
        <v>0.35229576121964401</v>
      </c>
      <c r="AI21">
        <v>0.33054570486194002</v>
      </c>
      <c r="AJ21">
        <v>0.26498559954876899</v>
      </c>
      <c r="AK21">
        <v>0.33068755624566598</v>
      </c>
      <c r="AL21">
        <v>0.41106521741764002</v>
      </c>
      <c r="AM21">
        <v>0.22647344824131099</v>
      </c>
      <c r="AN21">
        <v>0.32235042473765302</v>
      </c>
      <c r="AO21">
        <v>0.24668115056392401</v>
      </c>
      <c r="AP21">
        <v>0.27233463509502798</v>
      </c>
      <c r="AQ21">
        <v>0.16039180664747699</v>
      </c>
      <c r="AR21">
        <v>0.27227192351757501</v>
      </c>
      <c r="AS21">
        <v>0.28791778184271</v>
      </c>
      <c r="AT21">
        <v>0.69228768378847105</v>
      </c>
      <c r="AU21">
        <v>0.27751471670585498</v>
      </c>
      <c r="AV21">
        <v>0.70302476013655402</v>
      </c>
      <c r="AW21">
        <v>0.24133618752432001</v>
      </c>
      <c r="AX21">
        <v>0.36243339330058899</v>
      </c>
      <c r="AY21">
        <v>0.19185220094180599</v>
      </c>
      <c r="AZ21">
        <v>0.44451516561482701</v>
      </c>
      <c r="BA21">
        <v>0.14143488276228</v>
      </c>
      <c r="BB21">
        <v>0.22181503796982399</v>
      </c>
      <c r="BC21">
        <v>0.17826796020441099</v>
      </c>
      <c r="BD21">
        <v>0.25843891533618202</v>
      </c>
      <c r="BE21">
        <v>0.24928019085276401</v>
      </c>
      <c r="BF21">
        <v>0.16025057975228901</v>
      </c>
      <c r="BG21">
        <v>0.16993295019209601</v>
      </c>
      <c r="BH21">
        <v>0.29744328621021698</v>
      </c>
      <c r="BI21">
        <v>0.268940305700968</v>
      </c>
      <c r="BJ21">
        <v>0.25254009286777401</v>
      </c>
      <c r="BK21">
        <v>0.19393212290294801</v>
      </c>
      <c r="BL21">
        <v>0.10770250965087499</v>
      </c>
      <c r="BM21">
        <v>0.241756839306737</v>
      </c>
    </row>
    <row r="22" spans="4:65">
      <c r="D22" s="12"/>
      <c r="E22" s="54">
        <v>2</v>
      </c>
      <c r="F22">
        <v>8.01930167853252E-2</v>
      </c>
      <c r="G22">
        <v>0.123360732360589</v>
      </c>
      <c r="H22">
        <v>0.144102360426175</v>
      </c>
      <c r="I22">
        <v>8.0147807545250804E-2</v>
      </c>
      <c r="J22">
        <v>0.408843283670353</v>
      </c>
      <c r="K22">
        <v>5.2073387084439003E-2</v>
      </c>
      <c r="L22">
        <v>0.102149792042329</v>
      </c>
      <c r="M22">
        <v>2.9880579834753299E-2</v>
      </c>
      <c r="N22">
        <v>0.117670818878425</v>
      </c>
      <c r="O22">
        <v>0.20884993201178101</v>
      </c>
      <c r="P22">
        <v>6.6145341978499306E-2</v>
      </c>
      <c r="Q22">
        <v>8.8822756296969604E-2</v>
      </c>
      <c r="R22">
        <v>3.1847050586796703E-2</v>
      </c>
      <c r="S22">
        <v>8.8430868166150103E-2</v>
      </c>
      <c r="T22">
        <v>9.1156230970046603E-2</v>
      </c>
      <c r="U22">
        <v>0.119220865994363</v>
      </c>
      <c r="V22">
        <v>0.113451467387796</v>
      </c>
      <c r="W22">
        <v>0.143730478756848</v>
      </c>
      <c r="X22">
        <v>0.10890917097108201</v>
      </c>
      <c r="Y22">
        <v>0.12332063112835701</v>
      </c>
      <c r="Z22">
        <v>0.12704186623122601</v>
      </c>
      <c r="AA22">
        <v>0.100809696024838</v>
      </c>
      <c r="AB22">
        <v>0.12628453850202001</v>
      </c>
      <c r="AC22">
        <v>0.13855870945844601</v>
      </c>
      <c r="AD22">
        <v>4.7011461806519203E-2</v>
      </c>
      <c r="AE22">
        <v>8.6465659532760794E-2</v>
      </c>
      <c r="AF22">
        <v>4.3164560496253501E-2</v>
      </c>
      <c r="AG22">
        <v>4.3362871473915099E-2</v>
      </c>
      <c r="AH22">
        <v>9.6983321140690498E-2</v>
      </c>
      <c r="AI22">
        <v>9.0995759174958404E-2</v>
      </c>
      <c r="AJ22">
        <v>7.2947751087683796E-2</v>
      </c>
      <c r="AK22">
        <v>9.1034809370324293E-2</v>
      </c>
      <c r="AL22">
        <v>0.113161934882683</v>
      </c>
      <c r="AM22">
        <v>6.2345760518341203E-2</v>
      </c>
      <c r="AN22">
        <v>8.8739684672727595E-2</v>
      </c>
      <c r="AO22">
        <v>6.7908728625265202E-2</v>
      </c>
      <c r="AP22">
        <v>7.4970863349919495E-2</v>
      </c>
      <c r="AQ22">
        <v>4.4154178973301803E-2</v>
      </c>
      <c r="AR22">
        <v>7.4953599511620006E-2</v>
      </c>
      <c r="AS22">
        <v>7.9260739901885202E-2</v>
      </c>
      <c r="AT22">
        <v>0.19057952478952001</v>
      </c>
      <c r="AU22">
        <v>7.6396885385094204E-2</v>
      </c>
      <c r="AV22">
        <v>0.193535329082973</v>
      </c>
      <c r="AW22">
        <v>6.6437316465322097E-2</v>
      </c>
      <c r="AX22">
        <v>9.97741047263591E-2</v>
      </c>
      <c r="AY22">
        <v>5.2814894936777199E-2</v>
      </c>
      <c r="AZ22">
        <v>0.122370354129388</v>
      </c>
      <c r="BA22">
        <v>3.8935537027021301E-2</v>
      </c>
      <c r="BB22">
        <v>6.1063349121165601E-2</v>
      </c>
      <c r="BC22">
        <v>4.90752962049439E-2</v>
      </c>
      <c r="BD22">
        <v>7.1145517716501794E-2</v>
      </c>
      <c r="BE22">
        <v>6.8624217106073304E-2</v>
      </c>
      <c r="BF22">
        <v>4.4115300693068599E-2</v>
      </c>
      <c r="BG22">
        <v>4.6780755532820399E-2</v>
      </c>
      <c r="BH22">
        <v>8.1883011160280794E-2</v>
      </c>
      <c r="BI22">
        <v>7.4036440135340706E-2</v>
      </c>
      <c r="BJ22">
        <v>6.9521633875762504E-2</v>
      </c>
      <c r="BK22">
        <v>5.3387475596864298E-2</v>
      </c>
      <c r="BL22">
        <v>2.9649369169153301E-2</v>
      </c>
      <c r="BM22">
        <v>6.6553117480813606E-2</v>
      </c>
    </row>
    <row r="23" spans="4:65">
      <c r="D23" s="12"/>
      <c r="E23" s="54">
        <v>3</v>
      </c>
      <c r="F23">
        <v>7.5065734721920699E-2</v>
      </c>
      <c r="G23">
        <v>0.11547344621378999</v>
      </c>
      <c r="H23">
        <v>0.13488892168143601</v>
      </c>
      <c r="I23">
        <v>7.5023416014401698E-2</v>
      </c>
      <c r="J23">
        <v>0.38270316674822702</v>
      </c>
      <c r="K23">
        <v>4.8743983175199602E-2</v>
      </c>
      <c r="L23">
        <v>9.56186648006494E-2</v>
      </c>
      <c r="M23">
        <v>2.7970112225821901E-2</v>
      </c>
      <c r="N23">
        <v>0.11014732739242</v>
      </c>
      <c r="O23">
        <v>0.195496743002645</v>
      </c>
      <c r="P23">
        <v>6.1916222797062402E-2</v>
      </c>
      <c r="Q23">
        <v>8.3143716606983303E-2</v>
      </c>
      <c r="R23">
        <v>2.9810853199645899E-2</v>
      </c>
      <c r="S23">
        <v>8.2776884535463696E-2</v>
      </c>
      <c r="T23">
        <v>8.5327996458412603E-2</v>
      </c>
      <c r="U23">
        <v>0.111598269510273</v>
      </c>
      <c r="V23">
        <v>0.106197747586213</v>
      </c>
      <c r="W23">
        <v>0.134540816922984</v>
      </c>
      <c r="X23">
        <v>0.101945870907747</v>
      </c>
      <c r="Y23">
        <v>0.115435908924617</v>
      </c>
      <c r="Z23">
        <v>0.118919220293457</v>
      </c>
      <c r="AA23">
        <v>9.4364250187214505E-2</v>
      </c>
      <c r="AB23">
        <v>0.118210313649249</v>
      </c>
      <c r="AC23">
        <v>0.12969971382249701</v>
      </c>
      <c r="AD23">
        <v>4.40057010238784E-2</v>
      </c>
      <c r="AE23">
        <v>8.0937324984510103E-2</v>
      </c>
      <c r="AF23">
        <v>4.0404758138404301E-2</v>
      </c>
      <c r="AG23">
        <v>4.0590389753703701E-2</v>
      </c>
      <c r="AH23">
        <v>9.0782521334577496E-2</v>
      </c>
      <c r="AI23">
        <v>8.5177784710765203E-2</v>
      </c>
      <c r="AJ23">
        <v>6.8283707874060504E-2</v>
      </c>
      <c r="AK23">
        <v>8.52143381629695E-2</v>
      </c>
      <c r="AL23">
        <v>0.10592672685281999</v>
      </c>
      <c r="AM23">
        <v>5.8359574283562997E-2</v>
      </c>
      <c r="AN23">
        <v>8.3065956313653003E-2</v>
      </c>
      <c r="AO23">
        <v>6.3566864206309401E-2</v>
      </c>
      <c r="AP23">
        <v>7.0177468883154306E-2</v>
      </c>
      <c r="AQ23">
        <v>4.1331103611513098E-2</v>
      </c>
      <c r="AR23">
        <v>7.0161308838826E-2</v>
      </c>
      <c r="AS23">
        <v>7.4193064606428896E-2</v>
      </c>
      <c r="AT23">
        <v>0.17839448651216899</v>
      </c>
      <c r="AU23">
        <v>7.1512315682677893E-2</v>
      </c>
      <c r="AV23">
        <v>0.18116130624132601</v>
      </c>
      <c r="AW23">
        <v>6.2189529379754999E-2</v>
      </c>
      <c r="AX23">
        <v>9.33948712461527E-2</v>
      </c>
      <c r="AY23">
        <v>4.9438081414287502E-2</v>
      </c>
      <c r="AZ23">
        <v>0.114546389562751</v>
      </c>
      <c r="BA23">
        <v>3.6446124748617102E-2</v>
      </c>
      <c r="BB23">
        <v>5.7159156122434898E-2</v>
      </c>
      <c r="BC23">
        <v>4.5937580527512102E-2</v>
      </c>
      <c r="BD23">
        <v>6.6596703474284702E-2</v>
      </c>
      <c r="BE23">
        <v>6.4236606668308396E-2</v>
      </c>
      <c r="BF23">
        <v>4.1294711082744101E-2</v>
      </c>
      <c r="BG23">
        <v>4.3789745362969403E-2</v>
      </c>
      <c r="BH23">
        <v>7.6647676323788105E-2</v>
      </c>
      <c r="BI23">
        <v>6.9302789665993098E-2</v>
      </c>
      <c r="BJ23">
        <v>6.5076645512947895E-2</v>
      </c>
      <c r="BK23">
        <v>4.9974053119305903E-2</v>
      </c>
      <c r="BL23">
        <v>2.7753684422198201E-2</v>
      </c>
      <c r="BM23">
        <v>6.2297926452940001E-2</v>
      </c>
    </row>
    <row r="24" spans="4:65">
      <c r="D24" s="12"/>
      <c r="E24" s="54">
        <v>4</v>
      </c>
      <c r="F24">
        <v>0.15512374187976999</v>
      </c>
      <c r="G24">
        <v>0.23862649357649801</v>
      </c>
      <c r="H24">
        <v>0.27874867736745501</v>
      </c>
      <c r="I24">
        <v>0.15503629004457201</v>
      </c>
      <c r="J24">
        <v>0.79085813887180001</v>
      </c>
      <c r="K24">
        <v>0.10072970167110699</v>
      </c>
      <c r="L24">
        <v>0.19759648170196001</v>
      </c>
      <c r="M24">
        <v>5.78003863592313E-2</v>
      </c>
      <c r="N24">
        <v>0.227620040574633</v>
      </c>
      <c r="O24">
        <v>0.40399506395588702</v>
      </c>
      <c r="P24">
        <v>0.12795020522908501</v>
      </c>
      <c r="Q24">
        <v>0.17181693460598399</v>
      </c>
      <c r="R24">
        <v>6.1604287416734897E-2</v>
      </c>
      <c r="S24">
        <v>0.17105887417020199</v>
      </c>
      <c r="T24">
        <v>0.17633076058958999</v>
      </c>
      <c r="U24">
        <v>0.23061842021357301</v>
      </c>
      <c r="V24">
        <v>0.219458212802465</v>
      </c>
      <c r="W24">
        <v>0.27802931702418598</v>
      </c>
      <c r="X24">
        <v>0.210671686928599</v>
      </c>
      <c r="Y24">
        <v>0.23854892256785801</v>
      </c>
      <c r="Z24">
        <v>0.245747204122931</v>
      </c>
      <c r="AA24">
        <v>0.19500422720094701</v>
      </c>
      <c r="AB24">
        <v>0.244282244754981</v>
      </c>
      <c r="AC24">
        <v>0.26802515160097001</v>
      </c>
      <c r="AD24">
        <v>9.0938016288715506E-2</v>
      </c>
      <c r="AE24">
        <v>0.16725741452937201</v>
      </c>
      <c r="AF24">
        <v>8.3496648576011995E-2</v>
      </c>
      <c r="AG24">
        <v>8.3880257300859601E-2</v>
      </c>
      <c r="AH24">
        <v>0.187602565389762</v>
      </c>
      <c r="AI24">
        <v>0.176020347210494</v>
      </c>
      <c r="AJ24">
        <v>0.14110864716223401</v>
      </c>
      <c r="AK24">
        <v>0.17609588511478</v>
      </c>
      <c r="AL24">
        <v>0.218898147008842</v>
      </c>
      <c r="AM24">
        <v>0.120600372072732</v>
      </c>
      <c r="AN24">
        <v>0.171656242544343</v>
      </c>
      <c r="AO24">
        <v>0.131361264520687</v>
      </c>
      <c r="AP24">
        <v>0.14502211440590901</v>
      </c>
      <c r="AQ24">
        <v>8.5410946445663702E-2</v>
      </c>
      <c r="AR24">
        <v>0.144988719587961</v>
      </c>
      <c r="AS24">
        <v>0.15332036442342101</v>
      </c>
      <c r="AT24">
        <v>0.36865315954080202</v>
      </c>
      <c r="AU24">
        <v>0.14778058244922301</v>
      </c>
      <c r="AV24">
        <v>0.37437080729424799</v>
      </c>
      <c r="AW24">
        <v>0.128514994742499</v>
      </c>
      <c r="AX24">
        <v>0.193001000439842</v>
      </c>
      <c r="AY24">
        <v>0.102164059390755</v>
      </c>
      <c r="AZ24">
        <v>0.23671072605385299</v>
      </c>
      <c r="BA24">
        <v>7.5316111525001506E-2</v>
      </c>
      <c r="BB24">
        <v>0.118119701528916</v>
      </c>
      <c r="BC24">
        <v>9.4930255605024702E-2</v>
      </c>
      <c r="BD24">
        <v>0.13762244355641701</v>
      </c>
      <c r="BE24">
        <v>0.132745290896848</v>
      </c>
      <c r="BF24">
        <v>8.5335741090517003E-2</v>
      </c>
      <c r="BG24">
        <v>9.0491742761593996E-2</v>
      </c>
      <c r="BH24">
        <v>0.15839283265235701</v>
      </c>
      <c r="BI24">
        <v>0.143214585130226</v>
      </c>
      <c r="BJ24">
        <v>0.13448123565763001</v>
      </c>
      <c r="BK24">
        <v>0.10327164778287699</v>
      </c>
      <c r="BL24">
        <v>5.7353137146667101E-2</v>
      </c>
      <c r="BM24">
        <v>0.12873899787340201</v>
      </c>
    </row>
    <row r="25" spans="4:65">
      <c r="D25" s="12"/>
      <c r="E25" s="54">
        <v>5</v>
      </c>
      <c r="F25">
        <v>5.2946949688628502E-2</v>
      </c>
      <c r="G25">
        <v>8.1448170323026398E-2</v>
      </c>
      <c r="H25">
        <v>9.51427036087448E-2</v>
      </c>
      <c r="I25">
        <v>5.2917100563908699E-2</v>
      </c>
      <c r="J25">
        <v>0.26993628172109302</v>
      </c>
      <c r="K25">
        <v>3.43811358719305E-2</v>
      </c>
      <c r="L25">
        <v>6.7443776488014598E-2</v>
      </c>
      <c r="M25">
        <v>1.9728470390544501E-2</v>
      </c>
      <c r="N25">
        <v>7.7691439687997799E-2</v>
      </c>
      <c r="O25">
        <v>0.13789189241131999</v>
      </c>
      <c r="P25">
        <v>4.3672058169952899E-2</v>
      </c>
      <c r="Q25">
        <v>5.8644682509581797E-2</v>
      </c>
      <c r="R25">
        <v>2.1026820697670701E-2</v>
      </c>
      <c r="S25">
        <v>5.8385940764005398E-2</v>
      </c>
      <c r="T25">
        <v>6.01853449147116E-2</v>
      </c>
      <c r="U25">
        <v>7.8714848831992104E-2</v>
      </c>
      <c r="V25">
        <v>7.4905638628897805E-2</v>
      </c>
      <c r="W25">
        <v>9.4897171007213302E-2</v>
      </c>
      <c r="X25">
        <v>7.1906615154193304E-2</v>
      </c>
      <c r="Y25">
        <v>8.1421693729295599E-2</v>
      </c>
      <c r="Z25">
        <v>8.3878616484784896E-2</v>
      </c>
      <c r="AA25">
        <v>6.6558986274846604E-2</v>
      </c>
      <c r="AB25">
        <v>8.3378595475680606E-2</v>
      </c>
      <c r="AC25">
        <v>9.1482541905819698E-2</v>
      </c>
      <c r="AD25">
        <v>3.10390306143732E-2</v>
      </c>
      <c r="AE25">
        <v>5.7088423763014297E-2</v>
      </c>
      <c r="AF25">
        <v>2.84991375127455E-2</v>
      </c>
      <c r="AG25">
        <v>2.86300711248961E-2</v>
      </c>
      <c r="AH25">
        <v>6.4032645620733297E-2</v>
      </c>
      <c r="AI25">
        <v>6.0079394391815998E-2</v>
      </c>
      <c r="AJ25">
        <v>4.8163307250027002E-2</v>
      </c>
      <c r="AK25">
        <v>6.0105177044873101E-2</v>
      </c>
      <c r="AL25">
        <v>7.4714476560229795E-2</v>
      </c>
      <c r="AM25">
        <v>4.1163407710432399E-2</v>
      </c>
      <c r="AN25">
        <v>5.8589834976896203E-2</v>
      </c>
      <c r="AO25">
        <v>4.48363234365639E-2</v>
      </c>
      <c r="AP25">
        <v>4.9499054768414902E-2</v>
      </c>
      <c r="AQ25">
        <v>2.9152527069787399E-2</v>
      </c>
      <c r="AR25">
        <v>4.9487656424587502E-2</v>
      </c>
      <c r="AS25">
        <v>5.2331419568649201E-2</v>
      </c>
      <c r="AT25">
        <v>0.125828967598585</v>
      </c>
      <c r="AU25">
        <v>5.0440577110109498E-2</v>
      </c>
      <c r="AV25">
        <v>0.127780519335737</v>
      </c>
      <c r="AW25">
        <v>4.3864832542134899E-2</v>
      </c>
      <c r="AX25">
        <v>6.5875243443157205E-2</v>
      </c>
      <c r="AY25">
        <v>3.48707119039256E-2</v>
      </c>
      <c r="AZ25">
        <v>8.0794279142943806E-2</v>
      </c>
      <c r="BA25">
        <v>2.5706950588828301E-2</v>
      </c>
      <c r="BB25">
        <v>4.0316703415616502E-2</v>
      </c>
      <c r="BC25">
        <v>3.2401664674537999E-2</v>
      </c>
      <c r="BD25">
        <v>4.69733936708112E-2</v>
      </c>
      <c r="BE25">
        <v>4.5308720337375798E-2</v>
      </c>
      <c r="BF25">
        <v>2.91268579226471E-2</v>
      </c>
      <c r="BG25">
        <v>3.0886708205813799E-2</v>
      </c>
      <c r="BH25">
        <v>5.4062758155896597E-2</v>
      </c>
      <c r="BI25">
        <v>4.88821075464064E-2</v>
      </c>
      <c r="BJ25">
        <v>4.5901234280100602E-2</v>
      </c>
      <c r="BK25">
        <v>3.5248754788675403E-2</v>
      </c>
      <c r="BL25">
        <v>1.9575814960312101E-2</v>
      </c>
      <c r="BM25">
        <v>4.3941289455553298E-2</v>
      </c>
    </row>
    <row r="26" spans="4:65">
      <c r="D26" s="12"/>
      <c r="E26" s="54">
        <v>6</v>
      </c>
      <c r="F26">
        <v>0.107673403793629</v>
      </c>
      <c r="G26">
        <v>0.16563374817656401</v>
      </c>
      <c r="H26">
        <v>0.193483077003058</v>
      </c>
      <c r="I26">
        <v>0.107612702339102</v>
      </c>
      <c r="J26">
        <v>0.548944904876141</v>
      </c>
      <c r="K26">
        <v>6.9917794082424101E-2</v>
      </c>
      <c r="L26">
        <v>0.13715428408750999</v>
      </c>
      <c r="M26">
        <v>4.0119998811715803E-2</v>
      </c>
      <c r="N26">
        <v>0.15799402620979999</v>
      </c>
      <c r="O26">
        <v>0.28041822047891202</v>
      </c>
      <c r="P26">
        <v>8.8811899108176801E-2</v>
      </c>
      <c r="Q26">
        <v>0.11926036565539</v>
      </c>
      <c r="R26">
        <v>4.2760335936081001E-2</v>
      </c>
      <c r="S26">
        <v>0.118734186062164</v>
      </c>
      <c r="T26">
        <v>0.122393470890588</v>
      </c>
      <c r="U26">
        <v>0.16007524045642699</v>
      </c>
      <c r="V26">
        <v>0.152328795557436</v>
      </c>
      <c r="W26">
        <v>0.192983759646635</v>
      </c>
      <c r="X26">
        <v>0.146229953839879</v>
      </c>
      <c r="Y26">
        <v>0.16557990513207099</v>
      </c>
      <c r="Z26">
        <v>0.17057632584180599</v>
      </c>
      <c r="AA26">
        <v>0.13535496657336901</v>
      </c>
      <c r="AB26">
        <v>0.16955947851943501</v>
      </c>
      <c r="AC26">
        <v>0.18603973850468</v>
      </c>
      <c r="AD26">
        <v>6.3121258096233604E-2</v>
      </c>
      <c r="AE26">
        <v>0.116095543556818</v>
      </c>
      <c r="AF26">
        <v>5.7956108127585997E-2</v>
      </c>
      <c r="AG26">
        <v>5.82223759253373E-2</v>
      </c>
      <c r="AH26">
        <v>0.13021737698661701</v>
      </c>
      <c r="AI26">
        <v>0.122178008932893</v>
      </c>
      <c r="AJ26">
        <v>9.7945344539509094E-2</v>
      </c>
      <c r="AK26">
        <v>0.12223044077325</v>
      </c>
      <c r="AL26">
        <v>0.15194004661664301</v>
      </c>
      <c r="AM26">
        <v>8.3710284463829707E-2</v>
      </c>
      <c r="AN26">
        <v>0.11914882720853601</v>
      </c>
      <c r="AO26">
        <v>9.11795596610874E-2</v>
      </c>
      <c r="AP26">
        <v>0.10066173297660599</v>
      </c>
      <c r="AQ26">
        <v>5.9284847139439198E-2</v>
      </c>
      <c r="AR26">
        <v>0.10063855319977801</v>
      </c>
      <c r="AS26">
        <v>0.106421656081146</v>
      </c>
      <c r="AT26">
        <v>0.25588694564755399</v>
      </c>
      <c r="AU26">
        <v>0.10257642146903399</v>
      </c>
      <c r="AV26">
        <v>0.25985563920694299</v>
      </c>
      <c r="AW26">
        <v>8.9203926844223597E-2</v>
      </c>
      <c r="AX26">
        <v>0.13396450086306</v>
      </c>
      <c r="AY26">
        <v>7.0913400403292207E-2</v>
      </c>
      <c r="AZ26">
        <v>0.16430398905948199</v>
      </c>
      <c r="BA26">
        <v>5.2277891121804303E-2</v>
      </c>
      <c r="BB26">
        <v>8.1988418823492407E-2</v>
      </c>
      <c r="BC26">
        <v>6.5892323251939694E-2</v>
      </c>
      <c r="BD26">
        <v>9.5525525342220294E-2</v>
      </c>
      <c r="BE26">
        <v>9.2140230342799903E-2</v>
      </c>
      <c r="BF26">
        <v>5.9232646125757897E-2</v>
      </c>
      <c r="BG26">
        <v>6.2811493845411195E-2</v>
      </c>
      <c r="BH26">
        <v>0.109942522153781</v>
      </c>
      <c r="BI26">
        <v>9.9407103432404498E-2</v>
      </c>
      <c r="BJ26">
        <v>9.3345172145558097E-2</v>
      </c>
      <c r="BK26">
        <v>7.1682191890249505E-2</v>
      </c>
      <c r="BL26">
        <v>3.9809557324956599E-2</v>
      </c>
      <c r="BM26">
        <v>8.9359410326458694E-2</v>
      </c>
    </row>
    <row r="27" spans="4:65">
      <c r="D27" s="12"/>
      <c r="E27" s="54">
        <v>7</v>
      </c>
      <c r="F27">
        <v>6.9263603235680398</v>
      </c>
      <c r="G27">
        <v>10.6548040759708</v>
      </c>
      <c r="H27">
        <v>12.446281631482501</v>
      </c>
      <c r="I27">
        <v>6.9224555510671104</v>
      </c>
      <c r="J27">
        <v>35.3122505186737</v>
      </c>
      <c r="K27">
        <v>4.4976365358717896</v>
      </c>
      <c r="L27">
        <v>8.8227914976281205</v>
      </c>
      <c r="M27">
        <v>2.5808190152850701</v>
      </c>
      <c r="N27">
        <v>10.1633599008141</v>
      </c>
      <c r="O27">
        <v>18.038601622117699</v>
      </c>
      <c r="P27">
        <v>5.7130469788306399</v>
      </c>
      <c r="Q27">
        <v>7.6717205525788899</v>
      </c>
      <c r="R27">
        <v>2.75066528794585</v>
      </c>
      <c r="S27">
        <v>7.6378727375272204</v>
      </c>
      <c r="T27">
        <v>7.87326536333115</v>
      </c>
      <c r="U27">
        <v>10.2972391994597</v>
      </c>
      <c r="V27">
        <v>9.7989298054341294</v>
      </c>
      <c r="W27">
        <v>12.414161796829299</v>
      </c>
      <c r="X27">
        <v>9.4066065965089596</v>
      </c>
      <c r="Y27">
        <v>10.651340487805699</v>
      </c>
      <c r="Z27">
        <v>10.972747715073201</v>
      </c>
      <c r="AA27">
        <v>8.7070459095780404</v>
      </c>
      <c r="AB27">
        <v>10.9073364742222</v>
      </c>
      <c r="AC27">
        <v>11.9674703128688</v>
      </c>
      <c r="AD27">
        <v>4.06043240250309</v>
      </c>
      <c r="AE27">
        <v>7.4681354754626303</v>
      </c>
      <c r="AF27">
        <v>3.72817124470884</v>
      </c>
      <c r="AG27">
        <v>3.7452995850864101</v>
      </c>
      <c r="AH27">
        <v>8.3765576421070698</v>
      </c>
      <c r="AI27">
        <v>7.8594052353660704</v>
      </c>
      <c r="AJ27">
        <v>6.3005786424000698</v>
      </c>
      <c r="AK27">
        <v>7.8627780443044699</v>
      </c>
      <c r="AL27">
        <v>9.7739225599633404</v>
      </c>
      <c r="AM27">
        <v>5.3848728892804898</v>
      </c>
      <c r="AN27">
        <v>7.6645455637179003</v>
      </c>
      <c r="AO27">
        <v>5.86535265075673</v>
      </c>
      <c r="AP27">
        <v>6.4753171054857699</v>
      </c>
      <c r="AQ27">
        <v>3.8136456965959198</v>
      </c>
      <c r="AR27">
        <v>6.4738260085121997</v>
      </c>
      <c r="AS27">
        <v>6.84583852909154</v>
      </c>
      <c r="AT27">
        <v>16.4605661677531</v>
      </c>
      <c r="AU27">
        <v>6.5984842195426996</v>
      </c>
      <c r="AV27">
        <v>16.715862282092001</v>
      </c>
      <c r="AW27">
        <v>5.7382651409860497</v>
      </c>
      <c r="AX27">
        <v>8.6176007338164808</v>
      </c>
      <c r="AY27">
        <v>4.5616813963089298</v>
      </c>
      <c r="AZ27">
        <v>10.56926400327</v>
      </c>
      <c r="BA27">
        <v>3.3629057697468299</v>
      </c>
      <c r="BB27">
        <v>5.2741095862404501</v>
      </c>
      <c r="BC27">
        <v>4.2386880819212998</v>
      </c>
      <c r="BD27">
        <v>6.1449177355485203</v>
      </c>
      <c r="BE27">
        <v>5.9271501890474401</v>
      </c>
      <c r="BF27">
        <v>3.8102877361593301</v>
      </c>
      <c r="BG27">
        <v>4.0405060442664</v>
      </c>
      <c r="BH27">
        <v>7.0723270231010096</v>
      </c>
      <c r="BI27">
        <v>6.39460992999435</v>
      </c>
      <c r="BJ27">
        <v>6.0046610766091399</v>
      </c>
      <c r="BK27">
        <v>4.6111358266951399</v>
      </c>
      <c r="BL27">
        <v>2.56084909215717</v>
      </c>
      <c r="BM27">
        <v>5.7482670038823702</v>
      </c>
    </row>
    <row r="28" spans="4:65">
      <c r="D28" s="12"/>
      <c r="E28" s="54">
        <v>8</v>
      </c>
      <c r="F28">
        <v>0.83969689957959404</v>
      </c>
      <c r="G28">
        <v>1.2917037997254901</v>
      </c>
      <c r="H28">
        <v>1.50888830627086</v>
      </c>
      <c r="I28">
        <v>0.83922351598280998</v>
      </c>
      <c r="J28">
        <v>4.2809767168499704</v>
      </c>
      <c r="K28">
        <v>0.545257722408232</v>
      </c>
      <c r="L28">
        <v>1.0696051490401199</v>
      </c>
      <c r="M28">
        <v>0.31287799425291501</v>
      </c>
      <c r="N28">
        <v>1.2321250121779499</v>
      </c>
      <c r="O28">
        <v>2.18685675408826</v>
      </c>
      <c r="P28">
        <v>0.69260442875796302</v>
      </c>
      <c r="Q28">
        <v>0.93005845227570605</v>
      </c>
      <c r="R28">
        <v>0.33346880701688802</v>
      </c>
      <c r="S28">
        <v>0.92595501208075703</v>
      </c>
      <c r="T28">
        <v>0.95449214397077597</v>
      </c>
      <c r="U28">
        <v>1.24835547474977</v>
      </c>
      <c r="V28">
        <v>1.1879444026068899</v>
      </c>
      <c r="W28">
        <v>1.5049943526915901</v>
      </c>
      <c r="X28">
        <v>1.1403822535447601</v>
      </c>
      <c r="Y28">
        <v>1.2912839018126201</v>
      </c>
      <c r="Z28">
        <v>1.3302487606462901</v>
      </c>
      <c r="AA28">
        <v>1.0555730734787301</v>
      </c>
      <c r="AB28">
        <v>1.3223188214611501</v>
      </c>
      <c r="AC28">
        <v>1.45084102588964</v>
      </c>
      <c r="AD28">
        <v>0.49225456662035</v>
      </c>
      <c r="AE28">
        <v>0.90537741489543599</v>
      </c>
      <c r="AF28">
        <v>0.451973863478004</v>
      </c>
      <c r="AG28">
        <v>0.45405036739031901</v>
      </c>
      <c r="AH28">
        <v>1.0155073014745599</v>
      </c>
      <c r="AI28">
        <v>0.95281185216723696</v>
      </c>
      <c r="AJ28">
        <v>0.76383210003942803</v>
      </c>
      <c r="AK28">
        <v>0.95322074472785101</v>
      </c>
      <c r="AL28">
        <v>1.18491272283456</v>
      </c>
      <c r="AM28">
        <v>0.65281920930006698</v>
      </c>
      <c r="AN28">
        <v>0.92918861362746297</v>
      </c>
      <c r="AO28">
        <v>0.711068758439102</v>
      </c>
      <c r="AP28">
        <v>0.78501600310480901</v>
      </c>
      <c r="AQ28">
        <v>0.462336106978192</v>
      </c>
      <c r="AR28">
        <v>0.78483523435366298</v>
      </c>
      <c r="AS28">
        <v>0.82993507691777901</v>
      </c>
      <c r="AT28">
        <v>1.9955482722081199</v>
      </c>
      <c r="AU28">
        <v>0.79994780551939904</v>
      </c>
      <c r="AV28">
        <v>2.0264983449260598</v>
      </c>
      <c r="AW28">
        <v>0.695661678393524</v>
      </c>
      <c r="AX28">
        <v>1.04472945096118</v>
      </c>
      <c r="AY28">
        <v>0.55302201248711902</v>
      </c>
      <c r="AZ28">
        <v>1.28133360087916</v>
      </c>
      <c r="BA28">
        <v>0.40769197912303901</v>
      </c>
      <c r="BB28">
        <v>0.63939114639183903</v>
      </c>
      <c r="BC28">
        <v>0.51386486905157203</v>
      </c>
      <c r="BD28">
        <v>0.74496100833138701</v>
      </c>
      <c r="BE28">
        <v>0.71856060103467001</v>
      </c>
      <c r="BF28">
        <v>0.46192901453197299</v>
      </c>
      <c r="BG28">
        <v>0.48983885325147802</v>
      </c>
      <c r="BH28">
        <v>0.85739274260737397</v>
      </c>
      <c r="BI28">
        <v>0.77523170632149396</v>
      </c>
      <c r="BJ28">
        <v>0.72795740526210195</v>
      </c>
      <c r="BK28">
        <v>0.55901747473941799</v>
      </c>
      <c r="BL28">
        <v>0.31045699942273203</v>
      </c>
      <c r="BM28">
        <v>0.69687422479187899</v>
      </c>
    </row>
    <row r="29" spans="4:65">
      <c r="D29" s="12"/>
      <c r="E29" s="54">
        <v>9</v>
      </c>
      <c r="F29">
        <v>6.0935255162017299</v>
      </c>
      <c r="G29">
        <v>9.3736562168358102</v>
      </c>
      <c r="H29">
        <v>10.9497241206479</v>
      </c>
      <c r="I29">
        <v>6.09009025875657</v>
      </c>
      <c r="J29">
        <v>31.0662583980615</v>
      </c>
      <c r="K29">
        <v>3.95683471746064</v>
      </c>
      <c r="L29">
        <v>7.7619272754250401</v>
      </c>
      <c r="M29">
        <v>2.2704978932191899</v>
      </c>
      <c r="N29">
        <v>8.9413039450493201</v>
      </c>
      <c r="O29">
        <v>15.8696160936006</v>
      </c>
      <c r="P29">
        <v>5.0261025869977196</v>
      </c>
      <c r="Q29">
        <v>6.7492626367187096</v>
      </c>
      <c r="R29">
        <v>2.4199216234240102</v>
      </c>
      <c r="S29">
        <v>6.7194847281130601</v>
      </c>
      <c r="T29">
        <v>6.9265734304985402</v>
      </c>
      <c r="U29">
        <v>9.0590854181864398</v>
      </c>
      <c r="V29">
        <v>8.6206934106084105</v>
      </c>
      <c r="W29">
        <v>10.921466417771899</v>
      </c>
      <c r="X29">
        <v>8.2755436678136007</v>
      </c>
      <c r="Y29">
        <v>9.3706090951332506</v>
      </c>
      <c r="Z29">
        <v>9.6533698885303103</v>
      </c>
      <c r="AA29">
        <v>7.6600990913250904</v>
      </c>
      <c r="AB29">
        <v>9.5958237825594797</v>
      </c>
      <c r="AC29">
        <v>10.5284857138773</v>
      </c>
      <c r="AD29">
        <v>3.5722005924634201</v>
      </c>
      <c r="AE29">
        <v>6.5701569009248804</v>
      </c>
      <c r="AF29">
        <v>3.2798909596288599</v>
      </c>
      <c r="AG29">
        <v>3.2949597655045499</v>
      </c>
      <c r="AH29">
        <v>7.3693491741157198</v>
      </c>
      <c r="AI29">
        <v>6.9143798628139796</v>
      </c>
      <c r="AJ29">
        <v>5.5429886593775803</v>
      </c>
      <c r="AK29">
        <v>6.9173471207051804</v>
      </c>
      <c r="AL29">
        <v>8.5986930697009694</v>
      </c>
      <c r="AM29">
        <v>4.7373885878681001</v>
      </c>
      <c r="AN29">
        <v>6.7429503780921802</v>
      </c>
      <c r="AO29">
        <v>5.1600948217051696</v>
      </c>
      <c r="AP29">
        <v>5.6967163365028304</v>
      </c>
      <c r="AQ29">
        <v>3.3550878493697902</v>
      </c>
      <c r="AR29">
        <v>5.6954045310189798</v>
      </c>
      <c r="AS29">
        <v>6.0226857697358396</v>
      </c>
      <c r="AT29">
        <v>14.4813257278912</v>
      </c>
      <c r="AU29">
        <v>5.8050736724198</v>
      </c>
      <c r="AV29">
        <v>14.7059246967923</v>
      </c>
      <c r="AW29">
        <v>5.0482884836861803</v>
      </c>
      <c r="AX29">
        <v>7.5814089228466104</v>
      </c>
      <c r="AY29">
        <v>4.0131787384217397</v>
      </c>
      <c r="AZ29">
        <v>9.2984015966152906</v>
      </c>
      <c r="BA29">
        <v>2.9585454927615</v>
      </c>
      <c r="BB29">
        <v>4.6399436121805397</v>
      </c>
      <c r="BC29">
        <v>3.7290225711362202</v>
      </c>
      <c r="BD29">
        <v>5.4060446276691101</v>
      </c>
      <c r="BE29">
        <v>5.2144617415334</v>
      </c>
      <c r="BF29">
        <v>3.35213365457673</v>
      </c>
      <c r="BG29">
        <v>3.5546702061294702</v>
      </c>
      <c r="BH29">
        <v>6.2219409850148901</v>
      </c>
      <c r="BI29">
        <v>5.6257134994826199</v>
      </c>
      <c r="BJ29">
        <v>5.2826526165494601</v>
      </c>
      <c r="BK29">
        <v>4.0566867021097099</v>
      </c>
      <c r="BL29">
        <v>2.25292918029468</v>
      </c>
      <c r="BM29">
        <v>5.0570877092420403</v>
      </c>
    </row>
    <row r="30" spans="4:65">
      <c r="D30" s="12"/>
      <c r="E30" s="54">
        <v>10</v>
      </c>
      <c r="F30">
        <v>0.458618661165618</v>
      </c>
      <c r="G30">
        <v>0.70549202640767195</v>
      </c>
      <c r="H30">
        <v>0.82411205188069903</v>
      </c>
      <c r="I30">
        <v>0.458360112454192</v>
      </c>
      <c r="J30">
        <v>2.33814821913227</v>
      </c>
      <c r="K30">
        <v>0.29780432292447001</v>
      </c>
      <c r="L30">
        <v>0.584188034604183</v>
      </c>
      <c r="M30">
        <v>0.17088509783029701</v>
      </c>
      <c r="N30">
        <v>0.67295178028719205</v>
      </c>
      <c r="O30">
        <v>1.19439921383904</v>
      </c>
      <c r="P30">
        <v>0.37828092016700998</v>
      </c>
      <c r="Q30">
        <v>0.50797158165286205</v>
      </c>
      <c r="R30">
        <v>0.18213121650341901</v>
      </c>
      <c r="S30">
        <v>0.50573039885306503</v>
      </c>
      <c r="T30">
        <v>0.52131657194416503</v>
      </c>
      <c r="U30">
        <v>0.68181639919731796</v>
      </c>
      <c r="V30">
        <v>0.64882158280628599</v>
      </c>
      <c r="W30">
        <v>0.82198528473643295</v>
      </c>
      <c r="X30">
        <v>0.62284448424136796</v>
      </c>
      <c r="Y30">
        <v>0.70526269006175601</v>
      </c>
      <c r="Z30">
        <v>0.72654419223206601</v>
      </c>
      <c r="AA30">
        <v>0.57652411240730705</v>
      </c>
      <c r="AB30">
        <v>0.72221308407383</v>
      </c>
      <c r="AC30">
        <v>0.79240827159275296</v>
      </c>
      <c r="AD30">
        <v>0.26885550060874902</v>
      </c>
      <c r="AE30">
        <v>0.49449149815465598</v>
      </c>
      <c r="AF30">
        <v>0.24685532154985201</v>
      </c>
      <c r="AG30">
        <v>0.24798944916738599</v>
      </c>
      <c r="AH30">
        <v>0.554641322647908</v>
      </c>
      <c r="AI30">
        <v>0.520398844157278</v>
      </c>
      <c r="AJ30">
        <v>0.417183456614871</v>
      </c>
      <c r="AK30">
        <v>0.52062216969153197</v>
      </c>
      <c r="AL30">
        <v>0.64716576519046898</v>
      </c>
      <c r="AM30">
        <v>0.35655136026141099</v>
      </c>
      <c r="AN30">
        <v>0.50749650042237704</v>
      </c>
      <c r="AO30">
        <v>0.388365614015379</v>
      </c>
      <c r="AP30">
        <v>0.42875350441065402</v>
      </c>
      <c r="AQ30">
        <v>0.25251488542713602</v>
      </c>
      <c r="AR30">
        <v>0.42865477363926202</v>
      </c>
      <c r="AS30">
        <v>0.45328703014263899</v>
      </c>
      <c r="AT30">
        <v>1.08991194006987</v>
      </c>
      <c r="AU30">
        <v>0.43690883192895003</v>
      </c>
      <c r="AV30">
        <v>1.10681599309184</v>
      </c>
      <c r="AW30">
        <v>0.37995070331782599</v>
      </c>
      <c r="AX30">
        <v>0.57060163294635502</v>
      </c>
      <c r="AY30">
        <v>0.30204495823307098</v>
      </c>
      <c r="AZ30">
        <v>0.69982811754566798</v>
      </c>
      <c r="BA30">
        <v>0.22266981065070099</v>
      </c>
      <c r="BB30">
        <v>0.34921733266633198</v>
      </c>
      <c r="BC30">
        <v>0.28065843565990101</v>
      </c>
      <c r="BD30">
        <v>0.40687660086941202</v>
      </c>
      <c r="BE30">
        <v>0.392457446225982</v>
      </c>
      <c r="BF30">
        <v>0.25229254306437499</v>
      </c>
      <c r="BG30">
        <v>0.26753610639454301</v>
      </c>
      <c r="BH30">
        <v>0.46828362937219398</v>
      </c>
      <c r="BI30">
        <v>0.42340959865911698</v>
      </c>
      <c r="BJ30">
        <v>0.39758971451966901</v>
      </c>
      <c r="BK30">
        <v>0.305319509886882</v>
      </c>
      <c r="BL30">
        <v>0.16956281903152601</v>
      </c>
      <c r="BM30">
        <v>0.38061296181382998</v>
      </c>
    </row>
    <row r="31" spans="4:65">
      <c r="D31" s="12"/>
      <c r="E31" s="54">
        <v>11</v>
      </c>
      <c r="F31">
        <v>3.6126537237216601E-2</v>
      </c>
      <c r="G31">
        <v>5.5573368728169197E-2</v>
      </c>
      <c r="H31">
        <v>6.4917364361576996E-2</v>
      </c>
      <c r="I31">
        <v>3.6106170709550099E-2</v>
      </c>
      <c r="J31">
        <v>0.18418177422158999</v>
      </c>
      <c r="K31">
        <v>2.3458790216235301E-2</v>
      </c>
      <c r="L31">
        <v>4.60179503643071E-2</v>
      </c>
      <c r="M31">
        <v>1.3461045903280899E-2</v>
      </c>
      <c r="N31">
        <v>5.3010092279295602E-2</v>
      </c>
      <c r="O31">
        <v>9.4085808818137107E-2</v>
      </c>
      <c r="P31">
        <v>2.9798132753274399E-2</v>
      </c>
      <c r="Q31">
        <v>4.0014190031841902E-2</v>
      </c>
      <c r="R31">
        <v>1.4346930755820801E-2</v>
      </c>
      <c r="S31">
        <v>3.9837646465850703E-2</v>
      </c>
      <c r="T31">
        <v>4.1065408243206702E-2</v>
      </c>
      <c r="U31">
        <v>5.3708380448242998E-2</v>
      </c>
      <c r="V31">
        <v>5.1109296363970803E-2</v>
      </c>
      <c r="W31">
        <v>6.4749833602499404E-2</v>
      </c>
      <c r="X31">
        <v>4.90630154380374E-2</v>
      </c>
      <c r="Y31">
        <v>5.5555303331485201E-2</v>
      </c>
      <c r="Z31">
        <v>5.7231700403217102E-2</v>
      </c>
      <c r="AA31">
        <v>4.5414244073933199E-2</v>
      </c>
      <c r="AB31">
        <v>5.6890528197622102E-2</v>
      </c>
      <c r="AC31">
        <v>6.2419978415218E-2</v>
      </c>
      <c r="AD31">
        <v>2.1178419189237799E-2</v>
      </c>
      <c r="AE31">
        <v>3.8952330191204303E-2</v>
      </c>
      <c r="AF31">
        <v>1.9445410144257699E-2</v>
      </c>
      <c r="AG31">
        <v>1.9534748208920101E-2</v>
      </c>
      <c r="AH31">
        <v>4.3690482077227998E-2</v>
      </c>
      <c r="AI31">
        <v>4.0993116533614399E-2</v>
      </c>
      <c r="AJ31">
        <v>3.28625826996281E-2</v>
      </c>
      <c r="AK31">
        <v>4.1010708443652899E-2</v>
      </c>
      <c r="AL31">
        <v>5.0978863475340003E-2</v>
      </c>
      <c r="AM31">
        <v>2.8086441054810202E-2</v>
      </c>
      <c r="AN31">
        <v>3.9976766696907799E-2</v>
      </c>
      <c r="AO31">
        <v>3.0592529271970498E-2</v>
      </c>
      <c r="AP31">
        <v>3.3773984258100298E-2</v>
      </c>
      <c r="AQ31">
        <v>1.9891228124362299E-2</v>
      </c>
      <c r="AR31">
        <v>3.3766206988679798E-2</v>
      </c>
      <c r="AS31">
        <v>3.5706551346984403E-2</v>
      </c>
      <c r="AT31">
        <v>8.5855085329818295E-2</v>
      </c>
      <c r="AU31">
        <v>3.4416399772816998E-2</v>
      </c>
      <c r="AV31">
        <v>8.7186659800438507E-2</v>
      </c>
      <c r="AW31">
        <v>2.9929665741972901E-2</v>
      </c>
      <c r="AX31">
        <v>4.4947715576730399E-2</v>
      </c>
      <c r="AY31">
        <v>2.3792835649528998E-2</v>
      </c>
      <c r="AZ31">
        <v>5.5127208482767601E-2</v>
      </c>
      <c r="BA31">
        <v>1.7540257052844899E-2</v>
      </c>
      <c r="BB31">
        <v>2.7508721386057498E-2</v>
      </c>
      <c r="BC31">
        <v>2.2108165858399E-2</v>
      </c>
      <c r="BD31">
        <v>3.2050685933498801E-2</v>
      </c>
      <c r="BE31">
        <v>3.0914853113632498E-2</v>
      </c>
      <c r="BF31">
        <v>1.98737136611974E-2</v>
      </c>
      <c r="BG31">
        <v>2.10744872120938E-2</v>
      </c>
      <c r="BH31">
        <v>3.6887870918938102E-2</v>
      </c>
      <c r="BI31">
        <v>3.3353031456846198E-2</v>
      </c>
      <c r="BJ31">
        <v>3.1319134703814699E-2</v>
      </c>
      <c r="BK31">
        <v>2.4050780260757701E-2</v>
      </c>
      <c r="BL31">
        <v>1.3356886700207101E-2</v>
      </c>
      <c r="BM31">
        <v>2.9981833497545098E-2</v>
      </c>
    </row>
    <row r="32" spans="4:65">
      <c r="D32" s="12"/>
      <c r="E32" s="54">
        <v>12</v>
      </c>
      <c r="F32">
        <v>0.11317977041631599</v>
      </c>
      <c r="G32">
        <v>0.17410417922467999</v>
      </c>
      <c r="H32">
        <v>0.203377709472431</v>
      </c>
      <c r="I32">
        <v>0.11311596471829601</v>
      </c>
      <c r="J32">
        <v>0.57701768604034898</v>
      </c>
      <c r="K32">
        <v>7.3493356794319301E-2</v>
      </c>
      <c r="L32">
        <v>0.14416828889695599</v>
      </c>
      <c r="M32">
        <v>4.2171716455772799E-2</v>
      </c>
      <c r="N32">
        <v>0.166073765512674</v>
      </c>
      <c r="O32">
        <v>0.29475867480872803</v>
      </c>
      <c r="P32">
        <v>9.3353697358411203E-2</v>
      </c>
      <c r="Q32">
        <v>0.12535928399285501</v>
      </c>
      <c r="R32">
        <v>4.4947079164005602E-2</v>
      </c>
      <c r="S32">
        <v>0.124806195825668</v>
      </c>
      <c r="T32">
        <v>0.12865261473857501</v>
      </c>
      <c r="U32">
        <v>0.168261412065316</v>
      </c>
      <c r="V32">
        <v>0.16011881766112299</v>
      </c>
      <c r="W32">
        <v>0.202852857264051</v>
      </c>
      <c r="X32">
        <v>0.15370808408088199</v>
      </c>
      <c r="Y32">
        <v>0.17404758267251799</v>
      </c>
      <c r="Z32">
        <v>0.179299517959295</v>
      </c>
      <c r="AA32">
        <v>0.14227695514152999</v>
      </c>
      <c r="AB32">
        <v>0.17823066954882799</v>
      </c>
      <c r="AC32">
        <v>0.19555372218591399</v>
      </c>
      <c r="AD32">
        <v>6.6349249192616699E-2</v>
      </c>
      <c r="AE32">
        <v>0.12203261439846499</v>
      </c>
      <c r="AF32">
        <v>6.09199559129334E-2</v>
      </c>
      <c r="AG32">
        <v>6.1199840519131202E-2</v>
      </c>
      <c r="AH32">
        <v>0.13687663166855399</v>
      </c>
      <c r="AI32">
        <v>0.12842613415891299</v>
      </c>
      <c r="AJ32">
        <v>0.102954222842025</v>
      </c>
      <c r="AK32">
        <v>0.128481247338631</v>
      </c>
      <c r="AL32">
        <v>0.15971018828452299</v>
      </c>
      <c r="AM32">
        <v>8.7991188569273404E-2</v>
      </c>
      <c r="AN32">
        <v>0.12524204152291499</v>
      </c>
      <c r="AO32">
        <v>9.5842438945106107E-2</v>
      </c>
      <c r="AP32">
        <v>0.105809526090925</v>
      </c>
      <c r="AQ32">
        <v>6.2316646005437397E-2</v>
      </c>
      <c r="AR32">
        <v>0.105785160911343</v>
      </c>
      <c r="AS32">
        <v>0.111864008921588</v>
      </c>
      <c r="AT32">
        <v>0.26897288225819099</v>
      </c>
      <c r="AU32">
        <v>0.10782213084155701</v>
      </c>
      <c r="AV32">
        <v>0.27314453291730201</v>
      </c>
      <c r="AW32">
        <v>9.3765773206293201E-2</v>
      </c>
      <c r="AX32">
        <v>0.14081538167659</v>
      </c>
      <c r="AY32">
        <v>7.4539877948576305E-2</v>
      </c>
      <c r="AZ32">
        <v>0.172706416859252</v>
      </c>
      <c r="BA32">
        <v>5.4951357592031999E-2</v>
      </c>
      <c r="BB32">
        <v>8.6181267539613804E-2</v>
      </c>
      <c r="BC32">
        <v>6.9262025301492905E-2</v>
      </c>
      <c r="BD32">
        <v>0.100410655242703</v>
      </c>
      <c r="BE32">
        <v>9.6852237868248606E-2</v>
      </c>
      <c r="BF32">
        <v>6.2261775456761599E-2</v>
      </c>
      <c r="BG32">
        <v>6.6023643745439994E-2</v>
      </c>
      <c r="BH32">
        <v>0.115564930409415</v>
      </c>
      <c r="BI32">
        <v>0.10449073538897601</v>
      </c>
      <c r="BJ32">
        <v>9.8118799821306002E-2</v>
      </c>
      <c r="BK32">
        <v>7.5347985066269205E-2</v>
      </c>
      <c r="BL32">
        <v>4.1845399139135903E-2</v>
      </c>
      <c r="BM32">
        <v>9.3929208039807199E-2</v>
      </c>
    </row>
    <row r="33" spans="3:65">
      <c r="C33" s="14" t="s">
        <v>116</v>
      </c>
      <c r="D33" s="13">
        <f>COUNTIF(F33:BN33,"&gt;2")</f>
        <v>7</v>
      </c>
      <c r="E33" s="54">
        <v>1</v>
      </c>
      <c r="F33">
        <v>0.41713001356877599</v>
      </c>
      <c r="G33">
        <v>2.6288338458528699E-2</v>
      </c>
      <c r="H33">
        <v>0.58729745280283197</v>
      </c>
      <c r="I33">
        <v>1.29230259445165</v>
      </c>
      <c r="J33">
        <v>0.67954568367770196</v>
      </c>
      <c r="K33">
        <v>8.9539126225335094E-2</v>
      </c>
      <c r="L33">
        <v>0.98585780255197797</v>
      </c>
      <c r="M33">
        <v>0.79945809835364401</v>
      </c>
      <c r="N33">
        <v>1.9785673872565199</v>
      </c>
      <c r="O33">
        <v>2.1680623006154902</v>
      </c>
      <c r="P33">
        <v>1.4181309102551201</v>
      </c>
      <c r="Q33">
        <v>2.0456353694257201</v>
      </c>
      <c r="R33">
        <v>0.61704706056800196</v>
      </c>
      <c r="S33">
        <v>1.40966212633108</v>
      </c>
      <c r="T33">
        <v>1.7422269553730301</v>
      </c>
      <c r="U33">
        <v>1.83115836960423</v>
      </c>
      <c r="V33">
        <v>2.16408994617866</v>
      </c>
      <c r="W33">
        <v>1.3262811613973999</v>
      </c>
      <c r="X33">
        <v>1.36307846333988</v>
      </c>
      <c r="Y33">
        <v>1.56406684398375</v>
      </c>
      <c r="Z33">
        <v>0.38516634362257002</v>
      </c>
      <c r="AA33">
        <v>1.89793138982462</v>
      </c>
      <c r="AB33">
        <v>2.1171880217368999</v>
      </c>
      <c r="AC33">
        <v>1.94026659777438</v>
      </c>
      <c r="AD33">
        <v>1.5941590503838099</v>
      </c>
      <c r="AE33">
        <v>0.79373920797053099</v>
      </c>
      <c r="AF33">
        <v>0.66348060711976797</v>
      </c>
      <c r="AG33">
        <v>0.13012858285022</v>
      </c>
      <c r="AH33">
        <v>0.241928479328819</v>
      </c>
      <c r="AI33">
        <v>0.31468868774921299</v>
      </c>
      <c r="AJ33">
        <v>0.86943543618274199</v>
      </c>
      <c r="AK33">
        <v>0.40628296726891799</v>
      </c>
      <c r="AL33">
        <v>2.5578474025085202E-2</v>
      </c>
      <c r="AM33">
        <v>0.58992490204150405</v>
      </c>
      <c r="AN33">
        <v>8.6141699210631806E-2</v>
      </c>
      <c r="AO33">
        <v>1.60259802343439</v>
      </c>
      <c r="AP33">
        <v>0.14962175617281201</v>
      </c>
      <c r="AQ33">
        <v>1.8837922680419801</v>
      </c>
      <c r="AR33">
        <v>4.0763870656011703</v>
      </c>
      <c r="AS33">
        <v>0.40706352017237302</v>
      </c>
      <c r="AT33">
        <v>6.5581329845071104E-2</v>
      </c>
      <c r="AU33">
        <v>1.48617750812835E-2</v>
      </c>
      <c r="AV33">
        <v>0.65370580860676097</v>
      </c>
      <c r="AW33">
        <v>0.79988167966613699</v>
      </c>
      <c r="AX33">
        <v>1.07348550855429</v>
      </c>
      <c r="AY33">
        <v>2.8232559392642398</v>
      </c>
      <c r="AZ33">
        <v>0.40602766937024198</v>
      </c>
      <c r="BA33">
        <v>1.8423820446567599E-2</v>
      </c>
      <c r="BB33">
        <v>0.52075854651737397</v>
      </c>
      <c r="BC33">
        <v>0.29757552169319201</v>
      </c>
      <c r="BD33">
        <v>1.60519553308866</v>
      </c>
      <c r="BE33">
        <v>0.32458509427152399</v>
      </c>
      <c r="BF33">
        <v>1.9949563922311999</v>
      </c>
      <c r="BG33">
        <v>2.6532544189345599</v>
      </c>
      <c r="BH33">
        <v>1.4315663690371701</v>
      </c>
      <c r="BI33">
        <v>0.107470901438722</v>
      </c>
      <c r="BJ33">
        <v>0.22212250533424299</v>
      </c>
      <c r="BK33">
        <v>0.62948560251694197</v>
      </c>
      <c r="BL33">
        <v>1.27757055381827</v>
      </c>
      <c r="BM33">
        <v>0.47282133075324101</v>
      </c>
    </row>
    <row r="34" spans="3:65">
      <c r="C34" s="14" t="s">
        <v>118</v>
      </c>
      <c r="D34" s="13">
        <f t="shared" ref="D34:D44" si="0">COUNTIF(F34:BN34,"&gt;2")</f>
        <v>1</v>
      </c>
      <c r="E34" s="54">
        <v>2</v>
      </c>
      <c r="F34">
        <v>0.99041636904986796</v>
      </c>
      <c r="G34">
        <v>0.36893360956098697</v>
      </c>
      <c r="H34">
        <v>0.112102115549329</v>
      </c>
      <c r="I34">
        <v>0.64394080455905101</v>
      </c>
      <c r="J34">
        <v>1.5984711504748701</v>
      </c>
      <c r="K34">
        <v>0.20288104961828601</v>
      </c>
      <c r="L34">
        <v>0.124592727332168</v>
      </c>
      <c r="M34">
        <v>0.86117732187747498</v>
      </c>
      <c r="N34">
        <v>0.81466608131885399</v>
      </c>
      <c r="O34">
        <v>0.79041442160077002</v>
      </c>
      <c r="P34">
        <v>3.0394722411250699E-2</v>
      </c>
      <c r="Q34">
        <v>8.0427387119663199E-2</v>
      </c>
      <c r="R34">
        <v>0.503397202890705</v>
      </c>
      <c r="S34">
        <v>7.4181298025234502E-2</v>
      </c>
      <c r="T34">
        <v>0.53136509551106603</v>
      </c>
      <c r="U34">
        <v>0.58805914807070403</v>
      </c>
      <c r="V34">
        <v>0.40716469516093901</v>
      </c>
      <c r="W34">
        <v>0.71612973299389204</v>
      </c>
      <c r="X34">
        <v>5.2219735747911403E-2</v>
      </c>
      <c r="Y34">
        <v>0.435446398092451</v>
      </c>
      <c r="Z34">
        <v>0.63248790025768897</v>
      </c>
      <c r="AA34">
        <v>0.38581035656636498</v>
      </c>
      <c r="AB34">
        <v>0.49211007957450198</v>
      </c>
      <c r="AC34">
        <v>0.28051824642819001</v>
      </c>
      <c r="AD34">
        <v>3.1309556250575401</v>
      </c>
      <c r="AE34">
        <v>8.41593151957504E-2</v>
      </c>
      <c r="AF34">
        <v>0.33742181508431301</v>
      </c>
      <c r="AG34">
        <v>0.71936983526424103</v>
      </c>
      <c r="AH34">
        <v>0.21448965398115499</v>
      </c>
      <c r="AI34">
        <v>1.67811544531282</v>
      </c>
      <c r="AJ34">
        <v>0.18150783450532201</v>
      </c>
      <c r="AK34">
        <v>0.40823415512269701</v>
      </c>
      <c r="AL34">
        <v>1.14553673634997</v>
      </c>
      <c r="AM34">
        <v>4.0193656425857899E-2</v>
      </c>
      <c r="AN34">
        <v>0.19634987619084401</v>
      </c>
      <c r="AO34">
        <v>0.31651922847825298</v>
      </c>
      <c r="AP34">
        <v>1.6316370997404099</v>
      </c>
      <c r="AQ34">
        <v>0.71472124604259701</v>
      </c>
      <c r="AR34">
        <v>7.0477878591775706E-2</v>
      </c>
      <c r="AS34">
        <v>0.87271154487737401</v>
      </c>
      <c r="AT34">
        <v>8.9536078449105397E-3</v>
      </c>
      <c r="AU34">
        <v>0.836548300167543</v>
      </c>
      <c r="AV34">
        <v>1.0403102029598701</v>
      </c>
      <c r="AW34">
        <v>1.2932995697737499</v>
      </c>
      <c r="AX34">
        <v>1.0934186732653099</v>
      </c>
      <c r="AY34">
        <v>1.32691940158935E-2</v>
      </c>
      <c r="AZ34">
        <v>0.68844216640600597</v>
      </c>
      <c r="BA34">
        <v>1.8595919468640001</v>
      </c>
      <c r="BB34">
        <v>0.82781367092302904</v>
      </c>
      <c r="BC34">
        <v>0.85632314799171305</v>
      </c>
      <c r="BD34">
        <v>1.4832386019439701</v>
      </c>
      <c r="BE34">
        <v>1.05108852799798</v>
      </c>
      <c r="BF34">
        <v>0.92343402978559497</v>
      </c>
      <c r="BG34">
        <v>0.95989888785548405</v>
      </c>
      <c r="BH34">
        <v>0.78582332442606495</v>
      </c>
      <c r="BI34">
        <v>6.6183220115130198E-2</v>
      </c>
      <c r="BJ34">
        <v>1.5349267995134599</v>
      </c>
      <c r="BK34">
        <v>0.187149734296398</v>
      </c>
      <c r="BL34">
        <v>0.54601078685568505</v>
      </c>
      <c r="BM34">
        <v>9.0195754961103491E-3</v>
      </c>
    </row>
    <row r="35" spans="3:65">
      <c r="C35" s="14" t="s">
        <v>120</v>
      </c>
      <c r="D35" s="13">
        <f t="shared" si="0"/>
        <v>2</v>
      </c>
      <c r="E35" s="54">
        <v>3</v>
      </c>
      <c r="F35">
        <v>0.122745356115135</v>
      </c>
      <c r="G35">
        <v>0.374080903640097</v>
      </c>
      <c r="H35">
        <v>1.0548275264314799</v>
      </c>
      <c r="I35">
        <v>0.24005878425865501</v>
      </c>
      <c r="J35">
        <v>1.74674241525999</v>
      </c>
      <c r="K35">
        <v>1.0522984402786399</v>
      </c>
      <c r="L35">
        <v>0.526965944571821</v>
      </c>
      <c r="M35">
        <v>0.351545608949976</v>
      </c>
      <c r="N35">
        <v>1.34969879534514</v>
      </c>
      <c r="O35">
        <v>0.424129809927077</v>
      </c>
      <c r="P35">
        <v>0.55444434029663103</v>
      </c>
      <c r="Q35">
        <v>0.47774714707579002</v>
      </c>
      <c r="R35">
        <v>0.98324642033293297</v>
      </c>
      <c r="S35">
        <v>0.327949877520199</v>
      </c>
      <c r="T35">
        <v>0.42480760790231598</v>
      </c>
      <c r="U35">
        <v>0.12333635173594699</v>
      </c>
      <c r="V35">
        <v>0.32697419356873603</v>
      </c>
      <c r="W35">
        <v>0.91301985787383499</v>
      </c>
      <c r="X35">
        <v>0.72271244987439698</v>
      </c>
      <c r="Y35">
        <v>0.41796597070969799</v>
      </c>
      <c r="Z35">
        <v>1.3136130136604001</v>
      </c>
      <c r="AA35">
        <v>0.405987182992741</v>
      </c>
      <c r="AB35">
        <v>0.42164491473314297</v>
      </c>
      <c r="AC35">
        <v>0.41253084227665598</v>
      </c>
      <c r="AD35">
        <v>1.7830789435074601</v>
      </c>
      <c r="AE35">
        <v>0.63951702513909703</v>
      </c>
      <c r="AF35">
        <v>0.29383580273457599</v>
      </c>
      <c r="AG35">
        <v>6.7418457421445199E-2</v>
      </c>
      <c r="AH35">
        <v>0.46659560011661799</v>
      </c>
      <c r="AI35">
        <v>2.1672294936569299</v>
      </c>
      <c r="AJ35">
        <v>0.16569775562308001</v>
      </c>
      <c r="AK35">
        <v>1.3344355779341199</v>
      </c>
      <c r="AL35">
        <v>1.44931555359158</v>
      </c>
      <c r="AM35">
        <v>0.227255511165115</v>
      </c>
      <c r="AN35">
        <v>0.418668032601414</v>
      </c>
      <c r="AO35">
        <v>0.449095714096515</v>
      </c>
      <c r="AP35">
        <v>1.2830650055666</v>
      </c>
      <c r="AQ35">
        <v>0.47818006871218</v>
      </c>
      <c r="AR35">
        <v>1.21602858758318</v>
      </c>
      <c r="AS35">
        <v>0.157396106935801</v>
      </c>
      <c r="AT35">
        <v>0.32419363732290701</v>
      </c>
      <c r="AU35">
        <v>0.70558302726668498</v>
      </c>
      <c r="AV35">
        <v>3.2876136638367E-3</v>
      </c>
      <c r="AW35">
        <v>2.0578229496816798</v>
      </c>
      <c r="AX35">
        <v>0.436870429033201</v>
      </c>
      <c r="AY35">
        <v>0.89652934974084997</v>
      </c>
      <c r="AZ35">
        <v>0.61146924825351401</v>
      </c>
      <c r="BA35">
        <v>0.23054064227818999</v>
      </c>
      <c r="BB35">
        <v>0.92390674507384796</v>
      </c>
      <c r="BC35">
        <v>0.38950966670093101</v>
      </c>
      <c r="BD35">
        <v>0.115125771652967</v>
      </c>
      <c r="BE35">
        <v>4.9692372924597397E-2</v>
      </c>
      <c r="BF35">
        <v>0.43248115790779701</v>
      </c>
      <c r="BG35">
        <v>0.94984129570792597</v>
      </c>
      <c r="BH35">
        <v>0.259717942647123</v>
      </c>
      <c r="BI35">
        <v>1.0554198762781899</v>
      </c>
      <c r="BJ35">
        <v>8.2761930914966406E-2</v>
      </c>
      <c r="BK35">
        <v>1.1424890076393299</v>
      </c>
      <c r="BL35">
        <v>1.0086872139077201</v>
      </c>
      <c r="BM35">
        <v>0.21945079564012601</v>
      </c>
    </row>
    <row r="36" spans="3:65">
      <c r="C36" s="14" t="s">
        <v>122</v>
      </c>
      <c r="D36" s="13">
        <f t="shared" si="0"/>
        <v>7</v>
      </c>
      <c r="E36" s="54">
        <v>4</v>
      </c>
      <c r="F36">
        <v>0.65928255649449696</v>
      </c>
      <c r="G36">
        <v>2.01368338078814</v>
      </c>
      <c r="H36">
        <v>0.227238918842813</v>
      </c>
      <c r="I36">
        <v>0.747281271732117</v>
      </c>
      <c r="J36">
        <v>1.2676804953701999</v>
      </c>
      <c r="K36">
        <v>2.06324170056795</v>
      </c>
      <c r="L36">
        <v>0.77516307571823195</v>
      </c>
      <c r="M36">
        <v>0.18449009105422601</v>
      </c>
      <c r="N36">
        <v>2.3868265803247999</v>
      </c>
      <c r="O36">
        <v>1.10665224974529</v>
      </c>
      <c r="P36">
        <v>1.4134063944574</v>
      </c>
      <c r="Q36">
        <v>1.06609319205006</v>
      </c>
      <c r="R36">
        <v>0.27615284212840202</v>
      </c>
      <c r="S36">
        <v>0.91985904144394703</v>
      </c>
      <c r="T36">
        <v>1.6830800007342599</v>
      </c>
      <c r="U36">
        <v>1.63721346527791</v>
      </c>
      <c r="V36">
        <v>1.19705315302023</v>
      </c>
      <c r="W36">
        <v>0.77962581135777997</v>
      </c>
      <c r="X36">
        <v>0.48446443043142201</v>
      </c>
      <c r="Y36">
        <v>0.13513602796301799</v>
      </c>
      <c r="Z36">
        <v>1.46263249192052</v>
      </c>
      <c r="AA36">
        <v>0.49596247441942098</v>
      </c>
      <c r="AB36">
        <v>2.0362223091677198</v>
      </c>
      <c r="AC36">
        <v>1.88687783889589</v>
      </c>
      <c r="AD36">
        <v>1.5709104149470099</v>
      </c>
      <c r="AE36">
        <v>0.44579914586834601</v>
      </c>
      <c r="AF36">
        <v>1.1601216120115301</v>
      </c>
      <c r="AG36">
        <v>1.42330576971393</v>
      </c>
      <c r="AH36">
        <v>0.29962430407027002</v>
      </c>
      <c r="AI36">
        <v>3.0176010326339702</v>
      </c>
      <c r="AJ36">
        <v>0.36407771360920399</v>
      </c>
      <c r="AK36">
        <v>0.40643363228908003</v>
      </c>
      <c r="AL36">
        <v>0.97961825699948901</v>
      </c>
      <c r="AM36">
        <v>1.0119704102191101</v>
      </c>
      <c r="AN36">
        <v>0.5343914903018</v>
      </c>
      <c r="AO36">
        <v>0.771570140950806</v>
      </c>
      <c r="AP36">
        <v>0.51522908080519303</v>
      </c>
      <c r="AQ36">
        <v>2.8728749517646701</v>
      </c>
      <c r="AR36">
        <v>1.7284022358212201</v>
      </c>
      <c r="AS36">
        <v>0.13877489181166799</v>
      </c>
      <c r="AT36">
        <v>1.0836904031722101</v>
      </c>
      <c r="AU36">
        <v>0.48090509346939903</v>
      </c>
      <c r="AV36">
        <v>3.8608772902558403E-2</v>
      </c>
      <c r="AW36">
        <v>0.34780115717472798</v>
      </c>
      <c r="AX36">
        <v>0.772574520141041</v>
      </c>
      <c r="AY36">
        <v>2.1003024729836</v>
      </c>
      <c r="AZ36">
        <v>1.4399192972753201</v>
      </c>
      <c r="BA36">
        <v>1.49073181116922</v>
      </c>
      <c r="BB36">
        <v>0.16326016996502099</v>
      </c>
      <c r="BC36">
        <v>0.72649464156514798</v>
      </c>
      <c r="BD36">
        <v>1.55457337338702</v>
      </c>
      <c r="BE36">
        <v>1.33617851330052</v>
      </c>
      <c r="BF36">
        <v>1.1869152553047799</v>
      </c>
      <c r="BG36">
        <v>1.55009453432213</v>
      </c>
      <c r="BH36">
        <v>4.3460799035289398E-2</v>
      </c>
      <c r="BI36">
        <v>0.54535375737726699</v>
      </c>
      <c r="BJ36">
        <v>0.17294304164463201</v>
      </c>
      <c r="BK36">
        <v>0.43946691445309899</v>
      </c>
      <c r="BL36">
        <v>0.15457280660775299</v>
      </c>
      <c r="BM36">
        <v>1.0447359901307101</v>
      </c>
    </row>
    <row r="37" spans="3:65">
      <c r="C37" s="14" t="s">
        <v>124</v>
      </c>
      <c r="D37" s="13">
        <f t="shared" si="0"/>
        <v>5</v>
      </c>
      <c r="E37" s="54">
        <v>5</v>
      </c>
      <c r="F37">
        <v>1.4913990915186499</v>
      </c>
      <c r="G37">
        <v>0.69174693725055403</v>
      </c>
      <c r="H37">
        <v>8.0111277544883501E-3</v>
      </c>
      <c r="I37">
        <v>0.82178293118755397</v>
      </c>
      <c r="J37">
        <v>0.98745629290983605</v>
      </c>
      <c r="K37">
        <v>0.20539550505087301</v>
      </c>
      <c r="L37">
        <v>0.62080140291943298</v>
      </c>
      <c r="M37">
        <v>2.0635826380943998</v>
      </c>
      <c r="N37">
        <v>0.55252576790750496</v>
      </c>
      <c r="O37">
        <v>0.81734049593373204</v>
      </c>
      <c r="P37">
        <v>0.107770690404537</v>
      </c>
      <c r="Q37">
        <v>0.12462583437497</v>
      </c>
      <c r="R37">
        <v>9.5198239717892499E-2</v>
      </c>
      <c r="S37">
        <v>0.120872611210237</v>
      </c>
      <c r="T37">
        <v>0.13310895506359999</v>
      </c>
      <c r="U37">
        <v>0.45793809989255702</v>
      </c>
      <c r="V37">
        <v>0.246390308953992</v>
      </c>
      <c r="W37">
        <v>0.12704982056042</v>
      </c>
      <c r="X37">
        <v>0.29553011205464602</v>
      </c>
      <c r="Y37">
        <v>6.6884442822633505E-2</v>
      </c>
      <c r="Z37">
        <v>1.5764059495832801</v>
      </c>
      <c r="AA37">
        <v>0.54589915068004902</v>
      </c>
      <c r="AB37">
        <v>0.55298508252266398</v>
      </c>
      <c r="AC37">
        <v>0.46503513784559902</v>
      </c>
      <c r="AD37">
        <v>4.1317470945674399</v>
      </c>
      <c r="AE37">
        <v>0.50848771154391703</v>
      </c>
      <c r="AF37">
        <v>0.144283831946934</v>
      </c>
      <c r="AG37">
        <v>2.39692804451282</v>
      </c>
      <c r="AH37">
        <v>0.26580461390249599</v>
      </c>
      <c r="AI37">
        <v>2.8671186174841599</v>
      </c>
      <c r="AJ37">
        <v>0.30434510816153199</v>
      </c>
      <c r="AK37">
        <v>0.80351561061888499</v>
      </c>
      <c r="AL37">
        <v>0.87104141942493096</v>
      </c>
      <c r="AM37">
        <v>1.1197781841118899</v>
      </c>
      <c r="AN37">
        <v>9.8164209843614902E-2</v>
      </c>
      <c r="AO37">
        <v>1.4805405881000899</v>
      </c>
      <c r="AP37">
        <v>1.95075588570224</v>
      </c>
      <c r="AQ37">
        <v>0.96134317398189195</v>
      </c>
      <c r="AR37">
        <v>1.60377277808776</v>
      </c>
      <c r="AS37">
        <v>1.21950114360225</v>
      </c>
      <c r="AT37">
        <v>1.5632074126239599</v>
      </c>
      <c r="AU37">
        <v>9.1564733129859993E-2</v>
      </c>
      <c r="AV37">
        <v>6.1429325855685397E-2</v>
      </c>
      <c r="AW37">
        <v>0.13818479802594699</v>
      </c>
      <c r="AX37">
        <v>0.72554271192143105</v>
      </c>
      <c r="AY37">
        <v>1.05613470484698</v>
      </c>
      <c r="AZ37">
        <v>1.8522211156156101</v>
      </c>
      <c r="BA37">
        <v>0.55339217029734</v>
      </c>
      <c r="BB37">
        <v>0.29929023521495801</v>
      </c>
      <c r="BC37">
        <v>0.64965173876872295</v>
      </c>
      <c r="BD37">
        <v>0.15498018519083701</v>
      </c>
      <c r="BE37">
        <v>1.4439472254040699</v>
      </c>
      <c r="BF37">
        <v>9.8744822596280604E-2</v>
      </c>
      <c r="BG37">
        <v>0.70459400220651902</v>
      </c>
      <c r="BH37">
        <v>1.25780031126426</v>
      </c>
      <c r="BI37">
        <v>0.83319065569651696</v>
      </c>
      <c r="BJ37">
        <v>2.4560065838918699</v>
      </c>
      <c r="BK37">
        <v>1.39105678453572</v>
      </c>
      <c r="BL37">
        <v>0.59142903161016103</v>
      </c>
      <c r="BM37">
        <v>0.53513618686715403</v>
      </c>
    </row>
    <row r="38" spans="3:65">
      <c r="C38" s="14" t="s">
        <v>126</v>
      </c>
      <c r="D38" s="13">
        <f t="shared" si="0"/>
        <v>1</v>
      </c>
      <c r="E38" s="54">
        <v>6</v>
      </c>
      <c r="F38">
        <v>0.27851664850206198</v>
      </c>
      <c r="G38">
        <v>0.60220112840757201</v>
      </c>
      <c r="H38">
        <v>5.4112454012470897E-2</v>
      </c>
      <c r="I38">
        <v>0.32867926078489201</v>
      </c>
      <c r="J38">
        <v>0.87460663036970299</v>
      </c>
      <c r="K38">
        <v>2.1210747563602E-2</v>
      </c>
      <c r="L38">
        <v>4.3532791411321201E-2</v>
      </c>
      <c r="M38">
        <v>1.3350031956573201</v>
      </c>
      <c r="N38">
        <v>0.74552875782874894</v>
      </c>
      <c r="O38">
        <v>0.42986399116257501</v>
      </c>
      <c r="P38">
        <v>0.119921691314872</v>
      </c>
      <c r="Q38">
        <v>0.64624587627220298</v>
      </c>
      <c r="R38">
        <v>0.45112465447056899</v>
      </c>
      <c r="S38">
        <v>0.117026819943955</v>
      </c>
      <c r="T38">
        <v>0.106491036595667</v>
      </c>
      <c r="U38">
        <v>0.63459253984832797</v>
      </c>
      <c r="V38">
        <v>0.16023369805215801</v>
      </c>
      <c r="W38">
        <v>4.6121678710603901E-2</v>
      </c>
      <c r="X38">
        <v>0.25753441474724797</v>
      </c>
      <c r="Y38">
        <v>9.02936241211931E-2</v>
      </c>
      <c r="Z38">
        <v>0.97149739896805198</v>
      </c>
      <c r="AA38">
        <v>0.75510340080541105</v>
      </c>
      <c r="AB38">
        <v>0.267698126195623</v>
      </c>
      <c r="AC38">
        <v>3.4245713619588898E-2</v>
      </c>
      <c r="AD38">
        <v>1.2998192830298001</v>
      </c>
      <c r="AE38">
        <v>0.51874084708630297</v>
      </c>
      <c r="AF38">
        <v>0.99209742951228097</v>
      </c>
      <c r="AG38">
        <v>5.7398521515188698E-2</v>
      </c>
      <c r="AH38">
        <v>0.698616753178397</v>
      </c>
      <c r="AI38">
        <v>1.38109843534412</v>
      </c>
      <c r="AJ38">
        <v>0.77333849263095999</v>
      </c>
      <c r="AK38">
        <v>0.42604788048441999</v>
      </c>
      <c r="AL38">
        <v>0.27211194102073499</v>
      </c>
      <c r="AM38">
        <v>0.53377361709402904</v>
      </c>
      <c r="AN38">
        <v>7.4300590350711307E-2</v>
      </c>
      <c r="AO38">
        <v>0.25373799322652602</v>
      </c>
      <c r="AP38">
        <v>1.50777229619777</v>
      </c>
      <c r="AQ38">
        <v>0.117273879365429</v>
      </c>
      <c r="AR38">
        <v>0.81458272537157905</v>
      </c>
      <c r="AS38">
        <v>1.06900990656307</v>
      </c>
      <c r="AT38">
        <v>0.254550073217923</v>
      </c>
      <c r="AU38">
        <v>0.31866763321344399</v>
      </c>
      <c r="AV38">
        <v>0.95966241204079294</v>
      </c>
      <c r="AW38">
        <v>1.8941116384660299</v>
      </c>
      <c r="AX38">
        <v>0.13733723673411599</v>
      </c>
      <c r="AY38">
        <v>1.2653917995810999</v>
      </c>
      <c r="AZ38">
        <v>0.226370768376601</v>
      </c>
      <c r="BA38">
        <v>0.220748407349733</v>
      </c>
      <c r="BB38">
        <v>0.45813072098235902</v>
      </c>
      <c r="BC38">
        <v>1.16009497311489</v>
      </c>
      <c r="BD38">
        <v>1.10142028445897</v>
      </c>
      <c r="BE38">
        <v>0.65982779412457804</v>
      </c>
      <c r="BF38">
        <v>1.2662502293236499</v>
      </c>
      <c r="BG38">
        <v>1.80351369939789</v>
      </c>
      <c r="BH38">
        <v>2.06088462358918</v>
      </c>
      <c r="BI38">
        <v>0.26992373932374097</v>
      </c>
      <c r="BJ38">
        <v>0.82042942518239503</v>
      </c>
      <c r="BK38">
        <v>0.416483285997504</v>
      </c>
      <c r="BL38">
        <v>0.32500952789564902</v>
      </c>
      <c r="BM38">
        <v>7.9495297064052201E-2</v>
      </c>
    </row>
    <row r="39" spans="3:65">
      <c r="C39" s="14" t="s">
        <v>130</v>
      </c>
      <c r="D39" s="13">
        <f t="shared" si="0"/>
        <v>5</v>
      </c>
      <c r="E39" s="54">
        <v>7</v>
      </c>
      <c r="F39">
        <v>1.1868353279246799</v>
      </c>
      <c r="G39">
        <v>2.2403236142648502</v>
      </c>
      <c r="H39">
        <v>0.43123409579481398</v>
      </c>
      <c r="I39">
        <v>0.13333597525810101</v>
      </c>
      <c r="J39">
        <v>1.97771264800668</v>
      </c>
      <c r="K39">
        <v>0.39669668892749199</v>
      </c>
      <c r="L39">
        <v>0.81982927646243997</v>
      </c>
      <c r="M39">
        <v>1.61667384522112</v>
      </c>
      <c r="N39">
        <v>1.2933021172046599</v>
      </c>
      <c r="O39">
        <v>1.0404753983266899</v>
      </c>
      <c r="P39">
        <v>0.42975826743298701</v>
      </c>
      <c r="Q39">
        <v>0.548178012290511</v>
      </c>
      <c r="R39">
        <v>0.44355168717468502</v>
      </c>
      <c r="S39">
        <v>2.3065802255778499E-2</v>
      </c>
      <c r="T39">
        <v>0.79715139095090204</v>
      </c>
      <c r="U39">
        <v>0.88547794623960796</v>
      </c>
      <c r="V39">
        <v>0.563295516986553</v>
      </c>
      <c r="W39">
        <v>0.153762490310557</v>
      </c>
      <c r="X39">
        <v>0.38168943442175401</v>
      </c>
      <c r="Y39">
        <v>0.78178051667725901</v>
      </c>
      <c r="Z39">
        <v>1.0253891011907399</v>
      </c>
      <c r="AA39">
        <v>4.9880509693555099E-2</v>
      </c>
      <c r="AB39">
        <v>0.554063919773778</v>
      </c>
      <c r="AC39">
        <v>0.54297739910582898</v>
      </c>
      <c r="AD39">
        <v>2.8070482009597</v>
      </c>
      <c r="AE39">
        <v>0.32234166143333198</v>
      </c>
      <c r="AF39">
        <v>1.11871606085168</v>
      </c>
      <c r="AG39">
        <v>1.65877964804629</v>
      </c>
      <c r="AH39">
        <v>0.66370151790048704</v>
      </c>
      <c r="AI39">
        <v>0.42885112469987602</v>
      </c>
      <c r="AJ39">
        <v>0.52227617391772296</v>
      </c>
      <c r="AK39">
        <v>9.0722125134823306E-2</v>
      </c>
      <c r="AL39">
        <v>0.26264855765360701</v>
      </c>
      <c r="AM39">
        <v>1.04921506407973</v>
      </c>
      <c r="AN39">
        <v>8.8338718607288799E-2</v>
      </c>
      <c r="AO39">
        <v>1.27428434184446</v>
      </c>
      <c r="AP39">
        <v>0.90208393363061601</v>
      </c>
      <c r="AQ39">
        <v>0.79364635395002403</v>
      </c>
      <c r="AR39">
        <v>1.96063652108034</v>
      </c>
      <c r="AS39">
        <v>0.73159835880699398</v>
      </c>
      <c r="AT39">
        <v>1.5247232287791299</v>
      </c>
      <c r="AU39">
        <v>0.90247190491803897</v>
      </c>
      <c r="AV39">
        <v>0.27096497153095001</v>
      </c>
      <c r="AW39">
        <v>1.27941133045264</v>
      </c>
      <c r="AX39">
        <v>0.23247465802396</v>
      </c>
      <c r="AY39">
        <v>0.714154002707859</v>
      </c>
      <c r="AZ39">
        <v>0.31349663347227402</v>
      </c>
      <c r="BA39">
        <v>2.59984189383262</v>
      </c>
      <c r="BB39">
        <v>2.1485518400891199</v>
      </c>
      <c r="BC39">
        <v>0.68271962843581002</v>
      </c>
      <c r="BD39">
        <v>1.2839664940584901</v>
      </c>
      <c r="BE39">
        <v>1.85821841878105</v>
      </c>
      <c r="BF39">
        <v>0.126583425338506</v>
      </c>
      <c r="BG39">
        <v>0.59338011899509402</v>
      </c>
      <c r="BH39">
        <v>2.5491790418924198</v>
      </c>
      <c r="BI39">
        <v>0.81597392405603897</v>
      </c>
      <c r="BJ39">
        <v>0.37230127122116102</v>
      </c>
      <c r="BK39">
        <v>1.14623692114572</v>
      </c>
      <c r="BL39">
        <v>1.19153343301609</v>
      </c>
      <c r="BM39">
        <v>0.29283776450709698</v>
      </c>
    </row>
    <row r="40" spans="3:65">
      <c r="C40" s="14" t="s">
        <v>132</v>
      </c>
      <c r="D40" s="13">
        <f t="shared" si="0"/>
        <v>6</v>
      </c>
      <c r="E40" s="54">
        <v>8</v>
      </c>
      <c r="F40">
        <v>1.02811803825295</v>
      </c>
      <c r="G40">
        <v>2.0516001155333798</v>
      </c>
      <c r="H40">
        <v>0.20705855175261501</v>
      </c>
      <c r="I40">
        <v>0.448692381932841</v>
      </c>
      <c r="J40">
        <v>1.8820156568394</v>
      </c>
      <c r="K40">
        <v>0.36042070287928801</v>
      </c>
      <c r="L40">
        <v>0.93176476364969596</v>
      </c>
      <c r="M40">
        <v>1.7159250388765099</v>
      </c>
      <c r="N40">
        <v>0.96072332117275505</v>
      </c>
      <c r="O40">
        <v>0.82901936346782901</v>
      </c>
      <c r="P40">
        <v>8.1597675162059402E-2</v>
      </c>
      <c r="Q40">
        <v>9.4019037414679693E-2</v>
      </c>
      <c r="R40">
        <v>4.5311119827010603E-3</v>
      </c>
      <c r="S40">
        <v>0.34803767167652599</v>
      </c>
      <c r="T40">
        <v>0.54347171847641895</v>
      </c>
      <c r="U40">
        <v>0.60912672602175499</v>
      </c>
      <c r="V40">
        <v>0.24932074294081599</v>
      </c>
      <c r="W40">
        <v>0.78284823841200601</v>
      </c>
      <c r="X40">
        <v>0.78575619035927302</v>
      </c>
      <c r="Y40">
        <v>1.2916639257782001</v>
      </c>
      <c r="Z40">
        <v>1.0507624494575201</v>
      </c>
      <c r="AA40">
        <v>0.494830012168542</v>
      </c>
      <c r="AB40">
        <v>1.05635757841313</v>
      </c>
      <c r="AC40">
        <v>0.249888411047229</v>
      </c>
      <c r="AD40">
        <v>2.7566036589734502</v>
      </c>
      <c r="AE40">
        <v>0.573475284212007</v>
      </c>
      <c r="AF40">
        <v>1.2562640714587301</v>
      </c>
      <c r="AG40">
        <v>0.95114053194624104</v>
      </c>
      <c r="AH40">
        <v>0.98850816705857403</v>
      </c>
      <c r="AI40">
        <v>0.79881126205633801</v>
      </c>
      <c r="AJ40">
        <v>9.0786590090640398E-2</v>
      </c>
      <c r="AK40">
        <v>0.25575393431566701</v>
      </c>
      <c r="AL40">
        <v>0.72879223515152802</v>
      </c>
      <c r="AM40">
        <v>0.79239696885434097</v>
      </c>
      <c r="AN40">
        <v>8.5596265782501499E-2</v>
      </c>
      <c r="AO40">
        <v>0.72465692458497299</v>
      </c>
      <c r="AP40">
        <v>1.3375021914338401</v>
      </c>
      <c r="AQ40">
        <v>0.689310710563804</v>
      </c>
      <c r="AR40">
        <v>1.38193973422157</v>
      </c>
      <c r="AS40">
        <v>1.4700882553241701</v>
      </c>
      <c r="AT40">
        <v>2.0290750531771402</v>
      </c>
      <c r="AU40">
        <v>0.96316418311937002</v>
      </c>
      <c r="AV40">
        <v>0.11935236353521</v>
      </c>
      <c r="AW40">
        <v>1.2802659771696601</v>
      </c>
      <c r="AX40">
        <v>0.58764994292032402</v>
      </c>
      <c r="AY40">
        <v>0.40644201485654302</v>
      </c>
      <c r="AZ40">
        <v>0.44281911460463602</v>
      </c>
      <c r="BA40">
        <v>2.9411749433910099</v>
      </c>
      <c r="BB40">
        <v>2.44857025137678</v>
      </c>
      <c r="BC40">
        <v>1.26692850626577</v>
      </c>
      <c r="BD40">
        <v>0.54206063511723301</v>
      </c>
      <c r="BE40">
        <v>1.82174035181548</v>
      </c>
      <c r="BF40">
        <v>0.222737250204363</v>
      </c>
      <c r="BG40">
        <v>0.90117353674760703</v>
      </c>
      <c r="BH40">
        <v>2.15001197631954</v>
      </c>
      <c r="BI40">
        <v>1.35198592209178</v>
      </c>
      <c r="BJ40">
        <v>4.1336365667314502E-2</v>
      </c>
      <c r="BK40">
        <v>0.81411986567098404</v>
      </c>
      <c r="BL40">
        <v>1.15118992587644</v>
      </c>
      <c r="BM40">
        <v>0.206951060225954</v>
      </c>
    </row>
    <row r="41" spans="3:65">
      <c r="C41" s="14" t="s">
        <v>134</v>
      </c>
      <c r="D41" s="13">
        <f t="shared" si="0"/>
        <v>6</v>
      </c>
      <c r="E41" s="54">
        <v>9</v>
      </c>
      <c r="F41">
        <v>1.19647780870066</v>
      </c>
      <c r="G41">
        <v>2.22869444914113</v>
      </c>
      <c r="H41">
        <v>0.406637578413857</v>
      </c>
      <c r="I41">
        <v>6.0901917383157603E-2</v>
      </c>
      <c r="J41">
        <v>2.0280906361575801</v>
      </c>
      <c r="K41">
        <v>0.38945323200076698</v>
      </c>
      <c r="L41">
        <v>0.78057850250289296</v>
      </c>
      <c r="M41">
        <v>1.60294105386473</v>
      </c>
      <c r="N41">
        <v>1.27514161891443</v>
      </c>
      <c r="O41">
        <v>1.0370300487911599</v>
      </c>
      <c r="P41">
        <v>0.40821053130030699</v>
      </c>
      <c r="Q41">
        <v>0.51327873854709005</v>
      </c>
      <c r="R41">
        <v>0.41574644353689999</v>
      </c>
      <c r="S41">
        <v>8.4842681161841696E-2</v>
      </c>
      <c r="T41">
        <v>0.78504694985009205</v>
      </c>
      <c r="U41">
        <v>0.84106906113369695</v>
      </c>
      <c r="V41">
        <v>0.50156492768816296</v>
      </c>
      <c r="W41">
        <v>0.18748968983765599</v>
      </c>
      <c r="X41">
        <v>0.41120230580235601</v>
      </c>
      <c r="Y41">
        <v>0.82652359672559095</v>
      </c>
      <c r="Z41">
        <v>1.0457071244409299</v>
      </c>
      <c r="AA41">
        <v>2.75703300893071E-2</v>
      </c>
      <c r="AB41">
        <v>0.58118218747162298</v>
      </c>
      <c r="AC41">
        <v>0.50951788919475605</v>
      </c>
      <c r="AD41">
        <v>2.8076882171823998</v>
      </c>
      <c r="AE41">
        <v>0.34378232594271602</v>
      </c>
      <c r="AF41">
        <v>1.07911784186425</v>
      </c>
      <c r="AG41">
        <v>1.57882402040707</v>
      </c>
      <c r="AH41">
        <v>0.68404328020501204</v>
      </c>
      <c r="AI41">
        <v>0.51451731908093601</v>
      </c>
      <c r="AJ41">
        <v>0.491382882016351</v>
      </c>
      <c r="AK41">
        <v>5.0219869630239798E-2</v>
      </c>
      <c r="AL41">
        <v>0.257431752749892</v>
      </c>
      <c r="AM41">
        <v>1.0551957733203601</v>
      </c>
      <c r="AN41">
        <v>0.11271563613271</v>
      </c>
      <c r="AO41">
        <v>1.2895186621506001</v>
      </c>
      <c r="AP41">
        <v>0.94296439681200805</v>
      </c>
      <c r="AQ41">
        <v>0.71409087720919395</v>
      </c>
      <c r="AR41">
        <v>1.8395045334674001</v>
      </c>
      <c r="AS41">
        <v>0.74776836505026401</v>
      </c>
      <c r="AT41">
        <v>1.5837741003727199</v>
      </c>
      <c r="AU41">
        <v>0.90132010825240005</v>
      </c>
      <c r="AV41">
        <v>0.308651933904035</v>
      </c>
      <c r="AW41">
        <v>1.1822997624327301</v>
      </c>
      <c r="AX41">
        <v>0.229372296208599</v>
      </c>
      <c r="AY41">
        <v>0.62720266470305897</v>
      </c>
      <c r="AZ41">
        <v>0.24596319251192</v>
      </c>
      <c r="BA41">
        <v>2.6229229412938402</v>
      </c>
      <c r="BB41">
        <v>2.1669150902380601</v>
      </c>
      <c r="BC41">
        <v>0.70694721904477498</v>
      </c>
      <c r="BD41">
        <v>1.2700680164087601</v>
      </c>
      <c r="BE41">
        <v>1.83714939178596</v>
      </c>
      <c r="BF41">
        <v>0.141897823088667</v>
      </c>
      <c r="BG41">
        <v>0.65089459985951803</v>
      </c>
      <c r="BH41">
        <v>2.56902844762093</v>
      </c>
      <c r="BI41">
        <v>0.82235330926503802</v>
      </c>
      <c r="BJ41">
        <v>0.318511835380757</v>
      </c>
      <c r="BK41">
        <v>1.1553863240572499</v>
      </c>
      <c r="BL41">
        <v>1.25406778150674</v>
      </c>
      <c r="BM41">
        <v>0.298425143669444</v>
      </c>
    </row>
    <row r="42" spans="3:65">
      <c r="C42" s="14" t="s">
        <v>152</v>
      </c>
      <c r="D42" s="13">
        <f t="shared" si="0"/>
        <v>29</v>
      </c>
      <c r="E42" s="54">
        <v>10</v>
      </c>
      <c r="F42">
        <v>0.41882782245327799</v>
      </c>
      <c r="G42">
        <v>2.7556386653090702E-2</v>
      </c>
      <c r="H42">
        <v>0.17296771494811999</v>
      </c>
      <c r="I42">
        <v>0.67752014212706102</v>
      </c>
      <c r="J42">
        <v>0.90787436081994599</v>
      </c>
      <c r="K42">
        <v>1.2928632384108201</v>
      </c>
      <c r="L42">
        <v>1.9232378382303701</v>
      </c>
      <c r="M42">
        <v>2.0961018638927902</v>
      </c>
      <c r="N42">
        <v>9.2857262335202598E-2</v>
      </c>
      <c r="O42">
        <v>1.2180583899827999</v>
      </c>
      <c r="P42">
        <v>0.15706781041721299</v>
      </c>
      <c r="Q42">
        <v>0.13860030052316899</v>
      </c>
      <c r="R42">
        <v>1.68237879783195</v>
      </c>
      <c r="S42">
        <v>1.28440378881026</v>
      </c>
      <c r="T42">
        <v>1.7617509510147</v>
      </c>
      <c r="U42">
        <v>1.7202869397445699</v>
      </c>
      <c r="V42">
        <v>1.8131100886492899</v>
      </c>
      <c r="W42">
        <v>0.66969252831972503</v>
      </c>
      <c r="X42">
        <v>1.87312716252647</v>
      </c>
      <c r="Y42">
        <v>1.4961395205557999</v>
      </c>
      <c r="Z42">
        <v>4.0626756989994304</v>
      </c>
      <c r="AA42">
        <v>1.1855764670193201</v>
      </c>
      <c r="AB42">
        <v>2.7043282941779698</v>
      </c>
      <c r="AC42">
        <v>1.7469267269322899</v>
      </c>
      <c r="AD42">
        <v>0.81865848200896696</v>
      </c>
      <c r="AE42">
        <v>3.5177744285503501</v>
      </c>
      <c r="AF42">
        <v>5.1243330065182402</v>
      </c>
      <c r="AG42">
        <v>3.5969594036974102</v>
      </c>
      <c r="AH42">
        <v>1.3492881592088399</v>
      </c>
      <c r="AI42">
        <v>9.87931416177774E-2</v>
      </c>
      <c r="AJ42">
        <v>2.76930400426982</v>
      </c>
      <c r="AK42">
        <v>1.72292679679161</v>
      </c>
      <c r="AL42">
        <v>0.381582995874366</v>
      </c>
      <c r="AM42">
        <v>3.3492396291911302</v>
      </c>
      <c r="AN42">
        <v>4.0625543877828303</v>
      </c>
      <c r="AO42">
        <v>3.7111675245820499</v>
      </c>
      <c r="AP42">
        <v>2.9136910991575999</v>
      </c>
      <c r="AQ42">
        <v>8.6038108704585898</v>
      </c>
      <c r="AR42">
        <v>6.7194925081289103</v>
      </c>
      <c r="AS42">
        <v>1.7914940839545701</v>
      </c>
      <c r="AT42">
        <v>3.41629851000059</v>
      </c>
      <c r="AU42">
        <v>2.5629229931247401</v>
      </c>
      <c r="AV42">
        <v>1.23450107815428</v>
      </c>
      <c r="AW42">
        <v>3.19617673621691</v>
      </c>
      <c r="AX42">
        <v>2.9720208939055799</v>
      </c>
      <c r="AY42">
        <v>0.54997935715334001</v>
      </c>
      <c r="AZ42">
        <v>5.16490715108913</v>
      </c>
      <c r="BA42">
        <v>7.0703802317756903</v>
      </c>
      <c r="BB42">
        <v>5.6745324840257396</v>
      </c>
      <c r="BC42">
        <v>7.1416616500386496</v>
      </c>
      <c r="BD42">
        <v>1.02504080978569</v>
      </c>
      <c r="BE42">
        <v>2.90361763664992</v>
      </c>
      <c r="BF42">
        <v>4.2290005437704501</v>
      </c>
      <c r="BG42">
        <v>3.61690688750575</v>
      </c>
      <c r="BH42">
        <v>2.7287562100965901</v>
      </c>
      <c r="BI42">
        <v>2.6344385712178502</v>
      </c>
      <c r="BJ42">
        <v>1.51253343062393</v>
      </c>
      <c r="BK42">
        <v>3.1391008117718502</v>
      </c>
      <c r="BL42">
        <v>5.8048242670156904</v>
      </c>
      <c r="BM42">
        <v>2.0945183383181698</v>
      </c>
    </row>
    <row r="43" spans="3:65">
      <c r="C43" s="14" t="s">
        <v>153</v>
      </c>
      <c r="D43" s="13">
        <f t="shared" si="0"/>
        <v>14</v>
      </c>
      <c r="E43" s="54">
        <v>11</v>
      </c>
      <c r="F43">
        <v>0.63239849187193897</v>
      </c>
      <c r="G43">
        <v>7.1492568818179503E-2</v>
      </c>
      <c r="H43">
        <v>1.8409105811081601</v>
      </c>
      <c r="I43">
        <v>2.96511081849762</v>
      </c>
      <c r="J43">
        <v>2.9002001701398501</v>
      </c>
      <c r="K43">
        <v>0.54354478094995096</v>
      </c>
      <c r="L43">
        <v>0.450790534443341</v>
      </c>
      <c r="M43">
        <v>1.8390088841438299</v>
      </c>
      <c r="N43">
        <v>2.0536584404011502</v>
      </c>
      <c r="O43">
        <v>1.7075115284860201</v>
      </c>
      <c r="P43">
        <v>1.58348954328366</v>
      </c>
      <c r="Q43">
        <v>2.0778087681976398</v>
      </c>
      <c r="R43">
        <v>0.50676631422263296</v>
      </c>
      <c r="S43">
        <v>1.19388827628808</v>
      </c>
      <c r="T43">
        <v>1.68427321279438</v>
      </c>
      <c r="U43">
        <v>1.5381228611562401</v>
      </c>
      <c r="V43">
        <v>2.0213979667809001</v>
      </c>
      <c r="W43">
        <v>2.1481706718759201</v>
      </c>
      <c r="X43">
        <v>2.50556514631803</v>
      </c>
      <c r="Y43">
        <v>2.8518949974314198</v>
      </c>
      <c r="Z43">
        <v>1.2878107857532699</v>
      </c>
      <c r="AA43">
        <v>2.22576421697564</v>
      </c>
      <c r="AB43">
        <v>0.62713085443996297</v>
      </c>
      <c r="AC43">
        <v>1.43754246752629</v>
      </c>
      <c r="AD43">
        <v>0.97110110017301898</v>
      </c>
      <c r="AE43">
        <v>2.7605963049058602</v>
      </c>
      <c r="AF43">
        <v>0.60940872669397494</v>
      </c>
      <c r="AG43">
        <v>2.7352926753858799</v>
      </c>
      <c r="AH43">
        <v>2.7135148574880299</v>
      </c>
      <c r="AI43">
        <v>1.67288570583716</v>
      </c>
      <c r="AJ43">
        <v>1.75494885474394</v>
      </c>
      <c r="AK43">
        <v>1.1934405047923299E-2</v>
      </c>
      <c r="AL43">
        <v>0.51190646675200302</v>
      </c>
      <c r="AM43">
        <v>6.6473252033851807E-2</v>
      </c>
      <c r="AN43">
        <v>0.21451328525581201</v>
      </c>
      <c r="AO43">
        <v>9.1726201043763098E-2</v>
      </c>
      <c r="AP43">
        <v>1.1669266455769201</v>
      </c>
      <c r="AQ43">
        <v>1.91427051733037</v>
      </c>
      <c r="AR43">
        <v>0.94389462901089805</v>
      </c>
      <c r="AS43">
        <v>2.2220225668645401</v>
      </c>
      <c r="AT43">
        <v>0.36017154423161701</v>
      </c>
      <c r="AU43">
        <v>0.28039027469080702</v>
      </c>
      <c r="AV43">
        <v>1.59631854479041</v>
      </c>
      <c r="AW43">
        <v>0.82703355771765497</v>
      </c>
      <c r="AX43">
        <v>0.28884171789444801</v>
      </c>
      <c r="AY43">
        <v>0.39346465606411801</v>
      </c>
      <c r="AZ43">
        <v>0.83850500649874504</v>
      </c>
      <c r="BA43">
        <v>0.99722292783877997</v>
      </c>
      <c r="BB43">
        <v>0.92172883160896801</v>
      </c>
      <c r="BC43">
        <v>0.59477062944271397</v>
      </c>
      <c r="BD43">
        <v>0.64257618669275696</v>
      </c>
      <c r="BE43">
        <v>1.7499204241541999</v>
      </c>
      <c r="BF43">
        <v>1.88317457459766</v>
      </c>
      <c r="BG43">
        <v>2.77822956163716</v>
      </c>
      <c r="BH43">
        <v>1.02882240622807</v>
      </c>
      <c r="BI43">
        <v>1.08357361579244</v>
      </c>
      <c r="BJ43">
        <v>1.0791646964508801</v>
      </c>
      <c r="BK43">
        <v>1.9927326333900901</v>
      </c>
      <c r="BL43">
        <v>4.1763494693872499E-2</v>
      </c>
      <c r="BM43">
        <v>0.450559446271457</v>
      </c>
    </row>
    <row r="44" spans="3:65">
      <c r="C44" s="14" t="s">
        <v>482</v>
      </c>
      <c r="D44" s="13">
        <f t="shared" si="0"/>
        <v>2</v>
      </c>
      <c r="E44" s="54">
        <v>12</v>
      </c>
      <c r="F44">
        <v>0.10608582616462101</v>
      </c>
      <c r="G44">
        <v>0.97969797292599503</v>
      </c>
      <c r="H44">
        <v>0.29217438228839498</v>
      </c>
      <c r="I44">
        <v>0.43013331598714599</v>
      </c>
      <c r="J44">
        <v>1.3051218200293999</v>
      </c>
      <c r="K44">
        <v>0.325601270679583</v>
      </c>
      <c r="L44">
        <v>0.18126444643711201</v>
      </c>
      <c r="M44">
        <v>1.8544319300989101</v>
      </c>
      <c r="N44">
        <v>0.1253093586424</v>
      </c>
      <c r="O44">
        <v>0.20887616584785501</v>
      </c>
      <c r="P44">
        <v>8.0069775013839301E-2</v>
      </c>
      <c r="Q44">
        <v>0.43663059904259499</v>
      </c>
      <c r="R44">
        <v>4.62432547136665E-4</v>
      </c>
      <c r="S44">
        <v>0.28033535081280397</v>
      </c>
      <c r="T44">
        <v>9.3284148756468802E-2</v>
      </c>
      <c r="U44">
        <v>0.51889576269586002</v>
      </c>
      <c r="V44">
        <v>0.75143412738691095</v>
      </c>
      <c r="W44">
        <v>0.98669433323834499</v>
      </c>
      <c r="X44">
        <v>1.3328417525845699</v>
      </c>
      <c r="Y44">
        <v>1.24877880841077</v>
      </c>
      <c r="Z44">
        <v>0.27963311349004799</v>
      </c>
      <c r="AA44">
        <v>1.50195306122123</v>
      </c>
      <c r="AB44">
        <v>1.8250803281285699</v>
      </c>
      <c r="AC44">
        <v>0.86104041455636204</v>
      </c>
      <c r="AD44">
        <v>3.7373817968062202</v>
      </c>
      <c r="AE44">
        <v>0.76517101060042703</v>
      </c>
      <c r="AF44">
        <v>0.90107145765156604</v>
      </c>
      <c r="AG44">
        <v>0.22734765223662501</v>
      </c>
      <c r="AH44">
        <v>0.84061646326892703</v>
      </c>
      <c r="AI44">
        <v>0.33402473098069002</v>
      </c>
      <c r="AJ44">
        <v>0.325100479153757</v>
      </c>
      <c r="AK44">
        <v>0.93608359932724905</v>
      </c>
      <c r="AL44">
        <v>1.3695522042702299</v>
      </c>
      <c r="AM44">
        <v>0.32799586073284498</v>
      </c>
      <c r="AN44">
        <v>0.51283785591000797</v>
      </c>
      <c r="AO44">
        <v>0.29835915731497897</v>
      </c>
      <c r="AP44">
        <v>1.46383283422557</v>
      </c>
      <c r="AQ44">
        <v>0.76533066709252895</v>
      </c>
      <c r="AR44">
        <v>1.07804914833899</v>
      </c>
      <c r="AS44">
        <v>1.5508202716920201</v>
      </c>
      <c r="AT44">
        <v>0.545804614275195</v>
      </c>
      <c r="AU44">
        <v>0.90909533632512296</v>
      </c>
      <c r="AV44">
        <v>0.90243534446431595</v>
      </c>
      <c r="AW44">
        <v>1.6039973510120999</v>
      </c>
      <c r="AX44">
        <v>0.40657143577275701</v>
      </c>
      <c r="AY44">
        <v>1.31483934273784</v>
      </c>
      <c r="AZ44">
        <v>1.2274977268913201</v>
      </c>
      <c r="BA44">
        <v>1.8383042009128101</v>
      </c>
      <c r="BB44">
        <v>2.95996084701317</v>
      </c>
      <c r="BC44">
        <v>0.97378821441355101</v>
      </c>
      <c r="BD44">
        <v>0.80141185042994101</v>
      </c>
      <c r="BE44">
        <v>5.1606121967182499E-2</v>
      </c>
      <c r="BF44">
        <v>1.46254725506591</v>
      </c>
      <c r="BG44">
        <v>1.62809424905686</v>
      </c>
      <c r="BH44">
        <v>0.26725456159002597</v>
      </c>
      <c r="BI44">
        <v>1.7530150264570701</v>
      </c>
      <c r="BJ44">
        <v>0.54406109394544</v>
      </c>
      <c r="BK44">
        <v>0.17482985454917299</v>
      </c>
      <c r="BL44">
        <v>0.73283672073621198</v>
      </c>
      <c r="BM44">
        <v>0.18852394553115101</v>
      </c>
    </row>
    <row r="45" spans="3:65">
      <c r="C45" s="14" t="s">
        <v>484</v>
      </c>
      <c r="E45" s="54">
        <v>1</v>
      </c>
      <c r="F45">
        <v>3.5317817800271302E-2</v>
      </c>
      <c r="G45">
        <v>5.4329317487611897E-2</v>
      </c>
      <c r="H45">
        <v>6.3464140820949796E-2</v>
      </c>
      <c r="I45">
        <v>3.5297907192492199E-2</v>
      </c>
      <c r="J45">
        <v>0.18005872805843201</v>
      </c>
      <c r="K45">
        <v>2.2933647729134501E-2</v>
      </c>
      <c r="L45">
        <v>4.4987804279072598E-2</v>
      </c>
      <c r="M45">
        <v>1.3159710367242301E-2</v>
      </c>
      <c r="N45">
        <v>5.1823421890737999E-2</v>
      </c>
      <c r="O45">
        <v>9.19796279286616E-2</v>
      </c>
      <c r="P45">
        <v>2.9131079363019601E-2</v>
      </c>
      <c r="Q45">
        <v>3.9118442592227402E-2</v>
      </c>
      <c r="R45">
        <v>1.4025764027701899E-2</v>
      </c>
      <c r="S45">
        <v>3.8945851085420501E-2</v>
      </c>
      <c r="T45">
        <v>4.0146128501162601E-2</v>
      </c>
      <c r="U45">
        <v>5.25060783590574E-2</v>
      </c>
      <c r="V45">
        <v>4.99651767073667E-2</v>
      </c>
      <c r="W45">
        <v>6.3300360362662497E-2</v>
      </c>
      <c r="X45">
        <v>4.7964703303681702E-2</v>
      </c>
      <c r="Y45">
        <v>5.4311656498284698E-2</v>
      </c>
      <c r="Z45">
        <v>5.5950526173270898E-2</v>
      </c>
      <c r="AA45">
        <v>4.4397612403546199E-2</v>
      </c>
      <c r="AB45">
        <v>5.5616991361545097E-2</v>
      </c>
      <c r="AC45">
        <v>6.1022660718627601E-2</v>
      </c>
      <c r="AD45">
        <v>2.0704324505608201E-2</v>
      </c>
      <c r="AE45">
        <v>3.80803532748148E-2</v>
      </c>
      <c r="AF45">
        <v>1.9010110158549798E-2</v>
      </c>
      <c r="AG45">
        <v>1.9097448324111001E-2</v>
      </c>
      <c r="AH45">
        <v>4.2712438102701498E-2</v>
      </c>
      <c r="AI45">
        <v>4.0075455095319998E-2</v>
      </c>
      <c r="AJ45">
        <v>3.2126929315444003E-2</v>
      </c>
      <c r="AK45">
        <v>4.0092653197352897E-2</v>
      </c>
      <c r="AL45">
        <v>4.9837663656072E-2</v>
      </c>
      <c r="AM45">
        <v>2.7457705157802E-2</v>
      </c>
      <c r="AN45">
        <v>3.9081857006512302E-2</v>
      </c>
      <c r="AO45">
        <v>2.9907692724113501E-2</v>
      </c>
      <c r="AP45">
        <v>3.3017928471373199E-2</v>
      </c>
      <c r="AQ45">
        <v>1.9445948171200499E-2</v>
      </c>
      <c r="AR45">
        <v>3.3010325301919802E-2</v>
      </c>
      <c r="AS45">
        <v>3.4907233606925901E-2</v>
      </c>
      <c r="AT45">
        <v>8.3933155314469501E-2</v>
      </c>
      <c r="AU45">
        <v>3.3645963036431303E-2</v>
      </c>
      <c r="AV45">
        <v>8.5234921499034999E-2</v>
      </c>
      <c r="AW45">
        <v>2.9259667887822801E-2</v>
      </c>
      <c r="AX45">
        <v>4.3941527494144199E-2</v>
      </c>
      <c r="AY45">
        <v>2.3260215306663799E-2</v>
      </c>
      <c r="AZ45">
        <v>5.3893144871527798E-2</v>
      </c>
      <c r="BA45">
        <v>1.7147605337721802E-2</v>
      </c>
      <c r="BB45">
        <v>2.68929181740215E-2</v>
      </c>
      <c r="BC45">
        <v>2.16132581032632E-2</v>
      </c>
      <c r="BD45">
        <v>3.1333207462986901E-2</v>
      </c>
      <c r="BE45">
        <v>3.0222801106568001E-2</v>
      </c>
      <c r="BF45">
        <v>1.9428825782335402E-2</v>
      </c>
      <c r="BG45">
        <v>2.0602719123163402E-2</v>
      </c>
      <c r="BH45">
        <v>3.6062108460615798E-2</v>
      </c>
      <c r="BI45">
        <v>3.2606399012028997E-2</v>
      </c>
      <c r="BJ45">
        <v>3.0618032552314E-2</v>
      </c>
      <c r="BK45">
        <v>2.3512385635696902E-2</v>
      </c>
      <c r="BL45">
        <v>1.30578828454893E-2</v>
      </c>
      <c r="BM45">
        <v>2.93106678293409E-2</v>
      </c>
    </row>
    <row r="46" spans="3:65">
      <c r="E46" s="54">
        <v>1988</v>
      </c>
      <c r="F46">
        <v>-1.74350381034915E-2</v>
      </c>
      <c r="G46">
        <v>-5.71133670914062E-2</v>
      </c>
      <c r="H46">
        <v>-3.7521489279964397E-2</v>
      </c>
      <c r="I46">
        <v>4.7967126842111601E-2</v>
      </c>
      <c r="J46">
        <v>0.118928873772703</v>
      </c>
      <c r="K46">
        <v>6.0899819733053598E-2</v>
      </c>
      <c r="L46">
        <v>-3.8936504870562501E-2</v>
      </c>
      <c r="M46">
        <v>3.1060076803903401E-2</v>
      </c>
      <c r="N46">
        <v>-1.7267724602656701E-2</v>
      </c>
      <c r="O46">
        <v>-5.3374586475686901E-2</v>
      </c>
      <c r="P46">
        <v>2.54412199295861E-2</v>
      </c>
      <c r="Q46">
        <v>1.21957426294809E-2</v>
      </c>
      <c r="R46">
        <v>2.6079492782092401E-2</v>
      </c>
      <c r="S46">
        <v>5.3202202264558997E-2</v>
      </c>
      <c r="T46">
        <v>3.0550515156659699E-2</v>
      </c>
      <c r="U46">
        <v>-2.93546504189626E-2</v>
      </c>
      <c r="V46">
        <v>-1.3215660969178601E-2</v>
      </c>
      <c r="W46">
        <v>4.1814481908764203E-2</v>
      </c>
      <c r="X46">
        <v>1.5506872193772701E-2</v>
      </c>
      <c r="Y46">
        <v>6.5756001565812294E-2</v>
      </c>
      <c r="Z46">
        <v>7.5140466874455997E-2</v>
      </c>
      <c r="AA46">
        <v>-5.5928215524001703E-3</v>
      </c>
      <c r="AB46">
        <v>2.9182580001410299E-2</v>
      </c>
      <c r="AC46">
        <v>-2.6123406566745E-2</v>
      </c>
      <c r="AD46">
        <v>6.9832112708502703E-2</v>
      </c>
      <c r="AE46">
        <v>5.1733772835320997E-2</v>
      </c>
      <c r="AF46">
        <v>4.45071971143704E-2</v>
      </c>
      <c r="AG46">
        <v>2.9048033049159198E-2</v>
      </c>
      <c r="AH46">
        <v>3.1227521659070299E-2</v>
      </c>
      <c r="AI46">
        <v>6.5212686443122003E-2</v>
      </c>
      <c r="AJ46">
        <v>9.5981527189551094E-2</v>
      </c>
      <c r="AK46">
        <v>3.2044501772390201E-3</v>
      </c>
      <c r="AL46">
        <v>-5.2663174756049803E-3</v>
      </c>
      <c r="AM46">
        <v>5.2070047186533699E-2</v>
      </c>
      <c r="AN46">
        <v>0.10289963863231399</v>
      </c>
      <c r="AO46">
        <v>6.2740002487065002E-2</v>
      </c>
      <c r="AP46">
        <v>4.5373792697811603E-2</v>
      </c>
      <c r="AQ46">
        <v>6.9048422600080303E-2</v>
      </c>
      <c r="AR46">
        <v>4.3163984874824597E-2</v>
      </c>
      <c r="AS46">
        <v>2.6326282710458299E-2</v>
      </c>
      <c r="AT46">
        <v>-7.1573789461676404E-2</v>
      </c>
      <c r="AU46">
        <v>1.6780322407354401E-2</v>
      </c>
      <c r="AV46">
        <v>-0.10605428744962</v>
      </c>
      <c r="AW46">
        <v>6.23524318927903E-2</v>
      </c>
      <c r="AX46">
        <v>0.10215675995870201</v>
      </c>
      <c r="AY46">
        <v>8.3587337041417201E-2</v>
      </c>
      <c r="AZ46">
        <v>9.2651133398295296E-2</v>
      </c>
      <c r="BA46">
        <v>9.4338572511219299E-2</v>
      </c>
      <c r="BB46">
        <v>2.9520839056286202E-2</v>
      </c>
      <c r="BC46">
        <v>0.112494803773591</v>
      </c>
      <c r="BD46">
        <v>9.0416844057915002E-2</v>
      </c>
      <c r="BE46">
        <v>0.12327273897300101</v>
      </c>
      <c r="BF46">
        <v>7.4141680638812699E-2</v>
      </c>
      <c r="BG46">
        <v>4.5465561323053703E-2</v>
      </c>
      <c r="BH46">
        <v>0.17484181899379</v>
      </c>
      <c r="BI46">
        <v>6.88393420922946E-2</v>
      </c>
      <c r="BJ46">
        <v>0.111046966713104</v>
      </c>
      <c r="BK46">
        <v>1.6541739639083501E-2</v>
      </c>
      <c r="BL46">
        <v>4.3424916409113501E-2</v>
      </c>
      <c r="BM46">
        <v>4.5428047183358702E-2</v>
      </c>
    </row>
    <row r="47" spans="3:65">
      <c r="E47" s="54">
        <v>1989</v>
      </c>
      <c r="F47">
        <v>2.68305472373923E-2</v>
      </c>
      <c r="G47">
        <v>1.8378726271036198E-2</v>
      </c>
      <c r="H47">
        <v>2.81936613944248E-2</v>
      </c>
      <c r="I47">
        <v>6.1203408183961E-2</v>
      </c>
      <c r="J47">
        <v>0.135250837747702</v>
      </c>
      <c r="K47">
        <v>6.0118428715894004E-3</v>
      </c>
      <c r="L47">
        <v>-2.3402480679607901E-2</v>
      </c>
      <c r="M47">
        <v>3.4420747768175602E-3</v>
      </c>
      <c r="N47">
        <v>4.2534858799282401E-3</v>
      </c>
      <c r="O47">
        <v>-5.2418978692432498E-2</v>
      </c>
      <c r="P47">
        <v>2.5797648830007399E-2</v>
      </c>
      <c r="Q47">
        <v>1.6847631876361301E-2</v>
      </c>
      <c r="R47">
        <v>1.6296899522015001E-2</v>
      </c>
      <c r="S47">
        <v>2.9109858912819801E-2</v>
      </c>
      <c r="T47">
        <v>4.0985510327363903E-2</v>
      </c>
      <c r="U47">
        <v>5.2914741400469196E-4</v>
      </c>
      <c r="V47">
        <v>-5.9048111547801898E-4</v>
      </c>
      <c r="W47">
        <v>6.0294562240047603E-2</v>
      </c>
      <c r="X47">
        <v>3.2328589772273097E-2</v>
      </c>
      <c r="Y47">
        <v>5.3028268791319201E-2</v>
      </c>
      <c r="Z47">
        <v>2.7969299976640299E-2</v>
      </c>
      <c r="AA47">
        <v>7.2933035786056704E-3</v>
      </c>
      <c r="AB47">
        <v>5.3567047995927E-2</v>
      </c>
      <c r="AC47">
        <v>6.1593801931756698E-3</v>
      </c>
      <c r="AD47">
        <v>1.9407291086640199E-2</v>
      </c>
      <c r="AE47">
        <v>7.17395080238942E-2</v>
      </c>
      <c r="AF47">
        <v>3.7639292945706601E-2</v>
      </c>
      <c r="AG47">
        <v>3.10098541512017E-2</v>
      </c>
      <c r="AH47">
        <v>7.5274238840279895E-2</v>
      </c>
      <c r="AI47">
        <v>3.12589303218829E-2</v>
      </c>
      <c r="AJ47">
        <v>8.4022713980170305E-2</v>
      </c>
      <c r="AK47">
        <v>1.8254421093431301E-2</v>
      </c>
      <c r="AL47">
        <v>4.0645593435516603E-2</v>
      </c>
      <c r="AM47">
        <v>4.9591041463907803E-2</v>
      </c>
      <c r="AN47">
        <v>6.9029646404141401E-2</v>
      </c>
      <c r="AO47">
        <v>3.97835608510093E-2</v>
      </c>
      <c r="AP47">
        <v>1.38283039574518E-2</v>
      </c>
      <c r="AQ47">
        <v>5.2735480264526603E-2</v>
      </c>
      <c r="AR47">
        <v>0.11782991567456701</v>
      </c>
      <c r="AS47">
        <v>-4.1212433885092499E-2</v>
      </c>
      <c r="AT47">
        <v>-7.4173160341705402E-2</v>
      </c>
      <c r="AU47">
        <v>3.47227829232978E-2</v>
      </c>
      <c r="AV47">
        <v>-5.0189427843588697E-3</v>
      </c>
      <c r="AW47">
        <v>4.0726104200487702E-2</v>
      </c>
      <c r="AX47">
        <v>8.4288282706858994E-2</v>
      </c>
      <c r="AY47">
        <v>3.1718237531515897E-2</v>
      </c>
      <c r="AZ47">
        <v>6.3322166616971903E-2</v>
      </c>
      <c r="BA47">
        <v>7.4494345686198796E-2</v>
      </c>
      <c r="BB47">
        <v>6.8760902340824104E-2</v>
      </c>
      <c r="BC47">
        <v>8.9779750218365706E-2</v>
      </c>
      <c r="BD47">
        <v>7.3933309609057002E-2</v>
      </c>
      <c r="BE47">
        <v>5.9487811834324403E-2</v>
      </c>
      <c r="BF47">
        <v>5.1379018841247202E-2</v>
      </c>
      <c r="BG47">
        <v>4.7722704508143497E-2</v>
      </c>
      <c r="BH47">
        <v>5.6445466991928497E-2</v>
      </c>
      <c r="BI47">
        <v>2.21779654525666E-2</v>
      </c>
      <c r="BJ47">
        <v>8.4962704287938395E-2</v>
      </c>
      <c r="BK47">
        <v>4.0062091444314003E-2</v>
      </c>
      <c r="BL47">
        <v>2.6911555625223401E-2</v>
      </c>
      <c r="BM47">
        <v>5.6475228993283902E-2</v>
      </c>
    </row>
    <row r="48" spans="3:65">
      <c r="E48" s="54">
        <v>1990</v>
      </c>
      <c r="F48">
        <v>2.48317464494087E-2</v>
      </c>
      <c r="G48">
        <v>3.09829542783027E-2</v>
      </c>
      <c r="H48">
        <v>3.85551501173617E-2</v>
      </c>
      <c r="I48">
        <v>3.2964345207104798E-2</v>
      </c>
      <c r="J48">
        <v>9.18949175489817E-2</v>
      </c>
      <c r="K48">
        <v>-4.2450825539351198E-3</v>
      </c>
      <c r="L48">
        <v>-1.23990842646611E-2</v>
      </c>
      <c r="M48">
        <v>1.0377888981168201E-2</v>
      </c>
      <c r="N48">
        <v>-1.8130288963875502E-2</v>
      </c>
      <c r="O48">
        <v>-2.4077159504174899E-3</v>
      </c>
      <c r="P48">
        <v>6.7591545951118503E-3</v>
      </c>
      <c r="Q48">
        <v>1.29228456009383E-2</v>
      </c>
      <c r="R48">
        <v>3.3570516818508199E-3</v>
      </c>
      <c r="S48">
        <v>6.2263278672102602E-4</v>
      </c>
      <c r="T48">
        <v>1.43326201628622E-2</v>
      </c>
      <c r="U48">
        <v>-1.09877148133473E-2</v>
      </c>
      <c r="V48">
        <v>-9.3324167183852502E-3</v>
      </c>
      <c r="W48">
        <v>-9.5071180432067595E-3</v>
      </c>
      <c r="X48">
        <v>-1.2104433641316499E-2</v>
      </c>
      <c r="Y48">
        <v>-4.7205360543879698E-3</v>
      </c>
      <c r="Z48">
        <v>2.7532373081531201E-2</v>
      </c>
      <c r="AA48">
        <v>-2.3893768211097299E-2</v>
      </c>
      <c r="AB48">
        <v>-2.53160045532673E-2</v>
      </c>
      <c r="AC48">
        <v>-2.3790319906454999E-2</v>
      </c>
      <c r="AD48">
        <v>2.69303544458625E-2</v>
      </c>
      <c r="AE48">
        <v>2.68118957002608E-2</v>
      </c>
      <c r="AF48">
        <v>2.1099117361971498E-2</v>
      </c>
      <c r="AG48">
        <v>2.26407497892578E-2</v>
      </c>
      <c r="AH48">
        <v>2.7978666216167802E-2</v>
      </c>
      <c r="AI48">
        <v>4.4057935275524103E-2</v>
      </c>
      <c r="AJ48">
        <v>4.7280631829880702E-2</v>
      </c>
      <c r="AK48">
        <v>1.7255471837673099E-2</v>
      </c>
      <c r="AL48">
        <v>-1.9201280375771599E-2</v>
      </c>
      <c r="AM48">
        <v>3.3301781334603098E-2</v>
      </c>
      <c r="AN48">
        <v>4.6446070484480698E-2</v>
      </c>
      <c r="AO48">
        <v>2.1190994565948699E-2</v>
      </c>
      <c r="AP48">
        <v>6.2078670164878299E-3</v>
      </c>
      <c r="AQ48">
        <v>2.4265880981073198E-2</v>
      </c>
      <c r="AR48">
        <v>4.26555292374904E-2</v>
      </c>
      <c r="AS48">
        <v>-1.2737245729295099E-2</v>
      </c>
      <c r="AT48">
        <v>3.0865170271989099E-2</v>
      </c>
      <c r="AU48">
        <v>-4.4062896502866499E-3</v>
      </c>
      <c r="AV48">
        <v>-5.47848144778138E-3</v>
      </c>
      <c r="AW48">
        <v>5.2762669425936902E-2</v>
      </c>
      <c r="AX48">
        <v>2.6857766572077099E-2</v>
      </c>
      <c r="AY48">
        <v>2.5955953818857801E-2</v>
      </c>
      <c r="AZ48">
        <v>2.4444991538252699E-2</v>
      </c>
      <c r="BA48">
        <v>3.04171475686222E-2</v>
      </c>
      <c r="BB48">
        <v>1.6678014601307498E-2</v>
      </c>
      <c r="BC48">
        <v>4.0161988032839699E-2</v>
      </c>
      <c r="BD48">
        <v>4.6378956779955897E-2</v>
      </c>
      <c r="BE48">
        <v>2.2143653896123199E-2</v>
      </c>
      <c r="BF48">
        <v>3.8730972855691E-2</v>
      </c>
      <c r="BG48">
        <v>4.7454584981523301E-2</v>
      </c>
      <c r="BH48">
        <v>5.4359423956820904E-3</v>
      </c>
      <c r="BI48">
        <v>4.1357894131516103E-2</v>
      </c>
      <c r="BJ48">
        <v>4.64155390477567E-2</v>
      </c>
      <c r="BK48">
        <v>2.0630635857577101E-2</v>
      </c>
      <c r="BL48">
        <v>7.6845489025877496E-3</v>
      </c>
      <c r="BM48">
        <v>3.2860209618578697E-2</v>
      </c>
    </row>
    <row r="49" spans="5:65">
      <c r="E49" s="54">
        <v>1991</v>
      </c>
      <c r="F49">
        <v>1.10454120703133E-2</v>
      </c>
      <c r="G49">
        <v>-4.0011394534115598E-2</v>
      </c>
      <c r="H49">
        <v>9.2964919371313296E-3</v>
      </c>
      <c r="I49">
        <v>-4.3323297632249499E-2</v>
      </c>
      <c r="J49">
        <v>-8.8370272809300196E-2</v>
      </c>
      <c r="K49">
        <v>3.3851625131704699E-2</v>
      </c>
      <c r="L49">
        <v>-5.7979816103945599E-2</v>
      </c>
      <c r="M49">
        <v>1.4338455691078E-2</v>
      </c>
      <c r="N49">
        <v>-6.5766272731176995E-2</v>
      </c>
      <c r="O49">
        <v>-2.1739130789557099E-2</v>
      </c>
      <c r="P49">
        <v>-2.1281019694912799E-2</v>
      </c>
      <c r="Q49">
        <v>-3.8516149933640699E-2</v>
      </c>
      <c r="R49">
        <v>-8.2059674337428504E-3</v>
      </c>
      <c r="S49">
        <v>-5.5741775932109799E-2</v>
      </c>
      <c r="T49">
        <v>-3.9315746040022699E-2</v>
      </c>
      <c r="U49">
        <v>-9.3221357444201194E-2</v>
      </c>
      <c r="V49">
        <v>-9.7970545772968695E-2</v>
      </c>
      <c r="W49">
        <v>-0.10765244865934601</v>
      </c>
      <c r="X49">
        <v>-6.3579806978093997E-2</v>
      </c>
      <c r="Y49">
        <v>-8.1069017788388195E-2</v>
      </c>
      <c r="Z49">
        <v>9.2968494808745E-2</v>
      </c>
      <c r="AA49">
        <v>-6.73770668200082E-2</v>
      </c>
      <c r="AB49">
        <v>-0.121548301473347</v>
      </c>
      <c r="AC49">
        <v>-0.104971899107333</v>
      </c>
      <c r="AD49">
        <v>9.4055974269055195E-3</v>
      </c>
      <c r="AE49">
        <v>-3.9997361787655401E-2</v>
      </c>
      <c r="AF49">
        <v>-1.6159441245816201E-2</v>
      </c>
      <c r="AG49">
        <v>-1.4696536654054E-2</v>
      </c>
      <c r="AH49">
        <v>-3.8980538997972602E-2</v>
      </c>
      <c r="AI49">
        <v>5.3844483724044302E-3</v>
      </c>
      <c r="AJ49">
        <v>-8.8256885764219604E-3</v>
      </c>
      <c r="AK49">
        <v>-3.14882248111868E-2</v>
      </c>
      <c r="AL49">
        <v>-1.8635991426918901E-2</v>
      </c>
      <c r="AM49">
        <v>9.1744271790892701E-3</v>
      </c>
      <c r="AN49">
        <v>3.1757109389999E-3</v>
      </c>
      <c r="AO49">
        <v>1.19948718801517E-2</v>
      </c>
      <c r="AP49">
        <v>1.96398147750689E-2</v>
      </c>
      <c r="AQ49">
        <v>2.9140703226773298E-2</v>
      </c>
      <c r="AR49">
        <v>3.1700852234230997E-2</v>
      </c>
      <c r="AS49">
        <v>1.70434428772855E-2</v>
      </c>
      <c r="AT49">
        <v>0.14761866425668299</v>
      </c>
      <c r="AU49">
        <v>-5.0926865302525798E-2</v>
      </c>
      <c r="AV49">
        <v>-6.4287375698758004E-2</v>
      </c>
      <c r="AW49">
        <v>-3.4580086414594501E-2</v>
      </c>
      <c r="AX49">
        <v>-3.5623117516440699E-2</v>
      </c>
      <c r="AY49">
        <v>-2.06396158851576E-2</v>
      </c>
      <c r="AZ49">
        <v>0.10402479068403001</v>
      </c>
      <c r="BA49">
        <v>1.04540620379304E-2</v>
      </c>
      <c r="BB49">
        <v>-4.07857257291055E-2</v>
      </c>
      <c r="BC49">
        <v>1.0144899560990199E-2</v>
      </c>
      <c r="BD49">
        <v>-2.7545360609434199E-2</v>
      </c>
      <c r="BE49">
        <v>1.4834670221712301E-2</v>
      </c>
      <c r="BF49">
        <v>2.93960587747603E-2</v>
      </c>
      <c r="BG49">
        <v>3.9828737997814098E-2</v>
      </c>
      <c r="BH49">
        <v>-2.0516810557783899E-2</v>
      </c>
      <c r="BI49">
        <v>4.8734539558561003E-2</v>
      </c>
      <c r="BJ49">
        <v>4.6603809287075098E-3</v>
      </c>
      <c r="BK49" s="10">
        <v>-9.6636934278794805E-5</v>
      </c>
      <c r="BL49" s="10">
        <v>-2.33430702057013E-2</v>
      </c>
      <c r="BM49">
        <v>-5.2623894025541802E-3</v>
      </c>
    </row>
    <row r="50" spans="5:65">
      <c r="E50" s="54">
        <v>1992</v>
      </c>
      <c r="F50">
        <v>5.6498831210189303E-2</v>
      </c>
      <c r="G50">
        <v>6.9162354188616895E-2</v>
      </c>
      <c r="H50">
        <v>-5.4625838122216398E-3</v>
      </c>
      <c r="I50">
        <v>3.5175254143967299E-2</v>
      </c>
      <c r="J50">
        <v>-0.11416122271910099</v>
      </c>
      <c r="K50">
        <v>2.3509636001076299E-2</v>
      </c>
      <c r="L50">
        <v>3.69389570367415E-2</v>
      </c>
      <c r="M50">
        <v>2.0323842828291999E-2</v>
      </c>
      <c r="N50">
        <v>4.7366941029867903E-2</v>
      </c>
      <c r="O50">
        <v>5.1794229899134202E-2</v>
      </c>
      <c r="P50">
        <v>2.9053219010527799E-2</v>
      </c>
      <c r="Q50">
        <v>4.2677512991443803E-2</v>
      </c>
      <c r="R50">
        <v>1.93592775619775E-2</v>
      </c>
      <c r="S50">
        <v>2.32476634980389E-2</v>
      </c>
      <c r="T50">
        <v>6.7119925396831606E-2</v>
      </c>
      <c r="U50">
        <v>4.6279648388305297E-2</v>
      </c>
      <c r="V50">
        <v>4.3562514584220502E-2</v>
      </c>
      <c r="W50">
        <v>4.1394859425266502E-2</v>
      </c>
      <c r="X50">
        <v>3.1051003949910901E-2</v>
      </c>
      <c r="Y50">
        <v>2.8144602515649701E-2</v>
      </c>
      <c r="Z50">
        <v>0.11889693152637699</v>
      </c>
      <c r="AA50">
        <v>5.8148113462991903E-2</v>
      </c>
      <c r="AB50">
        <v>5.2716301877121903E-2</v>
      </c>
      <c r="AC50">
        <v>5.7096756073518301E-2</v>
      </c>
      <c r="AD50">
        <v>3.3665897543695499E-2</v>
      </c>
      <c r="AE50">
        <v>4.4562641678813998E-2</v>
      </c>
      <c r="AF50">
        <v>4.6158648661010701E-2</v>
      </c>
      <c r="AG50">
        <v>6.5264606064783501E-2</v>
      </c>
      <c r="AH50">
        <v>1.1536373546527199E-2</v>
      </c>
      <c r="AI50">
        <v>3.8161751728031601E-2</v>
      </c>
      <c r="AJ50">
        <v>7.3159825739109702E-2</v>
      </c>
      <c r="AK50">
        <v>3.9990663432278799E-2</v>
      </c>
      <c r="AL50">
        <v>3.7050206243153902E-2</v>
      </c>
      <c r="AM50">
        <v>6.3604764516028395E-2</v>
      </c>
      <c r="AN50">
        <v>5.7651410304725897E-2</v>
      </c>
      <c r="AO50">
        <v>9.7885782207655606E-2</v>
      </c>
      <c r="AP50">
        <v>2.9371456597191498E-2</v>
      </c>
      <c r="AQ50">
        <v>6.0760821826402203E-2</v>
      </c>
      <c r="AR50">
        <v>4.03087119325981E-2</v>
      </c>
      <c r="AS50">
        <v>1.8101024040001398E-2</v>
      </c>
      <c r="AT50">
        <v>0.15361737479197601</v>
      </c>
      <c r="AU50">
        <v>3.9696277551652601E-3</v>
      </c>
      <c r="AV50">
        <v>8.0574570362126396E-2</v>
      </c>
      <c r="AW50">
        <v>3.5113283392914502E-2</v>
      </c>
      <c r="AX50">
        <v>6.9460633688960605E-2</v>
      </c>
      <c r="AY50">
        <v>3.2216196746039698E-2</v>
      </c>
      <c r="AZ50">
        <v>0.12430740035502399</v>
      </c>
      <c r="BA50">
        <v>3.5563009139644497E-2</v>
      </c>
      <c r="BB50">
        <v>2.4670103656442802E-2</v>
      </c>
      <c r="BC50">
        <v>7.1989809008590797E-2</v>
      </c>
      <c r="BD50">
        <v>8.3449927825034798E-2</v>
      </c>
      <c r="BE50">
        <v>8.4352645093588793E-3</v>
      </c>
      <c r="BF50">
        <v>2.3882710582079698E-2</v>
      </c>
      <c r="BG50">
        <v>2.7424958669548201E-2</v>
      </c>
      <c r="BH50">
        <v>-7.7506744485818504E-3</v>
      </c>
      <c r="BI50">
        <v>4.4238883707245498E-2</v>
      </c>
      <c r="BJ50">
        <v>7.8540429259058006E-2</v>
      </c>
      <c r="BK50">
        <v>6.2212737420570499E-2</v>
      </c>
      <c r="BL50">
        <v>2.0552762682609301E-2</v>
      </c>
      <c r="BM50">
        <v>4.8690663324382301E-2</v>
      </c>
    </row>
    <row r="51" spans="5:65">
      <c r="E51" s="54">
        <v>1993</v>
      </c>
      <c r="F51">
        <v>6.2198959852842999E-3</v>
      </c>
      <c r="G51">
        <v>-2.9821291530455901E-2</v>
      </c>
      <c r="H51">
        <v>3.1401582309642201E-3</v>
      </c>
      <c r="I51">
        <v>-2.19359326505837E-2</v>
      </c>
      <c r="J51">
        <v>-3.1289790555091998E-2</v>
      </c>
      <c r="K51">
        <v>6.5084476374737799E-2</v>
      </c>
      <c r="L51">
        <v>4.3378904798005602E-2</v>
      </c>
      <c r="M51">
        <v>1.3188192713626E-2</v>
      </c>
      <c r="N51">
        <v>2.60066022541348E-2</v>
      </c>
      <c r="O51">
        <v>3.33820244958049E-2</v>
      </c>
      <c r="P51">
        <v>1.18198001494057E-2</v>
      </c>
      <c r="Q51">
        <v>7.9979852252185304E-3</v>
      </c>
      <c r="R51">
        <v>1.20798654259015E-2</v>
      </c>
      <c r="S51">
        <v>1.0472038661304899E-2</v>
      </c>
      <c r="T51">
        <v>4.8055670885947498E-2</v>
      </c>
      <c r="U51">
        <v>8.4394849736706603E-3</v>
      </c>
      <c r="V51">
        <v>1.95584514289424E-2</v>
      </c>
      <c r="W51">
        <v>1.4877952526586601E-2</v>
      </c>
      <c r="X51">
        <v>2.00864833601535E-2</v>
      </c>
      <c r="Y51">
        <v>3.8010515886745103E-2</v>
      </c>
      <c r="Z51">
        <v>0.106903870442902</v>
      </c>
      <c r="AA51">
        <v>6.28042926140258E-2</v>
      </c>
      <c r="AB51">
        <v>1.0173258224190599E-2</v>
      </c>
      <c r="AC51">
        <v>2.03137672883602E-2</v>
      </c>
      <c r="AD51">
        <v>3.5098343546848897E-2</v>
      </c>
      <c r="AE51">
        <v>2.25545115444084E-2</v>
      </c>
      <c r="AF51">
        <v>3.8317190721373101E-2</v>
      </c>
      <c r="AG51">
        <v>3.5551059433634402E-2</v>
      </c>
      <c r="AH51">
        <v>-2.4325156006244401E-2</v>
      </c>
      <c r="AI51">
        <v>2.0328965957579301E-2</v>
      </c>
      <c r="AJ51">
        <v>3.47474234173187E-2</v>
      </c>
      <c r="AK51">
        <v>-1.10069327939416E-2</v>
      </c>
      <c r="AL51">
        <v>-1.9924648324721999E-2</v>
      </c>
      <c r="AM51">
        <v>1.35022587749156E-2</v>
      </c>
      <c r="AN51">
        <v>5.5617096785470298E-2</v>
      </c>
      <c r="AO51">
        <v>5.1013061356839903E-2</v>
      </c>
      <c r="AP51">
        <v>6.1924450340849403E-2</v>
      </c>
      <c r="AQ51">
        <v>6.7797062716825701E-2</v>
      </c>
      <c r="AR51">
        <v>6.1627198698924003E-2</v>
      </c>
      <c r="AS51">
        <v>9.1928162460537394E-2</v>
      </c>
      <c r="AT51">
        <v>0.19265493308665099</v>
      </c>
      <c r="AU51">
        <v>1.7973603056474399E-2</v>
      </c>
      <c r="AV51">
        <v>0.110680136093306</v>
      </c>
      <c r="AW51">
        <v>6.8784628170454696E-3</v>
      </c>
      <c r="AX51">
        <v>5.3134280592252801E-2</v>
      </c>
      <c r="AY51">
        <v>7.7245766152536999E-3</v>
      </c>
      <c r="AZ51">
        <v>8.3541253768080803E-2</v>
      </c>
      <c r="BA51">
        <v>1.30501788393562E-2</v>
      </c>
      <c r="BB51">
        <v>-1.3705696099772201E-2</v>
      </c>
      <c r="BC51">
        <v>2.67986489529949E-2</v>
      </c>
      <c r="BD51">
        <v>3.5226476942098101E-2</v>
      </c>
      <c r="BE51">
        <v>3.8813885506407103E-2</v>
      </c>
      <c r="BF51">
        <v>3.6843805348083201E-3</v>
      </c>
      <c r="BG51">
        <v>-1.7046233732025601E-4</v>
      </c>
      <c r="BH51">
        <v>9.2311779925697196E-2</v>
      </c>
      <c r="BI51">
        <v>5.2081257210232997E-2</v>
      </c>
      <c r="BJ51">
        <v>4.1967182303788202E-2</v>
      </c>
      <c r="BK51">
        <v>4.1979268949502699E-2</v>
      </c>
      <c r="BL51">
        <v>3.1351793886188799E-2</v>
      </c>
      <c r="BM51">
        <v>2.4200178674186001E-2</v>
      </c>
    </row>
    <row r="52" spans="5:65">
      <c r="E52" s="54">
        <v>1994</v>
      </c>
      <c r="F52">
        <v>4.1026726053461499E-2</v>
      </c>
      <c r="G52">
        <v>3.4087990136952503E-2</v>
      </c>
      <c r="H52">
        <v>-1.42436980660648E-2</v>
      </c>
      <c r="I52">
        <v>1.8481826329181501E-2</v>
      </c>
      <c r="J52">
        <v>-4.7486938414554897E-2</v>
      </c>
      <c r="K52">
        <v>5.3211915227832203E-2</v>
      </c>
      <c r="L52">
        <v>6.1955454613342002E-2</v>
      </c>
      <c r="M52">
        <v>1.15011095597952E-2</v>
      </c>
      <c r="N52">
        <v>4.1992328643917103E-2</v>
      </c>
      <c r="O52">
        <v>-2.89148436664773E-2</v>
      </c>
      <c r="P52">
        <v>1.7685588062452299E-2</v>
      </c>
      <c r="Q52">
        <v>-3.4226862009846199E-3</v>
      </c>
      <c r="R52">
        <v>2.1322034449074701E-2</v>
      </c>
      <c r="S52">
        <v>2.2850376106318501E-2</v>
      </c>
      <c r="T52">
        <v>5.9005102837623502E-2</v>
      </c>
      <c r="U52">
        <v>3.8027219335519599E-2</v>
      </c>
      <c r="V52">
        <v>3.4352009276121601E-2</v>
      </c>
      <c r="W52">
        <v>4.2047575418730998E-2</v>
      </c>
      <c r="X52">
        <v>4.3295465876715601E-2</v>
      </c>
      <c r="Y52">
        <v>4.9660772204530301E-2</v>
      </c>
      <c r="Z52">
        <v>0.13648851071701801</v>
      </c>
      <c r="AA52">
        <v>5.8366661303883002E-2</v>
      </c>
      <c r="AB52">
        <v>2.9836328773257498E-2</v>
      </c>
      <c r="AC52">
        <v>3.9546613859461698E-2</v>
      </c>
      <c r="AD52">
        <v>1.0559090756461701E-2</v>
      </c>
      <c r="AE52">
        <v>5.62087812343618E-2</v>
      </c>
      <c r="AF52">
        <v>6.4889170543840399E-2</v>
      </c>
      <c r="AG52">
        <v>7.2438284653429594E-2</v>
      </c>
      <c r="AH52">
        <v>2.3235974792578998E-2</v>
      </c>
      <c r="AI52">
        <v>3.6068366550426001E-2</v>
      </c>
      <c r="AJ52">
        <v>7.0765795638506906E-2</v>
      </c>
      <c r="AK52">
        <v>1.20936819319488E-2</v>
      </c>
      <c r="AL52">
        <v>3.1681643103762397E-2</v>
      </c>
      <c r="AM52">
        <v>3.3248694834713703E-2</v>
      </c>
      <c r="AN52">
        <v>7.6765988829462298E-2</v>
      </c>
      <c r="AO52">
        <v>5.0055927217283497E-2</v>
      </c>
      <c r="AP52">
        <v>6.2114877855838101E-2</v>
      </c>
      <c r="AQ52">
        <v>7.9616215139684296E-2</v>
      </c>
      <c r="AR52">
        <v>0.133915305529137</v>
      </c>
      <c r="AS52">
        <v>3.5248864008124103E-2</v>
      </c>
      <c r="AT52">
        <v>0.14343686760760199</v>
      </c>
      <c r="AU52">
        <v>2.8115488789824301E-2</v>
      </c>
      <c r="AV52">
        <v>5.5783623853630102E-2</v>
      </c>
      <c r="AW52">
        <v>4.1006097793181498E-2</v>
      </c>
      <c r="AX52">
        <v>5.6297472127441801E-2</v>
      </c>
      <c r="AY52">
        <v>-1.2307239450669199E-2</v>
      </c>
      <c r="AZ52">
        <v>9.4346849048408996E-2</v>
      </c>
      <c r="BA52">
        <v>3.7696381774548003E-2</v>
      </c>
      <c r="BB52">
        <v>3.1318930221049902E-2</v>
      </c>
      <c r="BC52">
        <v>6.9416682251306705E-2</v>
      </c>
      <c r="BD52">
        <v>2.5980415859142701E-2</v>
      </c>
      <c r="BE52">
        <v>1.1763445989455499E-2</v>
      </c>
      <c r="BF52">
        <v>3.4738660827874197E-2</v>
      </c>
      <c r="BG52">
        <v>2.4239347870446501E-2</v>
      </c>
      <c r="BH52">
        <v>1.9598442266473198E-2</v>
      </c>
      <c r="BI52">
        <v>4.2674849619722899E-2</v>
      </c>
      <c r="BJ52">
        <v>7.9854949177379106E-2</v>
      </c>
      <c r="BK52">
        <v>7.8808468884290397E-2</v>
      </c>
      <c r="BL52">
        <v>3.7893902417083403E-2</v>
      </c>
      <c r="BM52">
        <v>4.1558231267410602E-2</v>
      </c>
    </row>
    <row r="53" spans="5:65">
      <c r="E53" s="54">
        <v>1995</v>
      </c>
      <c r="F53">
        <v>7.9224520787239995E-3</v>
      </c>
      <c r="G53">
        <v>-8.7204893326020896E-3</v>
      </c>
      <c r="H53">
        <v>1.7193491613555299E-2</v>
      </c>
      <c r="I53">
        <v>1.5844709871844598E-2</v>
      </c>
      <c r="J53">
        <v>5.0722043431222399E-2</v>
      </c>
      <c r="K53">
        <v>4.0185687479447597E-2</v>
      </c>
      <c r="L53">
        <v>2.7441649343283601E-2</v>
      </c>
      <c r="M53">
        <v>2.2199427994195099E-2</v>
      </c>
      <c r="N53">
        <v>4.3861384183251598E-2</v>
      </c>
      <c r="O53">
        <v>3.1973482201120403E-2</v>
      </c>
      <c r="P53">
        <v>1.49212477333317E-2</v>
      </c>
      <c r="Q53">
        <v>9.6950487115816004E-3</v>
      </c>
      <c r="R53">
        <v>1.14679373955656E-2</v>
      </c>
      <c r="S53">
        <v>2.3015993474751899E-2</v>
      </c>
      <c r="T53">
        <v>4.3876121748659902E-2</v>
      </c>
      <c r="U53">
        <v>4.1479362716883003E-2</v>
      </c>
      <c r="V53">
        <v>3.7435096719507101E-2</v>
      </c>
      <c r="W53">
        <v>7.2736662656959997E-3</v>
      </c>
      <c r="X53">
        <v>4.6344401379405403E-2</v>
      </c>
      <c r="Y53">
        <v>3.6471682073270499E-2</v>
      </c>
      <c r="Z53">
        <v>0.171682193787455</v>
      </c>
      <c r="AA53">
        <v>1.7697315926478E-2</v>
      </c>
      <c r="AB53">
        <v>2.8060528532955299E-2</v>
      </c>
      <c r="AC53">
        <v>4.9353412652561303E-2</v>
      </c>
      <c r="AD53">
        <v>4.4335209846714699E-2</v>
      </c>
      <c r="AE53">
        <v>6.03595959061149E-2</v>
      </c>
      <c r="AF53">
        <v>4.4207783945519899E-2</v>
      </c>
      <c r="AG53">
        <v>2.5539100979631701E-2</v>
      </c>
      <c r="AH53">
        <v>2.2956189675422799E-2</v>
      </c>
      <c r="AI53">
        <v>-2.07288888588819E-2</v>
      </c>
      <c r="AJ53">
        <v>4.6270097567363201E-2</v>
      </c>
      <c r="AK53">
        <v>-8.8173679901690106E-3</v>
      </c>
      <c r="AL53">
        <v>7.4634277034913502E-3</v>
      </c>
      <c r="AM53">
        <v>4.4202522728886098E-2</v>
      </c>
      <c r="AN53">
        <v>6.2955718435737995E-2</v>
      </c>
      <c r="AO53">
        <v>5.6558684920928699E-2</v>
      </c>
      <c r="AP53">
        <v>6.24815847034903E-2</v>
      </c>
      <c r="AQ53">
        <v>5.02253130773265E-2</v>
      </c>
      <c r="AR53">
        <v>4.2693587471798002E-2</v>
      </c>
      <c r="AS53">
        <v>3.6882951401995899E-2</v>
      </c>
      <c r="AT53">
        <v>0.197457630602006</v>
      </c>
      <c r="AU53">
        <v>4.8142367804577101E-3</v>
      </c>
      <c r="AV53">
        <v>2.2459781076232398E-3</v>
      </c>
      <c r="AW53">
        <v>2.78503650633351E-2</v>
      </c>
      <c r="AX53">
        <v>3.6622180865384997E-2</v>
      </c>
      <c r="AY53">
        <v>1.6197356314745701E-2</v>
      </c>
      <c r="AZ53">
        <v>0.132189208964761</v>
      </c>
      <c r="BA53">
        <v>4.6597234377197899E-2</v>
      </c>
      <c r="BB53">
        <v>2.6602630698538202E-2</v>
      </c>
      <c r="BC53">
        <v>6.4254046326878797E-2</v>
      </c>
      <c r="BD53">
        <v>-1.1876316363032E-4</v>
      </c>
      <c r="BE53">
        <v>1.5227803378101199E-2</v>
      </c>
      <c r="BF53">
        <v>3.2284560491626299E-2</v>
      </c>
      <c r="BG53">
        <v>1.36025122554401E-2</v>
      </c>
      <c r="BH53">
        <v>3.1534898532357199E-2</v>
      </c>
      <c r="BI53">
        <v>5.4230422972300303E-2</v>
      </c>
      <c r="BJ53">
        <v>2.6147662710405299E-2</v>
      </c>
      <c r="BK53">
        <v>3.3013595802076502E-2</v>
      </c>
      <c r="BL53">
        <v>1.8253630057845902E-2</v>
      </c>
      <c r="BM53">
        <v>2.0931605031669399E-2</v>
      </c>
    </row>
    <row r="54" spans="5:65">
      <c r="E54" s="54">
        <v>1996</v>
      </c>
      <c r="F54">
        <v>1.0632321746904099E-2</v>
      </c>
      <c r="G54">
        <v>-3.9435327738724997E-2</v>
      </c>
      <c r="H54">
        <v>-2.6089151946904299E-2</v>
      </c>
      <c r="I54">
        <v>2.31594119300427E-2</v>
      </c>
      <c r="J54">
        <v>0.13909548802519001</v>
      </c>
      <c r="K54">
        <v>5.8355159230565702E-2</v>
      </c>
      <c r="L54">
        <v>8.4221449382653607E-3</v>
      </c>
      <c r="M54">
        <v>1.40331205307403E-2</v>
      </c>
      <c r="N54">
        <v>-2.8888199609936101E-2</v>
      </c>
      <c r="O54">
        <v>-6.1309847954449999E-2</v>
      </c>
      <c r="P54">
        <v>-1.6391802677285199E-4</v>
      </c>
      <c r="Q54">
        <v>1.21695582951801E-2</v>
      </c>
      <c r="R54">
        <v>1.95954941835371E-2</v>
      </c>
      <c r="S54">
        <v>2.2075642388710098E-2</v>
      </c>
      <c r="T54">
        <v>1.8614092547077399E-2</v>
      </c>
      <c r="U54">
        <v>5.8676896025908303E-3</v>
      </c>
      <c r="V54">
        <v>2.4691286822636299E-2</v>
      </c>
      <c r="W54">
        <v>4.3911714311705603E-2</v>
      </c>
      <c r="X54">
        <v>5.3677742322977701E-2</v>
      </c>
      <c r="Y54">
        <v>7.8656844783849003E-2</v>
      </c>
      <c r="Z54">
        <v>0.213426872543338</v>
      </c>
      <c r="AA54">
        <v>4.7696983336859899E-2</v>
      </c>
      <c r="AB54">
        <v>3.5304033969364699E-3</v>
      </c>
      <c r="AC54">
        <v>3.3958417145511198E-3</v>
      </c>
      <c r="AD54">
        <v>3.4787466042496003E-2</v>
      </c>
      <c r="AE54">
        <v>7.3045409134968001E-2</v>
      </c>
      <c r="AF54">
        <v>3.4346507810069198E-2</v>
      </c>
      <c r="AG54">
        <v>7.7358804437930806E-2</v>
      </c>
      <c r="AH54">
        <v>3.2782916995998203E-2</v>
      </c>
      <c r="AI54">
        <v>9.6179384936587495E-2</v>
      </c>
      <c r="AJ54">
        <v>6.0236131538495899E-2</v>
      </c>
      <c r="AK54">
        <v>3.8257783790849598E-2</v>
      </c>
      <c r="AL54">
        <v>7.2447879298618201E-4</v>
      </c>
      <c r="AM54">
        <v>4.2148850749457199E-2</v>
      </c>
      <c r="AN54">
        <v>8.6669410750640802E-2</v>
      </c>
      <c r="AO54">
        <v>7.3140439945565003E-2</v>
      </c>
      <c r="AP54">
        <v>3.2091794153443598E-2</v>
      </c>
      <c r="AQ54">
        <v>0.10777547297340399</v>
      </c>
      <c r="AR54">
        <v>8.9984676583644105E-2</v>
      </c>
      <c r="AS54">
        <v>1.9838558715620801E-2</v>
      </c>
      <c r="AT54">
        <v>0.21043975912528201</v>
      </c>
      <c r="AU54">
        <v>2.5130726328349201E-2</v>
      </c>
      <c r="AV54">
        <v>9.4404570007714503E-2</v>
      </c>
      <c r="AW54">
        <v>4.4043520442142201E-2</v>
      </c>
      <c r="AX54">
        <v>6.00652939545359E-2</v>
      </c>
      <c r="AY54">
        <v>1.5265084290121201E-3</v>
      </c>
      <c r="AZ54">
        <v>0.18782636215113699</v>
      </c>
      <c r="BA54">
        <v>6.8639715141441196E-2</v>
      </c>
      <c r="BB54">
        <v>3.6653473160807602E-2</v>
      </c>
      <c r="BC54">
        <v>9.0257888803240802E-2</v>
      </c>
      <c r="BD54">
        <v>3.8281260870891599E-2</v>
      </c>
      <c r="BE54">
        <v>5.9460884231652099E-2</v>
      </c>
      <c r="BF54">
        <v>4.0648416020466697E-2</v>
      </c>
      <c r="BG54">
        <v>3.80689511835638E-2</v>
      </c>
      <c r="BH54">
        <v>3.5379420324184702E-2</v>
      </c>
      <c r="BI54">
        <v>4.4322965143881302E-2</v>
      </c>
      <c r="BJ54">
        <v>4.8945933283255701E-2</v>
      </c>
      <c r="BK54">
        <v>6.5042032866396093E-2</v>
      </c>
      <c r="BL54">
        <v>2.7534936566564801E-2</v>
      </c>
      <c r="BM54">
        <v>1.4143381927045401E-2</v>
      </c>
    </row>
    <row r="55" spans="5:65">
      <c r="E55" s="54">
        <v>1997</v>
      </c>
      <c r="F55">
        <v>1.38900888533769E-2</v>
      </c>
      <c r="G55">
        <v>-3.49772376017067E-2</v>
      </c>
      <c r="H55">
        <v>-1.9794222303196801E-2</v>
      </c>
      <c r="I55">
        <v>5.21380919584091E-2</v>
      </c>
      <c r="J55">
        <v>0.17728369128340599</v>
      </c>
      <c r="K55">
        <v>6.3937260214050606E-2</v>
      </c>
      <c r="L55">
        <v>5.1272414487756997E-2</v>
      </c>
      <c r="M55">
        <v>2.7862372182122501E-2</v>
      </c>
      <c r="N55">
        <v>7.4820829686703796E-2</v>
      </c>
      <c r="O55">
        <v>6.2648516604987201E-2</v>
      </c>
      <c r="P55">
        <v>4.2424413654844603E-2</v>
      </c>
      <c r="Q55">
        <v>6.8499438024421003E-2</v>
      </c>
      <c r="R55">
        <v>2.69652602971856E-2</v>
      </c>
      <c r="S55">
        <v>7.6431203121624602E-2</v>
      </c>
      <c r="T55">
        <v>8.5638128356785997E-2</v>
      </c>
      <c r="U55">
        <v>9.2111467484774501E-2</v>
      </c>
      <c r="V55">
        <v>0.108318220039017</v>
      </c>
      <c r="W55">
        <v>8.3023947685010396E-2</v>
      </c>
      <c r="X55">
        <v>0.112676785666929</v>
      </c>
      <c r="Y55">
        <v>0.11539767137780101</v>
      </c>
      <c r="Z55">
        <v>0.242116568216</v>
      </c>
      <c r="AA55">
        <v>0.103683718960183</v>
      </c>
      <c r="AB55">
        <v>0.14164668479256501</v>
      </c>
      <c r="AC55">
        <v>0.13649342765681399</v>
      </c>
      <c r="AD55">
        <v>4.73259634076032E-2</v>
      </c>
      <c r="AE55">
        <v>0.100151602079309</v>
      </c>
      <c r="AF55">
        <v>5.6270517172673201E-2</v>
      </c>
      <c r="AG55">
        <v>6.2069790625942298E-2</v>
      </c>
      <c r="AH55">
        <v>3.0477780927851899E-2</v>
      </c>
      <c r="AI55">
        <v>2.71807853821645E-2</v>
      </c>
      <c r="AJ55">
        <v>7.6156148132471596E-2</v>
      </c>
      <c r="AK55">
        <v>3.7172963213034302E-2</v>
      </c>
      <c r="AL55">
        <v>6.1956365347237002E-2</v>
      </c>
      <c r="AM55">
        <v>7.6443404974232701E-2</v>
      </c>
      <c r="AN55">
        <v>9.1051086614101995E-2</v>
      </c>
      <c r="AO55">
        <v>0.13655842947524499</v>
      </c>
      <c r="AP55">
        <v>4.2103706193092602E-2</v>
      </c>
      <c r="AQ55">
        <v>7.8106050587395504E-2</v>
      </c>
      <c r="AR55">
        <v>-1.37761697906515E-2</v>
      </c>
      <c r="AS55">
        <v>5.1344652501758799E-2</v>
      </c>
      <c r="AT55">
        <v>0.23279237863292701</v>
      </c>
      <c r="AU55">
        <v>2.1001986334121599E-2</v>
      </c>
      <c r="AV55">
        <v>6.1118743296757302E-2</v>
      </c>
      <c r="AW55">
        <v>1.47472661883948E-2</v>
      </c>
      <c r="AX55">
        <v>9.5310745286245002E-2</v>
      </c>
      <c r="AY55">
        <v>6.8817765736870901E-2</v>
      </c>
      <c r="AZ55">
        <v>0.23913763277841901</v>
      </c>
      <c r="BA55">
        <v>9.1056959529570894E-2</v>
      </c>
      <c r="BB55">
        <v>6.5385582769959594E-2</v>
      </c>
      <c r="BC55">
        <v>0.117809989709535</v>
      </c>
      <c r="BD55">
        <v>5.3271526449672701E-2</v>
      </c>
      <c r="BE55">
        <v>4.1625363636088597E-2</v>
      </c>
      <c r="BF55">
        <v>2.2716107005130201E-2</v>
      </c>
      <c r="BG55">
        <v>-2.3795796890568498E-2</v>
      </c>
      <c r="BH55">
        <v>9.2791400408699501E-2</v>
      </c>
      <c r="BI55">
        <v>5.1821571575941701E-2</v>
      </c>
      <c r="BJ55">
        <v>7.0374574666765194E-2</v>
      </c>
      <c r="BK55">
        <v>4.7775648605212599E-2</v>
      </c>
      <c r="BL55">
        <v>4.0268478292037502E-2</v>
      </c>
      <c r="BM55">
        <v>3.2518135963876697E-2</v>
      </c>
    </row>
    <row r="56" spans="5:65">
      <c r="E56" s="54">
        <v>1998</v>
      </c>
      <c r="F56">
        <v>2.7574493961847201E-2</v>
      </c>
      <c r="G56">
        <v>8.9415324320217995E-2</v>
      </c>
      <c r="H56">
        <v>-5.7871097506614698E-2</v>
      </c>
      <c r="I56">
        <v>-9.6372605553749196E-3</v>
      </c>
      <c r="J56">
        <v>-0.36948101440925202</v>
      </c>
      <c r="K56">
        <v>-7.5874886148330203E-3</v>
      </c>
      <c r="L56">
        <v>4.2015303476625201E-2</v>
      </c>
      <c r="M56">
        <v>3.8813161903390903E-2</v>
      </c>
      <c r="N56">
        <v>2.9393976650532198E-3</v>
      </c>
      <c r="O56">
        <v>-4.5361809354790797E-2</v>
      </c>
      <c r="P56">
        <v>1.8619967916241201E-3</v>
      </c>
      <c r="Q56">
        <v>4.3570697112452301E-3</v>
      </c>
      <c r="R56">
        <v>1.7033858651785201E-2</v>
      </c>
      <c r="S56">
        <v>1.6780200199913602E-2</v>
      </c>
      <c r="T56">
        <v>4.0338340667037099E-2</v>
      </c>
      <c r="U56">
        <v>4.8153943752838199E-2</v>
      </c>
      <c r="V56">
        <v>2.89914257444947E-2</v>
      </c>
      <c r="W56">
        <v>-1.13832424280698E-2</v>
      </c>
      <c r="X56">
        <v>-7.6341169909465902E-3</v>
      </c>
      <c r="Y56">
        <v>-3.4514974608560303E-2</v>
      </c>
      <c r="Z56">
        <v>0.10195014085423899</v>
      </c>
      <c r="AA56">
        <v>-3.9537157964650996E-3</v>
      </c>
      <c r="AB56">
        <v>7.6802105949485E-2</v>
      </c>
      <c r="AC56">
        <v>5.1567761869528203E-2</v>
      </c>
      <c r="AD56">
        <v>5.1543011980364102E-2</v>
      </c>
      <c r="AE56">
        <v>2.9173998511072601E-2</v>
      </c>
      <c r="AF56">
        <v>5.6264381851729502E-2</v>
      </c>
      <c r="AG56">
        <v>3.3208271212653399E-2</v>
      </c>
      <c r="AH56">
        <v>-2.2194972791140001E-2</v>
      </c>
      <c r="AI56">
        <v>-3.63654334004503E-2</v>
      </c>
      <c r="AJ56">
        <v>4.8879621843979301E-2</v>
      </c>
      <c r="AK56">
        <v>5.0418695970849102E-2</v>
      </c>
      <c r="AL56">
        <v>2.21882822726181E-3</v>
      </c>
      <c r="AM56">
        <v>8.2913829209038697E-2</v>
      </c>
      <c r="AN56">
        <v>7.7363923085177796E-2</v>
      </c>
      <c r="AO56">
        <v>0.104401050260784</v>
      </c>
      <c r="AP56">
        <v>7.3760402179453802E-2</v>
      </c>
      <c r="AQ56">
        <v>9.3324353469218593E-2</v>
      </c>
      <c r="AR56">
        <v>7.3107237246750598E-2</v>
      </c>
      <c r="AS56">
        <v>6.2956729997978994E-2</v>
      </c>
      <c r="AT56">
        <v>0.166852048920625</v>
      </c>
      <c r="AU56">
        <v>2.8546853718119599E-2</v>
      </c>
      <c r="AV56">
        <v>3.0533873740866101E-2</v>
      </c>
      <c r="AW56">
        <v>6.4997556463637002E-2</v>
      </c>
      <c r="AX56">
        <v>8.5646002896514001E-2</v>
      </c>
      <c r="AY56">
        <v>3.6725633839193299E-2</v>
      </c>
      <c r="AZ56">
        <v>0.160775162252007</v>
      </c>
      <c r="BA56">
        <v>3.89089062140704E-2</v>
      </c>
      <c r="BB56">
        <v>4.4298947759945299E-2</v>
      </c>
      <c r="BC56">
        <v>8.0060736521622003E-2</v>
      </c>
      <c r="BD56">
        <v>7.6200889965539795E-2</v>
      </c>
      <c r="BE56">
        <v>4.9967863428731003E-2</v>
      </c>
      <c r="BF56">
        <v>5.5991397147609097E-2</v>
      </c>
      <c r="BG56">
        <v>7.5994494278878194E-2</v>
      </c>
      <c r="BH56">
        <v>2.11054627039618E-2</v>
      </c>
      <c r="BI56">
        <v>6.9480618160578794E-2</v>
      </c>
      <c r="BJ56">
        <v>2.8398718301049199E-2</v>
      </c>
      <c r="BK56">
        <v>3.3843821174473203E-2</v>
      </c>
      <c r="BL56">
        <v>3.0021642935874299E-2</v>
      </c>
      <c r="BM56">
        <v>4.3406902560363697E-2</v>
      </c>
    </row>
    <row r="57" spans="5:65">
      <c r="E57" s="54">
        <v>1999</v>
      </c>
      <c r="F57">
        <v>3.3765912678292202E-2</v>
      </c>
      <c r="G57">
        <v>2.60673992931439E-2</v>
      </c>
      <c r="H57">
        <v>7.3161030179075097E-3</v>
      </c>
      <c r="I57">
        <v>-7.1076383538876096E-3</v>
      </c>
      <c r="J57">
        <v>-1.2053926026315E-2</v>
      </c>
      <c r="K57">
        <v>1.4756610694299101E-2</v>
      </c>
      <c r="L57">
        <v>2.6623933517243702E-2</v>
      </c>
      <c r="M57">
        <v>2.81634980318908E-3</v>
      </c>
      <c r="N57">
        <v>7.3356477289324195E-4</v>
      </c>
      <c r="O57">
        <v>-0.110579962027109</v>
      </c>
      <c r="P57">
        <v>7.1101782002787502E-3</v>
      </c>
      <c r="Q57">
        <v>1.67658261001393E-3</v>
      </c>
      <c r="R57">
        <v>9.5799800699508195E-3</v>
      </c>
      <c r="S57">
        <v>1.49342180714617E-2</v>
      </c>
      <c r="T57">
        <v>4.3800739485175898E-2</v>
      </c>
      <c r="U57">
        <v>1.56047777678982E-2</v>
      </c>
      <c r="V57">
        <v>1.2504333588520501E-2</v>
      </c>
      <c r="W57">
        <v>1.42793444851643E-2</v>
      </c>
      <c r="X57">
        <v>3.24127901032598E-2</v>
      </c>
      <c r="Y57">
        <v>1.34499589257259E-2</v>
      </c>
      <c r="Z57">
        <v>0.14775077334842099</v>
      </c>
      <c r="AA57">
        <v>2.4301510745491101E-2</v>
      </c>
      <c r="AB57">
        <v>4.8349000657214397E-2</v>
      </c>
      <c r="AC57">
        <v>4.3175022324495098E-2</v>
      </c>
      <c r="AD57">
        <v>3.94936616475089E-2</v>
      </c>
      <c r="AE57">
        <v>7.8169168858304203E-2</v>
      </c>
      <c r="AF57">
        <v>5.04655822033655E-2</v>
      </c>
      <c r="AG57">
        <v>3.3356455968477201E-2</v>
      </c>
      <c r="AH57">
        <v>2.6615105116923499E-2</v>
      </c>
      <c r="AI57">
        <v>-2.2580778781128599E-2</v>
      </c>
      <c r="AJ57">
        <v>3.6950340593375298E-2</v>
      </c>
      <c r="AK57">
        <v>5.7680509127241803E-3</v>
      </c>
      <c r="AL57">
        <v>2.5325122382222901E-2</v>
      </c>
      <c r="AM57">
        <v>5.3049109263224002E-2</v>
      </c>
      <c r="AN57">
        <v>8.8818144135328694E-2</v>
      </c>
      <c r="AO57">
        <v>6.4296959724093397E-2</v>
      </c>
      <c r="AP57">
        <v>6.1089416737211702E-2</v>
      </c>
      <c r="AQ57">
        <v>0.100083922066092</v>
      </c>
      <c r="AR57">
        <v>0.16309754903607601</v>
      </c>
      <c r="AS57">
        <v>6.720490761549E-2</v>
      </c>
      <c r="AT57">
        <v>0.21207649889779501</v>
      </c>
      <c r="AU57">
        <v>6.3253584217858594E-2</v>
      </c>
      <c r="AV57">
        <v>0.14317397671820301</v>
      </c>
      <c r="AW57">
        <v>-5.0494106945816303E-4</v>
      </c>
      <c r="AX57">
        <v>7.5557461279485302E-2</v>
      </c>
      <c r="AY57">
        <v>9.5222595827011997E-3</v>
      </c>
      <c r="AZ57">
        <v>0.15057868330645399</v>
      </c>
      <c r="BA57">
        <v>4.9306310609508699E-2</v>
      </c>
      <c r="BB57">
        <v>4.26499072488647E-2</v>
      </c>
      <c r="BC57">
        <v>5.9870031002331701E-2</v>
      </c>
      <c r="BD57">
        <v>5.0126481654587003E-2</v>
      </c>
      <c r="BE57">
        <v>5.3039416265028401E-2</v>
      </c>
      <c r="BF57">
        <v>3.7275386063953503E-2</v>
      </c>
      <c r="BG57">
        <v>3.6073089621367502E-2</v>
      </c>
      <c r="BH57">
        <v>7.3931746797212997E-2</v>
      </c>
      <c r="BI57">
        <v>4.8559817445446601E-2</v>
      </c>
      <c r="BJ57">
        <v>3.6154293637961202E-2</v>
      </c>
      <c r="BK57">
        <v>5.8297648191402901E-2</v>
      </c>
      <c r="BL57">
        <v>2.7189395009064799E-2</v>
      </c>
      <c r="BM57">
        <v>4.1568632241229697E-2</v>
      </c>
    </row>
    <row r="58" spans="5:65">
      <c r="E58" s="54">
        <v>2000</v>
      </c>
      <c r="F58">
        <v>-1.6694202335663399E-3</v>
      </c>
      <c r="G58">
        <v>-2.83345170859448E-2</v>
      </c>
      <c r="H58">
        <v>3.5825339854203199E-2</v>
      </c>
      <c r="I58">
        <v>1.2733289392400499E-2</v>
      </c>
      <c r="J58">
        <v>0.17775777633652601</v>
      </c>
      <c r="K58">
        <v>3.5412990748136801E-2</v>
      </c>
      <c r="L58">
        <v>2.4607685485190801E-2</v>
      </c>
      <c r="M58">
        <v>6.9012378638285297E-3</v>
      </c>
      <c r="N58">
        <v>-5.6420142301427602E-4</v>
      </c>
      <c r="O58">
        <v>-5.0116339585879299E-2</v>
      </c>
      <c r="P58">
        <v>1.4517952260388E-3</v>
      </c>
      <c r="Q58">
        <v>4.9873639716555701E-3</v>
      </c>
      <c r="R58">
        <v>1.22525448303512E-2</v>
      </c>
      <c r="S58">
        <v>2.0608556575949601E-2</v>
      </c>
      <c r="T58">
        <v>3.70478759600417E-2</v>
      </c>
      <c r="U58">
        <v>2.84417229303735E-2</v>
      </c>
      <c r="V58">
        <v>3.7167040220995498E-2</v>
      </c>
      <c r="W58">
        <v>4.3264092013174403E-2</v>
      </c>
      <c r="X58">
        <v>6.0806882184727601E-2</v>
      </c>
      <c r="Y58">
        <v>7.66599966265257E-2</v>
      </c>
      <c r="Z58">
        <v>0.172145900765029</v>
      </c>
      <c r="AA58">
        <v>3.5671890369777602E-2</v>
      </c>
      <c r="AB58">
        <v>2.61464341087984E-2</v>
      </c>
      <c r="AC58">
        <v>2.96005117049889E-2</v>
      </c>
      <c r="AD58">
        <v>4.9791441107853003E-2</v>
      </c>
      <c r="AE58">
        <v>9.6991298223211994E-2</v>
      </c>
      <c r="AF58">
        <v>4.7459852812220302E-2</v>
      </c>
      <c r="AG58">
        <v>4.5031106583025997E-2</v>
      </c>
      <c r="AH58">
        <v>5.3466705421968297E-2</v>
      </c>
      <c r="AI58">
        <v>1.8144806219955598E-2</v>
      </c>
      <c r="AJ58">
        <v>5.1963062542776502E-2</v>
      </c>
      <c r="AK58">
        <v>8.0602383552802904E-3</v>
      </c>
      <c r="AL58">
        <v>-2.39757806132131E-2</v>
      </c>
      <c r="AM58">
        <v>3.6948547295749298E-2</v>
      </c>
      <c r="AN58">
        <v>9.2988364859609304E-2</v>
      </c>
      <c r="AO58">
        <v>4.45349176253933E-2</v>
      </c>
      <c r="AP58">
        <v>6.4039032293939896E-2</v>
      </c>
      <c r="AQ58">
        <v>9.9783205574767206E-2</v>
      </c>
      <c r="AR58">
        <v>0.14200420775230199</v>
      </c>
      <c r="AS58">
        <v>4.0226725584462102E-2</v>
      </c>
      <c r="AT58">
        <v>0.21820127244850299</v>
      </c>
      <c r="AU58">
        <v>5.5967400831032799E-2</v>
      </c>
      <c r="AV58">
        <v>0.13918798160484899</v>
      </c>
      <c r="AW58">
        <v>5.0914459430367799E-2</v>
      </c>
      <c r="AX58">
        <v>7.1012108029895105E-2</v>
      </c>
      <c r="AY58">
        <v>-4.9542682005384404E-3</v>
      </c>
      <c r="AZ58">
        <v>0.136636287494627</v>
      </c>
      <c r="BA58">
        <v>5.7341373828503503E-2</v>
      </c>
      <c r="BB58">
        <v>5.0291565619325698E-2</v>
      </c>
      <c r="BC58">
        <v>6.81289634022271E-2</v>
      </c>
      <c r="BD58">
        <v>2.7065893761507E-2</v>
      </c>
      <c r="BE58">
        <v>6.04707673910568E-2</v>
      </c>
      <c r="BF58">
        <v>3.5540250442594103E-2</v>
      </c>
      <c r="BG58">
        <v>4.0001100706851998E-2</v>
      </c>
      <c r="BH58">
        <v>6.8874413191360603E-2</v>
      </c>
      <c r="BI58">
        <v>4.7460663271063602E-2</v>
      </c>
      <c r="BJ58">
        <v>1.4786114827610801E-2</v>
      </c>
      <c r="BK58">
        <v>5.5990780219771198E-2</v>
      </c>
      <c r="BL58">
        <v>3.3575010333305899E-2</v>
      </c>
      <c r="BM58">
        <v>2.54008149607363E-2</v>
      </c>
    </row>
    <row r="59" spans="5:65">
      <c r="E59" s="54">
        <v>2001</v>
      </c>
      <c r="F59">
        <v>-3.3992920253061103E-2</v>
      </c>
      <c r="G59">
        <v>-2.52835038857189E-2</v>
      </c>
      <c r="H59">
        <v>4.9718989348530003E-3</v>
      </c>
      <c r="I59">
        <v>-4.3664356994792999E-2</v>
      </c>
      <c r="J59">
        <v>9.0007909113257498E-2</v>
      </c>
      <c r="K59">
        <v>-2.58213019458483E-2</v>
      </c>
      <c r="L59">
        <v>9.6910845251318104E-3</v>
      </c>
      <c r="M59">
        <v>5.8149711897304201E-3</v>
      </c>
      <c r="N59">
        <v>-0.100544229235911</v>
      </c>
      <c r="O59">
        <v>-0.14682804682416201</v>
      </c>
      <c r="P59">
        <v>-3.6756383567068299E-2</v>
      </c>
      <c r="Q59">
        <v>-5.4041983774149302E-2</v>
      </c>
      <c r="R59">
        <v>-1.4082387225306201E-2</v>
      </c>
      <c r="S59">
        <v>-1.58874032334115E-2</v>
      </c>
      <c r="T59">
        <v>-4.5281261194796703E-2</v>
      </c>
      <c r="U59">
        <v>-4.53590375689263E-2</v>
      </c>
      <c r="V59">
        <v>-4.1865284953986101E-2</v>
      </c>
      <c r="W59">
        <v>-9.8703935876293794E-2</v>
      </c>
      <c r="X59">
        <v>-6.9568017437333193E-2</v>
      </c>
      <c r="Y59">
        <v>-7.4605367894222799E-2</v>
      </c>
      <c r="Z59">
        <v>-8.8099912037180594E-2</v>
      </c>
      <c r="AA59">
        <v>-8.9432142135926096E-2</v>
      </c>
      <c r="AB59">
        <v>-3.6834714249018297E-2</v>
      </c>
      <c r="AC59">
        <v>-6.1586650165925398E-2</v>
      </c>
      <c r="AD59">
        <v>-1.46073340529102E-2</v>
      </c>
      <c r="AE59">
        <v>-2.6941421351880102E-2</v>
      </c>
      <c r="AF59">
        <v>1.23155016935206E-2</v>
      </c>
      <c r="AG59">
        <v>-3.8896359834639203E-2</v>
      </c>
      <c r="AH59">
        <v>-3.2336400587067701E-2</v>
      </c>
      <c r="AI59">
        <v>-8.8387361426578905E-3</v>
      </c>
      <c r="AJ59">
        <v>-2.9360663530438199E-2</v>
      </c>
      <c r="AK59">
        <v>1.93032096541519E-3</v>
      </c>
      <c r="AL59">
        <v>-8.0150944264564802E-2</v>
      </c>
      <c r="AM59">
        <v>-1.3439291226611401E-2</v>
      </c>
      <c r="AN59">
        <v>4.3784404279999502E-2</v>
      </c>
      <c r="AO59">
        <v>-5.3040917238932603E-2</v>
      </c>
      <c r="AP59">
        <v>2.3490814719183701E-2</v>
      </c>
      <c r="AQ59">
        <v>1.9286243120861898E-2</v>
      </c>
      <c r="AR59">
        <v>7.0208219224798807E-2</v>
      </c>
      <c r="AS59">
        <v>6.2470202419284103E-2</v>
      </c>
      <c r="AT59">
        <v>-3.84806189981131E-2</v>
      </c>
      <c r="AU59">
        <v>2.2901338018583298E-2</v>
      </c>
      <c r="AV59">
        <v>-8.1283295164103403E-2</v>
      </c>
      <c r="AW59">
        <v>4.6769250061560401E-2</v>
      </c>
      <c r="AX59">
        <v>-1.0374135659366899E-2</v>
      </c>
      <c r="AY59">
        <v>7.4822165322678304E-3</v>
      </c>
      <c r="AZ59">
        <v>-5.2979730398519602E-2</v>
      </c>
      <c r="BA59">
        <v>6.7141396274187403E-3</v>
      </c>
      <c r="BB59">
        <v>1.7791909028450299E-2</v>
      </c>
      <c r="BC59">
        <v>-1.33570926635378E-2</v>
      </c>
      <c r="BD59">
        <v>-3.1891547601929998E-2</v>
      </c>
      <c r="BE59">
        <v>5.3216829515030102E-2</v>
      </c>
      <c r="BF59">
        <v>4.5409823139269903E-2</v>
      </c>
      <c r="BG59">
        <v>4.7768143641877599E-2</v>
      </c>
      <c r="BH59">
        <v>9.4020702153584906E-2</v>
      </c>
      <c r="BI59">
        <v>4.77395001515332E-2</v>
      </c>
      <c r="BJ59">
        <v>-2.2872033076136201E-2</v>
      </c>
      <c r="BK59">
        <v>-4.0292057301429901E-2</v>
      </c>
      <c r="BL59">
        <v>2.3388996823618301E-2</v>
      </c>
      <c r="BM59">
        <v>2.6106344969036399E-3</v>
      </c>
    </row>
    <row r="60" spans="5:65">
      <c r="E60" s="54">
        <v>2002</v>
      </c>
      <c r="F60">
        <v>-7.70801971841115E-3</v>
      </c>
      <c r="G60">
        <v>5.7458886064419901E-2</v>
      </c>
      <c r="H60">
        <v>-5.8655505028743102E-2</v>
      </c>
      <c r="I60">
        <v>-1.7727538556665201E-2</v>
      </c>
      <c r="J60">
        <v>-0.17916599643754899</v>
      </c>
      <c r="K60">
        <v>-3.1995222429987397E-2</v>
      </c>
      <c r="L60">
        <v>1.08895483694453E-2</v>
      </c>
      <c r="M60">
        <v>8.5017728485834998E-3</v>
      </c>
      <c r="N60">
        <v>-2.1455016051226999E-2</v>
      </c>
      <c r="O60">
        <v>-0.16863675332862399</v>
      </c>
      <c r="P60">
        <v>-1.2026014239191E-2</v>
      </c>
      <c r="Q60">
        <v>-3.8238859397738099E-2</v>
      </c>
      <c r="R60">
        <v>1.3889017030291901E-3</v>
      </c>
      <c r="S60">
        <v>1.7871409937685899E-2</v>
      </c>
      <c r="T60">
        <v>-1.11816181260116E-2</v>
      </c>
      <c r="U60">
        <v>1.64556615637883E-3</v>
      </c>
      <c r="V60">
        <v>-1.4609006518214099E-2</v>
      </c>
      <c r="W60">
        <v>-3.25170861143863E-2</v>
      </c>
      <c r="X60">
        <v>-3.01325915818977E-2</v>
      </c>
      <c r="Y60">
        <v>-5.4497151203836698E-2</v>
      </c>
      <c r="Z60">
        <v>-1.07042139968355E-2</v>
      </c>
      <c r="AA60">
        <v>-7.0482982403639399E-2</v>
      </c>
      <c r="AB60">
        <v>9.2483172902887399E-3</v>
      </c>
      <c r="AC60">
        <v>2.3966008158462799E-3</v>
      </c>
      <c r="AD60">
        <v>4.0932067117099701E-2</v>
      </c>
      <c r="AE60">
        <v>1.6474153145354699E-2</v>
      </c>
      <c r="AF60">
        <v>3.2709614440235797E-2</v>
      </c>
      <c r="AG60">
        <v>-1.6740888170287599E-2</v>
      </c>
      <c r="AH60">
        <v>-1.9536345076282399E-3</v>
      </c>
      <c r="AI60">
        <v>-6.4172003020985899E-2</v>
      </c>
      <c r="AJ60">
        <v>-6.2904740466912697E-3</v>
      </c>
      <c r="AK60">
        <v>-1.1844289667155001E-2</v>
      </c>
      <c r="AL60">
        <v>-1.6451182215389298E-2</v>
      </c>
      <c r="AM60">
        <v>2.0098138347017701E-2</v>
      </c>
      <c r="AN60">
        <v>4.9988951602591897E-2</v>
      </c>
      <c r="AO60">
        <v>-1.55554940903291E-2</v>
      </c>
      <c r="AP60">
        <v>4.9708599950572897E-2</v>
      </c>
      <c r="AQ60">
        <v>2.0801273576419001E-2</v>
      </c>
      <c r="AR60">
        <v>6.7906327260746496E-2</v>
      </c>
      <c r="AS60">
        <v>5.4753227376918803E-2</v>
      </c>
      <c r="AT60">
        <v>-4.1712639021106501E-2</v>
      </c>
      <c r="AU60">
        <v>4.6186780177792597E-2</v>
      </c>
      <c r="AV60">
        <v>-6.4824212317435695E-2</v>
      </c>
      <c r="AW60">
        <v>3.4013523312101203E-2</v>
      </c>
      <c r="AX60">
        <v>1.8774212080794699E-2</v>
      </c>
      <c r="AY60">
        <v>2.5676382196983E-2</v>
      </c>
      <c r="AZ60">
        <v>-3.06404138472893E-2</v>
      </c>
      <c r="BA60">
        <v>6.6676810674405696E-3</v>
      </c>
      <c r="BB60">
        <v>5.0707370662229703E-3</v>
      </c>
      <c r="BC60">
        <v>6.7825785204187099E-3</v>
      </c>
      <c r="BD60">
        <v>1.12637066441454E-2</v>
      </c>
      <c r="BE60">
        <v>3.78799888584124E-2</v>
      </c>
      <c r="BF60">
        <v>4.8026779120162101E-2</v>
      </c>
      <c r="BG60">
        <v>3.8743416031439999E-2</v>
      </c>
      <c r="BH60">
        <v>6.2612157447216502E-2</v>
      </c>
      <c r="BI60">
        <v>2.9120541231892699E-2</v>
      </c>
      <c r="BJ60">
        <v>-2.9767464992035701E-3</v>
      </c>
      <c r="BK60">
        <v>-7.6336665592625997E-3</v>
      </c>
      <c r="BL60">
        <v>1.3809599620699199E-2</v>
      </c>
      <c r="BM60">
        <v>1.00268106191818E-2</v>
      </c>
    </row>
    <row r="61" spans="5:65">
      <c r="E61" s="54">
        <v>2003</v>
      </c>
      <c r="F61">
        <v>2.25237414607635E-2</v>
      </c>
      <c r="G61">
        <v>6.31374727758265E-2</v>
      </c>
      <c r="H61">
        <v>-3.7856782856555797E-2</v>
      </c>
      <c r="I61">
        <v>3.4102583951934398E-2</v>
      </c>
      <c r="J61">
        <v>0.112829410098524</v>
      </c>
      <c r="K61">
        <v>-9.6416987869984705E-3</v>
      </c>
      <c r="L61">
        <v>6.01506291215059E-2</v>
      </c>
      <c r="M61">
        <v>1.17528583485424E-2</v>
      </c>
      <c r="N61">
        <v>-4.61322409904365E-3</v>
      </c>
      <c r="O61">
        <v>-9.9853873378111205E-2</v>
      </c>
      <c r="P61">
        <v>5.0108799163684804E-3</v>
      </c>
      <c r="Q61">
        <v>1.2979255500657601E-2</v>
      </c>
      <c r="R61">
        <v>7.8713182620763992E-3</v>
      </c>
      <c r="S61">
        <v>4.6646247674235197E-2</v>
      </c>
      <c r="T61">
        <v>1.99198475801107E-2</v>
      </c>
      <c r="U61">
        <v>4.4440079383268799E-2</v>
      </c>
      <c r="V61">
        <v>5.3278768997439198E-2</v>
      </c>
      <c r="W61">
        <v>-1.91907222499534E-3</v>
      </c>
      <c r="X61">
        <v>1.0065277351577201E-2</v>
      </c>
      <c r="Y61">
        <v>2.0372492880810999E-3</v>
      </c>
      <c r="Z61">
        <v>6.3781585017558401E-2</v>
      </c>
      <c r="AA61">
        <v>-9.1372071062625002E-3</v>
      </c>
      <c r="AB61">
        <v>1.47586725678647E-2</v>
      </c>
      <c r="AC61">
        <v>4.5072514174543998E-2</v>
      </c>
      <c r="AD61">
        <v>3.2141934703974001E-2</v>
      </c>
      <c r="AE61">
        <v>4.5238037357303501E-2</v>
      </c>
      <c r="AF61">
        <v>5.1536448264756E-2</v>
      </c>
      <c r="AG61">
        <v>4.8119746816802901E-2</v>
      </c>
      <c r="AH61">
        <v>1.19122863344226E-2</v>
      </c>
      <c r="AI61">
        <v>5.5931022388658803E-2</v>
      </c>
      <c r="AJ61">
        <v>2.9875625176864699E-2</v>
      </c>
      <c r="AK61">
        <v>3.6589500659598997E-2</v>
      </c>
      <c r="AL61">
        <v>-1.6411929005155201E-2</v>
      </c>
      <c r="AM61">
        <v>3.1353752136296202E-2</v>
      </c>
      <c r="AN61">
        <v>8.3254064139092102E-2</v>
      </c>
      <c r="AO61">
        <v>1.66502140660649E-2</v>
      </c>
      <c r="AP61">
        <v>1.6764195171733699E-2</v>
      </c>
      <c r="AQ61">
        <v>2.30934698977792E-2</v>
      </c>
      <c r="AR61">
        <v>1.41382312426065E-2</v>
      </c>
      <c r="AS61">
        <v>5.3542830826832803E-2</v>
      </c>
      <c r="AT61">
        <v>6.1925724397950598E-2</v>
      </c>
      <c r="AU61">
        <v>2.6900331062161099E-2</v>
      </c>
      <c r="AV61">
        <v>-1.7046770438322201E-2</v>
      </c>
      <c r="AW61">
        <v>7.63629535434696E-2</v>
      </c>
      <c r="AX61">
        <v>1.7552057324952301E-2</v>
      </c>
      <c r="AY61">
        <v>5.2654649816509899E-2</v>
      </c>
      <c r="AZ61">
        <v>-8.4653176150391307E-3</v>
      </c>
      <c r="BA61">
        <v>2.37338232571177E-2</v>
      </c>
      <c r="BB61">
        <v>1.5232319757410399E-2</v>
      </c>
      <c r="BC61">
        <v>3.1964225688954503E-2</v>
      </c>
      <c r="BD61">
        <v>3.06172351574223E-2</v>
      </c>
      <c r="BE61">
        <v>8.4480950624235603E-3</v>
      </c>
      <c r="BF61">
        <v>4.6082859471118801E-2</v>
      </c>
      <c r="BG61">
        <v>1.6376680390562399E-2</v>
      </c>
      <c r="BH61">
        <v>4.4467175683295203E-2</v>
      </c>
      <c r="BI61">
        <v>4.9563975496803497E-2</v>
      </c>
      <c r="BJ61">
        <v>5.2569054794570802E-2</v>
      </c>
      <c r="BK61">
        <v>2.48882884552428E-2</v>
      </c>
      <c r="BL61">
        <v>2.8105677559767499E-2</v>
      </c>
      <c r="BM61">
        <v>2.0333259087399198E-2</v>
      </c>
    </row>
    <row r="62" spans="5:65">
      <c r="E62" s="54">
        <v>2004</v>
      </c>
      <c r="F62">
        <v>3.7603369917152997E-2</v>
      </c>
      <c r="G62">
        <v>5.5551036708640401E-2</v>
      </c>
      <c r="H62">
        <v>-3.0693783532192001E-2</v>
      </c>
      <c r="I62">
        <v>5.5518122101396797E-2</v>
      </c>
      <c r="J62">
        <v>0.192636760742185</v>
      </c>
      <c r="K62">
        <v>-5.3124884534611701E-4</v>
      </c>
      <c r="L62">
        <v>4.98481948014734E-2</v>
      </c>
      <c r="M62">
        <v>-1.00200184611197E-3</v>
      </c>
      <c r="N62">
        <v>-3.7079962302869501E-2</v>
      </c>
      <c r="O62">
        <v>-0.13325135971242599</v>
      </c>
      <c r="P62">
        <v>9.3696576627937795E-4</v>
      </c>
      <c r="Q62">
        <v>1.4152834505919899E-2</v>
      </c>
      <c r="R62">
        <v>1.5817920010276699E-2</v>
      </c>
      <c r="S62">
        <v>3.7945137605779201E-2</v>
      </c>
      <c r="T62">
        <v>1.80214616223364E-2</v>
      </c>
      <c r="U62">
        <v>3.0162984039760199E-2</v>
      </c>
      <c r="V62">
        <v>4.76049597393211E-2</v>
      </c>
      <c r="W62">
        <v>5.2130580802646202E-2</v>
      </c>
      <c r="X62">
        <v>3.02062102640531E-2</v>
      </c>
      <c r="Y62">
        <v>5.3424350354199603E-2</v>
      </c>
      <c r="Z62">
        <v>6.3517588081740003E-2</v>
      </c>
      <c r="AA62">
        <v>2.9997791483523599E-2</v>
      </c>
      <c r="AB62">
        <v>1.53458376921257E-2</v>
      </c>
      <c r="AC62">
        <v>1.6265955422150199E-2</v>
      </c>
      <c r="AD62">
        <v>-1.8317946907873801E-4</v>
      </c>
      <c r="AE62">
        <v>6.5589930829442505E-2</v>
      </c>
      <c r="AF62">
        <v>4.90149836954911E-2</v>
      </c>
      <c r="AG62">
        <v>9.2108243471540105E-2</v>
      </c>
      <c r="AH62">
        <v>4.8302502533436299E-2</v>
      </c>
      <c r="AI62">
        <v>0.135870679584603</v>
      </c>
      <c r="AJ62">
        <v>6.0980835215543101E-2</v>
      </c>
      <c r="AK62">
        <v>7.4098441616589503E-2</v>
      </c>
      <c r="AL62">
        <v>-1.6848800266451799E-3</v>
      </c>
      <c r="AM62">
        <v>2.8725957311732501E-2</v>
      </c>
      <c r="AN62">
        <v>9.1126633116000597E-2</v>
      </c>
      <c r="AO62">
        <v>2.1395219101585299E-2</v>
      </c>
      <c r="AP62">
        <v>-7.3143409687698004E-3</v>
      </c>
      <c r="AQ62">
        <v>6.6492364624772898E-2</v>
      </c>
      <c r="AR62">
        <v>0.100893944085317</v>
      </c>
      <c r="AS62">
        <v>-3.4992867742310299E-3</v>
      </c>
      <c r="AT62">
        <v>2.7796727437969598E-2</v>
      </c>
      <c r="AU62">
        <v>4.5675839162968399E-2</v>
      </c>
      <c r="AV62">
        <v>6.6874816673928597E-2</v>
      </c>
      <c r="AW62">
        <v>9.5747853992335805E-2</v>
      </c>
      <c r="AX62">
        <v>4.5591423535253701E-2</v>
      </c>
      <c r="AY62">
        <v>1.48593617697891E-2</v>
      </c>
      <c r="AZ62">
        <v>2.15194562531805E-2</v>
      </c>
      <c r="BA62">
        <v>4.4035916193601699E-2</v>
      </c>
      <c r="BB62">
        <v>5.1525297452162798E-2</v>
      </c>
      <c r="BC62">
        <v>6.1889660125797399E-2</v>
      </c>
      <c r="BD62">
        <v>5.6357630326662203E-2</v>
      </c>
      <c r="BE62">
        <v>2.63387079348298E-2</v>
      </c>
      <c r="BF62">
        <v>4.8636103057272E-2</v>
      </c>
      <c r="BG62">
        <v>4.3862124526905098E-2</v>
      </c>
      <c r="BH62">
        <v>9.1791223624790794E-3</v>
      </c>
      <c r="BI62">
        <v>2.57581454394048E-2</v>
      </c>
      <c r="BJ62">
        <v>7.7744154149789302E-2</v>
      </c>
      <c r="BK62">
        <v>6.4581733371095698E-2</v>
      </c>
      <c r="BL62">
        <v>3.8276657714341501E-2</v>
      </c>
      <c r="BM62">
        <v>3.0987679651609E-2</v>
      </c>
    </row>
    <row r="63" spans="5:65">
      <c r="E63" s="54">
        <v>2005</v>
      </c>
      <c r="F63">
        <v>-1.5884002103191901E-2</v>
      </c>
      <c r="G63">
        <v>-1.2630900993200999E-2</v>
      </c>
      <c r="H63">
        <v>-2.2235993838791001E-2</v>
      </c>
      <c r="I63">
        <v>2.1931477311078199E-2</v>
      </c>
      <c r="J63">
        <v>4.90067424452508E-2</v>
      </c>
      <c r="K63">
        <v>2.50823564956087E-2</v>
      </c>
      <c r="L63">
        <v>1.55812942270521E-2</v>
      </c>
      <c r="M63">
        <v>1.4560396639267101E-2</v>
      </c>
      <c r="N63">
        <v>4.96961416155077E-3</v>
      </c>
      <c r="O63">
        <v>-3.6894480165044201E-2</v>
      </c>
      <c r="P63">
        <v>4.3051492049484196E-3</v>
      </c>
      <c r="Q63">
        <v>2.2268080805910199E-2</v>
      </c>
      <c r="R63">
        <v>1.8558016557583899E-2</v>
      </c>
      <c r="S63">
        <v>3.9459658227321399E-2</v>
      </c>
      <c r="T63">
        <v>3.0460420694302499E-2</v>
      </c>
      <c r="U63">
        <v>4.2316785172609103E-2</v>
      </c>
      <c r="V63">
        <v>5.3807610774542901E-2</v>
      </c>
      <c r="W63">
        <v>7.2223202201648101E-2</v>
      </c>
      <c r="X63">
        <v>5.9597194346092501E-2</v>
      </c>
      <c r="Y63">
        <v>8.6201322432273603E-2</v>
      </c>
      <c r="Z63">
        <v>0.14482354172909501</v>
      </c>
      <c r="AA63">
        <v>4.1453286564512602E-2</v>
      </c>
      <c r="AB63">
        <v>4.7688386153333699E-2</v>
      </c>
      <c r="AC63">
        <v>4.1235220634835298E-2</v>
      </c>
      <c r="AD63">
        <v>7.2691160787143702E-2</v>
      </c>
      <c r="AE63">
        <v>8.3544635294157496E-2</v>
      </c>
      <c r="AF63">
        <v>3.6756683168166999E-2</v>
      </c>
      <c r="AG63">
        <v>4.88023932585697E-2</v>
      </c>
      <c r="AH63">
        <v>3.9771400025740498E-2</v>
      </c>
      <c r="AI63">
        <v>2.95780095738684E-2</v>
      </c>
      <c r="AJ63">
        <v>4.9452429474278803E-2</v>
      </c>
      <c r="AK63">
        <v>2.7043362303446401E-2</v>
      </c>
      <c r="AL63">
        <v>-2.8203211700763599E-2</v>
      </c>
      <c r="AM63">
        <v>4.1350859582576803E-2</v>
      </c>
      <c r="AN63">
        <v>7.8443459172969701E-2</v>
      </c>
      <c r="AO63">
        <v>6.0217133888024202E-2</v>
      </c>
      <c r="AP63">
        <v>4.9477199656092603E-2</v>
      </c>
      <c r="AQ63">
        <v>8.4913717177075798E-2</v>
      </c>
      <c r="AR63">
        <v>5.97666965342072E-2</v>
      </c>
      <c r="AS63">
        <v>3.45447893610989E-2</v>
      </c>
      <c r="AT63">
        <v>0.14300863411668599</v>
      </c>
      <c r="AU63">
        <v>5.28844028917533E-2</v>
      </c>
      <c r="AV63">
        <v>0.120328472442169</v>
      </c>
      <c r="AW63">
        <v>6.5095828729283697E-2</v>
      </c>
      <c r="AX63">
        <v>8.1140367555958701E-2</v>
      </c>
      <c r="AY63">
        <v>2.30032102407315E-2</v>
      </c>
      <c r="AZ63">
        <v>0.11470627417106299</v>
      </c>
      <c r="BA63">
        <v>4.7207012969170098E-2</v>
      </c>
      <c r="BB63">
        <v>3.36972938502276E-2</v>
      </c>
      <c r="BC63">
        <v>6.5059684373211996E-2</v>
      </c>
      <c r="BD63">
        <v>6.0981806315797797E-2</v>
      </c>
      <c r="BE63">
        <v>6.9713713298534194E-2</v>
      </c>
      <c r="BF63">
        <v>2.7700472615193698E-2</v>
      </c>
      <c r="BG63">
        <v>3.4431741004176897E-2</v>
      </c>
      <c r="BH63">
        <v>6.7400229595506095E-2</v>
      </c>
      <c r="BI63">
        <v>3.2084179710749602E-2</v>
      </c>
      <c r="BJ63">
        <v>8.9964753147599805E-3</v>
      </c>
      <c r="BK63">
        <v>4.1001419306705103E-2</v>
      </c>
      <c r="BL63">
        <v>2.98248125943406E-2</v>
      </c>
      <c r="BM63">
        <v>1.2762091080786801E-2</v>
      </c>
    </row>
    <row r="64" spans="5:65">
      <c r="E64" s="54">
        <v>2006</v>
      </c>
      <c r="F64">
        <v>1.0173968009429799E-2</v>
      </c>
      <c r="G64">
        <v>-7.8799202779246593E-3</v>
      </c>
      <c r="H64">
        <v>-1.11701738490347E-2</v>
      </c>
      <c r="I64">
        <v>1.7470629491260299E-3</v>
      </c>
      <c r="J64">
        <v>0.115985952021137</v>
      </c>
      <c r="K64">
        <v>-1.4726420888750199E-3</v>
      </c>
      <c r="L64">
        <v>6.5651393248146103E-4</v>
      </c>
      <c r="M64">
        <v>2.8823655637357502E-4</v>
      </c>
      <c r="N64">
        <v>-5.5110693887712101E-2</v>
      </c>
      <c r="O64">
        <v>-0.11756538995462699</v>
      </c>
      <c r="P64">
        <v>-7.4386836690037298E-3</v>
      </c>
      <c r="Q64">
        <v>2.4742011715038698E-3</v>
      </c>
      <c r="R64">
        <v>2.9446349169143802E-3</v>
      </c>
      <c r="S64">
        <v>1.0779796246605401E-2</v>
      </c>
      <c r="T64">
        <v>-1.6684525327372601E-3</v>
      </c>
      <c r="U64">
        <v>-1.29924907980618E-2</v>
      </c>
      <c r="V64">
        <v>-1.3972916910421299E-3</v>
      </c>
      <c r="W64">
        <v>-3.9936452417608801E-3</v>
      </c>
      <c r="X64">
        <v>5.2509027583035502E-3</v>
      </c>
      <c r="Y64">
        <v>4.2126133353192303E-3</v>
      </c>
      <c r="Z64">
        <v>6.1521054112197403E-2</v>
      </c>
      <c r="AA64">
        <v>-1.9474273083295501E-3</v>
      </c>
      <c r="AB64">
        <v>1.92974858546268E-2</v>
      </c>
      <c r="AC64">
        <v>-1.1404236898117899E-3</v>
      </c>
      <c r="AD64">
        <v>8.1819378687942607E-3</v>
      </c>
      <c r="AE64">
        <v>3.7283446849796002E-2</v>
      </c>
      <c r="AF64">
        <v>1.7373822512527601E-2</v>
      </c>
      <c r="AG64">
        <v>2.2418282658967E-2</v>
      </c>
      <c r="AH64">
        <v>1.1912700055856699E-2</v>
      </c>
      <c r="AI64">
        <v>3.9430433822051601E-2</v>
      </c>
      <c r="AJ64">
        <v>1.43515360425432E-2</v>
      </c>
      <c r="AK64">
        <v>3.1824809894538598E-2</v>
      </c>
      <c r="AL64">
        <v>7.8879073731042402E-4</v>
      </c>
      <c r="AM64">
        <v>2.85135753503848E-2</v>
      </c>
      <c r="AN64">
        <v>5.9766421134010601E-2</v>
      </c>
      <c r="AO64">
        <v>3.2658963534007199E-2</v>
      </c>
      <c r="AP64">
        <v>4.2193275356912302E-3</v>
      </c>
      <c r="AQ64">
        <v>6.2532318057698905E-2</v>
      </c>
      <c r="AR64">
        <v>7.7286593821932703E-2</v>
      </c>
      <c r="AS64">
        <v>2.98395844289546E-2</v>
      </c>
      <c r="AT64">
        <v>7.8585235389931798E-2</v>
      </c>
      <c r="AU64">
        <v>3.62786883492279E-2</v>
      </c>
      <c r="AV64">
        <v>6.1960027163692998E-2</v>
      </c>
      <c r="AW64">
        <v>1.26775290594039E-2</v>
      </c>
      <c r="AX64">
        <v>3.9985410468929901E-2</v>
      </c>
      <c r="AY64">
        <v>1.9077445095671799E-2</v>
      </c>
      <c r="AZ64">
        <v>8.9513489517659695E-2</v>
      </c>
      <c r="BA64">
        <v>4.2888909892028801E-2</v>
      </c>
      <c r="BB64">
        <v>3.6905762066316503E-2</v>
      </c>
      <c r="BC64">
        <v>4.12849764710106E-2</v>
      </c>
      <c r="BD64">
        <v>3.4847178686094903E-2</v>
      </c>
      <c r="BE64">
        <v>5.3010778153190101E-2</v>
      </c>
      <c r="BF64">
        <v>3.2513639548787603E-2</v>
      </c>
      <c r="BG64">
        <v>3.0632053108180402E-2</v>
      </c>
      <c r="BH64">
        <v>5.9645902772642499E-2</v>
      </c>
      <c r="BI64">
        <v>2.8798512404956601E-2</v>
      </c>
      <c r="BJ64">
        <v>2.3718606582376199E-2</v>
      </c>
      <c r="BK64">
        <v>1.9753648992876301E-2</v>
      </c>
      <c r="BL64">
        <v>1.8761299801961499E-2</v>
      </c>
      <c r="BM64">
        <v>1.6949225776912099E-2</v>
      </c>
    </row>
    <row r="65" spans="1:65">
      <c r="E65" s="54">
        <v>2007</v>
      </c>
      <c r="F65">
        <v>4.8806385329836803E-3</v>
      </c>
      <c r="G65">
        <v>-5.0605579354878603E-2</v>
      </c>
      <c r="H65">
        <v>-4.28861124612527E-2</v>
      </c>
      <c r="I65">
        <v>6.36590967073672E-3</v>
      </c>
      <c r="J65">
        <v>0.193555075352741</v>
      </c>
      <c r="K65">
        <v>2.45105570424262E-2</v>
      </c>
      <c r="L65">
        <v>-1.5895971537851598E-2</v>
      </c>
      <c r="M65">
        <v>-6.2491654579572399E-3</v>
      </c>
      <c r="N65">
        <v>-7.0514709290378105E-2</v>
      </c>
      <c r="O65">
        <v>-0.12818908139465399</v>
      </c>
      <c r="P65">
        <v>-7.7119747732789998E-3</v>
      </c>
      <c r="Q65">
        <v>5.1955683304342601E-3</v>
      </c>
      <c r="R65">
        <v>5.6939106440023601E-3</v>
      </c>
      <c r="S65">
        <v>1.44102620060563E-2</v>
      </c>
      <c r="T65">
        <v>-1.8481775881630198E-2</v>
      </c>
      <c r="U65">
        <v>-3.7462884413701499E-2</v>
      </c>
      <c r="V65">
        <v>-1.16946390023438E-2</v>
      </c>
      <c r="W65">
        <v>1.17767895516199E-2</v>
      </c>
      <c r="X65">
        <v>1.28771374817394E-2</v>
      </c>
      <c r="Y65">
        <v>2.9315982023935299E-2</v>
      </c>
      <c r="Z65">
        <v>7.6755628172925097E-2</v>
      </c>
      <c r="AA65">
        <v>1.87606056532898E-2</v>
      </c>
      <c r="AB65">
        <v>-3.8967408722048102E-3</v>
      </c>
      <c r="AC65">
        <v>-2.3408641536524201E-2</v>
      </c>
      <c r="AD65">
        <v>-7.2261915224415196E-3</v>
      </c>
      <c r="AE65">
        <v>2.4522905508861801E-2</v>
      </c>
      <c r="AF65">
        <v>-4.02016385959152E-4</v>
      </c>
      <c r="AG65">
        <v>3.7063465087851702E-2</v>
      </c>
      <c r="AH65">
        <v>5.6235652851180998E-3</v>
      </c>
      <c r="AI65">
        <v>9.5342309609232997E-2</v>
      </c>
      <c r="AJ65">
        <v>8.3859044083790402E-3</v>
      </c>
      <c r="AK65">
        <v>3.3319352557922302E-2</v>
      </c>
      <c r="AL65">
        <v>1.58146674484782E-2</v>
      </c>
      <c r="AM65">
        <v>9.5914584733616907E-3</v>
      </c>
      <c r="AN65">
        <v>4.5574841151460703E-2</v>
      </c>
      <c r="AO65">
        <v>2.78025231206716E-2</v>
      </c>
      <c r="AP65">
        <v>-2.4711723847065901E-2</v>
      </c>
      <c r="AQ65">
        <v>5.5951135449863201E-2</v>
      </c>
      <c r="AR65">
        <v>4.0370947659099599E-2</v>
      </c>
      <c r="AS65">
        <v>1.7009730375182299E-2</v>
      </c>
      <c r="AT65">
        <v>4.43589760378095E-2</v>
      </c>
      <c r="AU65">
        <v>2.2741398132098301E-2</v>
      </c>
      <c r="AV65">
        <v>4.9216557532761197E-2</v>
      </c>
      <c r="AW65">
        <v>-1.2458095776247E-2</v>
      </c>
      <c r="AX65">
        <v>2.3407705718971401E-2</v>
      </c>
      <c r="AY65">
        <v>1.49713184822034E-2</v>
      </c>
      <c r="AZ65">
        <v>9.0883854513943305E-2</v>
      </c>
      <c r="BA65">
        <v>4.4123054697480402E-2</v>
      </c>
      <c r="BB65">
        <v>1.7583446996781701E-2</v>
      </c>
      <c r="BC65">
        <v>3.7894291971912901E-2</v>
      </c>
      <c r="BD65">
        <v>2.6861189995208701E-2</v>
      </c>
      <c r="BE65">
        <v>5.2987224409212899E-2</v>
      </c>
      <c r="BF65">
        <v>2.03290411941001E-2</v>
      </c>
      <c r="BG65">
        <v>5.23931014274189E-3</v>
      </c>
      <c r="BH65">
        <v>6.13606836614193E-2</v>
      </c>
      <c r="BI65">
        <v>1.0142690157052801E-2</v>
      </c>
      <c r="BJ65">
        <v>3.93425447013536E-2</v>
      </c>
      <c r="BK65">
        <v>2.1498710729401099E-2</v>
      </c>
      <c r="BL65">
        <v>1.3634104528016701E-2</v>
      </c>
      <c r="BM65">
        <v>-1.0865721136643801E-3</v>
      </c>
    </row>
    <row r="66" spans="1:65">
      <c r="E66" s="54">
        <v>2008</v>
      </c>
      <c r="F66">
        <v>4.5881736650046098E-4</v>
      </c>
      <c r="G66">
        <v>-5.0125674701115099E-2</v>
      </c>
      <c r="H66">
        <v>-2.44698924053149E-2</v>
      </c>
      <c r="I66">
        <v>-3.4586045832410303E-2</v>
      </c>
      <c r="J66">
        <v>2.46220254013482E-2</v>
      </c>
      <c r="K66">
        <v>7.8001617889959698E-4</v>
      </c>
      <c r="L66">
        <v>-8.5442497881912605E-2</v>
      </c>
      <c r="M66">
        <v>-2.5721408771132201E-2</v>
      </c>
      <c r="N66">
        <v>-9.1818168328859806E-2</v>
      </c>
      <c r="O66">
        <v>-0.17916956645450599</v>
      </c>
      <c r="P66">
        <v>-2.3595570298091902E-2</v>
      </c>
      <c r="Q66">
        <v>-3.59389375277843E-2</v>
      </c>
      <c r="R66">
        <v>-8.3417806032525296E-3</v>
      </c>
      <c r="S66">
        <v>-3.4033217779252001E-2</v>
      </c>
      <c r="T66">
        <v>-5.8495253351066701E-2</v>
      </c>
      <c r="U66">
        <v>-0.10614860021252499</v>
      </c>
      <c r="V66">
        <v>-9.9503168364886097E-2</v>
      </c>
      <c r="W66">
        <v>-2.5786102174926599E-2</v>
      </c>
      <c r="X66">
        <v>-3.0441322664104702E-2</v>
      </c>
      <c r="Y66">
        <v>-3.2511836944624499E-2</v>
      </c>
      <c r="Z66">
        <v>2.2072729126978202E-2</v>
      </c>
      <c r="AA66">
        <v>-4.1369633661106998E-2</v>
      </c>
      <c r="AB66">
        <v>-7.4023491643350606E-2</v>
      </c>
      <c r="AC66">
        <v>-9.38941604660435E-2</v>
      </c>
      <c r="AD66">
        <v>-4.3627476854358098E-3</v>
      </c>
      <c r="AE66">
        <v>-3.75264220161786E-3</v>
      </c>
      <c r="AF66">
        <v>-3.7790294390982797E-2</v>
      </c>
      <c r="AG66">
        <v>-1.6888747255944699E-2</v>
      </c>
      <c r="AH66">
        <v>7.1891591809668202E-3</v>
      </c>
      <c r="AI66">
        <v>1.30942684913508E-2</v>
      </c>
      <c r="AJ66">
        <v>-3.6112335072294603E-2</v>
      </c>
      <c r="AK66">
        <v>-2.6217934562459601E-2</v>
      </c>
      <c r="AL66">
        <v>2.17410512985446E-2</v>
      </c>
      <c r="AM66">
        <v>-1.5419887785629E-2</v>
      </c>
      <c r="AN66">
        <v>-7.2952143194279697E-3</v>
      </c>
      <c r="AO66">
        <v>-2.3501634971496401E-2</v>
      </c>
      <c r="AP66">
        <v>-2.5372963988560999E-2</v>
      </c>
      <c r="AQ66">
        <v>3.1979383013487697E-2</v>
      </c>
      <c r="AR66">
        <v>8.7596917730035195E-2</v>
      </c>
      <c r="AS66">
        <v>-1.01193428472549E-2</v>
      </c>
      <c r="AT66">
        <v>-1.8802618492673201E-2</v>
      </c>
      <c r="AU66">
        <v>2.2971973055797498E-2</v>
      </c>
      <c r="AV66">
        <v>5.0986694080507697E-2</v>
      </c>
      <c r="AW66">
        <v>-8.2148403635085798E-2</v>
      </c>
      <c r="AX66">
        <v>-1.2273880799125499E-2</v>
      </c>
      <c r="AY66">
        <v>-2.8837234567739799E-2</v>
      </c>
      <c r="AZ66">
        <v>4.39255997306367E-2</v>
      </c>
      <c r="BA66">
        <v>1.06495627771582E-2</v>
      </c>
      <c r="BB66">
        <v>-2.1749645700420199E-2</v>
      </c>
      <c r="BC66">
        <v>-1.35771854010925E-2</v>
      </c>
      <c r="BD66">
        <v>1.2892354743573901E-3</v>
      </c>
      <c r="BE66">
        <v>4.6725950711523002E-2</v>
      </c>
      <c r="BF66">
        <v>5.93340656753546E-3</v>
      </c>
      <c r="BG66">
        <v>1.3924617497242499E-2</v>
      </c>
      <c r="BH66">
        <v>2.48612845967464E-2</v>
      </c>
      <c r="BI66">
        <v>-2.3848738814547601E-2</v>
      </c>
      <c r="BJ66">
        <v>-1.0560338531398801E-2</v>
      </c>
      <c r="BK66">
        <v>3.81092287770067E-3</v>
      </c>
      <c r="BL66">
        <v>-2.3839821709906998E-2</v>
      </c>
      <c r="BM66">
        <v>-1.78618753627201E-2</v>
      </c>
    </row>
    <row r="67" spans="1:65">
      <c r="E67" s="54">
        <v>2009</v>
      </c>
      <c r="F67">
        <v>-1.44088672890178E-2</v>
      </c>
      <c r="G67">
        <v>-1.8923981552609902E-2</v>
      </c>
      <c r="H67">
        <v>-3.6687158399871703E-2</v>
      </c>
      <c r="I67">
        <v>-8.09372001090784E-2</v>
      </c>
      <c r="J67">
        <v>-0.226586757808938</v>
      </c>
      <c r="K67">
        <v>-1.97373245450846E-2</v>
      </c>
      <c r="L67">
        <v>-5.3786234668482799E-2</v>
      </c>
      <c r="M67">
        <v>-7.8037768281134204E-4</v>
      </c>
      <c r="N67">
        <v>-0.113452539497106</v>
      </c>
      <c r="O67">
        <v>-8.1191994840441498E-2</v>
      </c>
      <c r="P67">
        <v>-4.3759520075240199E-2</v>
      </c>
      <c r="Q67">
        <v>-6.3292421490783804E-2</v>
      </c>
      <c r="R67">
        <v>-2.2162679677229801E-2</v>
      </c>
      <c r="S67">
        <v>-7.0180050942241404E-2</v>
      </c>
      <c r="T67">
        <v>-8.8002070212593902E-2</v>
      </c>
      <c r="U67">
        <v>-0.120046375851856</v>
      </c>
      <c r="V67">
        <v>-0.12414472175125001</v>
      </c>
      <c r="W67">
        <v>-0.14186409260892499</v>
      </c>
      <c r="X67">
        <v>-0.132326664721863</v>
      </c>
      <c r="Y67">
        <v>-0.14796120043213601</v>
      </c>
      <c r="Z67">
        <v>-0.13775818311232499</v>
      </c>
      <c r="AA67">
        <v>-0.103661677008669</v>
      </c>
      <c r="AB67">
        <v>-0.12909126831791801</v>
      </c>
      <c r="AC67">
        <v>-0.13999330285847</v>
      </c>
      <c r="AD67">
        <v>-3.8704186585405198E-2</v>
      </c>
      <c r="AE67">
        <v>-0.12391067882278201</v>
      </c>
      <c r="AF67">
        <v>-4.9962340181707997E-2</v>
      </c>
      <c r="AG67">
        <v>-5.8786390775605601E-2</v>
      </c>
      <c r="AH67">
        <v>-9.4907210861966601E-2</v>
      </c>
      <c r="AI67">
        <v>-3.8933458052027399E-3</v>
      </c>
      <c r="AJ67">
        <v>-7.4538355604383905E-2</v>
      </c>
      <c r="AK67">
        <v>-2.15268544586712E-2</v>
      </c>
      <c r="AL67">
        <v>-4.9817251335759101E-2</v>
      </c>
      <c r="AM67">
        <v>-4.31116202083133E-2</v>
      </c>
      <c r="AN67">
        <v>-5.5303786489465698E-2</v>
      </c>
      <c r="AO67">
        <v>-6.0471908515326099E-2</v>
      </c>
      <c r="AP67">
        <v>-2.6312049291375199E-2</v>
      </c>
      <c r="AQ67">
        <v>-3.2288857621749698E-2</v>
      </c>
      <c r="AR67">
        <v>-3.00046438844251E-2</v>
      </c>
      <c r="AS67">
        <v>2.3817036479355298E-2</v>
      </c>
      <c r="AT67">
        <v>-9.06752343724916E-2</v>
      </c>
      <c r="AU67">
        <v>-4.69326997498489E-2</v>
      </c>
      <c r="AV67">
        <v>-0.115224811309017</v>
      </c>
      <c r="AW67">
        <v>-4.4593095428048603E-2</v>
      </c>
      <c r="AX67">
        <v>-7.6487803094602E-2</v>
      </c>
      <c r="AY67">
        <v>-2.3010886090072701E-2</v>
      </c>
      <c r="AZ67">
        <v>-7.93048167102543E-2</v>
      </c>
      <c r="BA67">
        <v>-5.2010205451447099E-2</v>
      </c>
      <c r="BB67">
        <v>-7.0543740924380705E-2</v>
      </c>
      <c r="BC67">
        <v>-7.2522981283157803E-2</v>
      </c>
      <c r="BD67">
        <v>-4.0115531623751803E-2</v>
      </c>
      <c r="BE67">
        <v>3.7316205982447E-3</v>
      </c>
      <c r="BF67">
        <v>1.4715228372130999E-3</v>
      </c>
      <c r="BG67">
        <v>2.3709454140326901E-2</v>
      </c>
      <c r="BH67">
        <v>-1.39185435101011E-2</v>
      </c>
      <c r="BI67">
        <v>5.61234189867883E-3</v>
      </c>
      <c r="BJ67">
        <v>-3.5790467815091903E-2</v>
      </c>
      <c r="BK67">
        <v>-5.7428971371439902E-2</v>
      </c>
      <c r="BL67">
        <v>-2.8978823275515899E-2</v>
      </c>
      <c r="BM67">
        <v>-2.9388422963637001E-2</v>
      </c>
    </row>
    <row r="68" spans="1:65">
      <c r="E68" s="54">
        <v>2010</v>
      </c>
      <c r="F68">
        <v>-8.9318696754170403E-3</v>
      </c>
      <c r="G68">
        <v>-4.1851469555526403E-3</v>
      </c>
      <c r="H68">
        <v>2.0439108068922299E-2</v>
      </c>
      <c r="I68">
        <v>3.5153068284982297E-2</v>
      </c>
      <c r="J68">
        <v>4.9559156792658599E-2</v>
      </c>
      <c r="K68">
        <v>3.0831048004850998E-3</v>
      </c>
      <c r="L68">
        <v>-1.9827381063694401E-3</v>
      </c>
      <c r="M68">
        <v>1.0440539796046501E-3</v>
      </c>
      <c r="N68">
        <v>2.3098772201271999E-2</v>
      </c>
      <c r="O68">
        <v>-3.88208358751838E-3</v>
      </c>
      <c r="P68">
        <v>1.19891208328882E-2</v>
      </c>
      <c r="Q68">
        <v>1.7650992122462399E-2</v>
      </c>
      <c r="R68">
        <v>1.5875686978582802E-2</v>
      </c>
      <c r="S68">
        <v>2.5973466286706E-2</v>
      </c>
      <c r="T68">
        <v>3.6583616207793199E-2</v>
      </c>
      <c r="U68">
        <v>4.2833262095152598E-2</v>
      </c>
      <c r="V68">
        <v>4.0899699585259998E-2</v>
      </c>
      <c r="W68">
        <v>9.5579658318169197E-2</v>
      </c>
      <c r="X68">
        <v>6.5481957350825695E-2</v>
      </c>
      <c r="Y68">
        <v>9.1541191647739606E-2</v>
      </c>
      <c r="Z68">
        <v>4.8522695137640001E-2</v>
      </c>
      <c r="AA68">
        <v>4.4777302437203799E-2</v>
      </c>
      <c r="AB68">
        <v>8.4710310473689501E-2</v>
      </c>
      <c r="AC68">
        <v>4.2037238936536402E-2</v>
      </c>
      <c r="AD68">
        <v>2.5776190698323698E-2</v>
      </c>
      <c r="AE68">
        <v>7.7834457217046196E-2</v>
      </c>
      <c r="AF68">
        <v>2.44156597004078E-2</v>
      </c>
      <c r="AG68">
        <v>2.6271269778053601E-2</v>
      </c>
      <c r="AH68">
        <v>6.9069683864057999E-2</v>
      </c>
      <c r="AI68">
        <v>-6.8921176816286404E-3</v>
      </c>
      <c r="AJ68">
        <v>5.4510263152818303E-2</v>
      </c>
      <c r="AK68">
        <v>2.3128055139161399E-2</v>
      </c>
      <c r="AL68">
        <v>1.27448041732425E-2</v>
      </c>
      <c r="AM68">
        <v>3.2536873151661302E-2</v>
      </c>
      <c r="AN68">
        <v>4.0722047715437797E-2</v>
      </c>
      <c r="AO68">
        <v>3.8596915000922299E-2</v>
      </c>
      <c r="AP68">
        <v>2.8509762005397499E-2</v>
      </c>
      <c r="AQ68">
        <v>6.1701209726428702E-2</v>
      </c>
      <c r="AR68">
        <v>9.6989026706668299E-2</v>
      </c>
      <c r="AS68">
        <v>-3.4820172592607501E-2</v>
      </c>
      <c r="AT68">
        <v>1.48470408639193E-3</v>
      </c>
      <c r="AU68">
        <v>5.3724247957810403E-2</v>
      </c>
      <c r="AV68">
        <v>9.7283497992902701E-2</v>
      </c>
      <c r="AW68">
        <v>4.3785528111431E-2</v>
      </c>
      <c r="AX68">
        <v>8.4570252131412199E-2</v>
      </c>
      <c r="AY68">
        <v>-4.8781584602265301E-3</v>
      </c>
      <c r="AZ68">
        <v>7.94909001355429E-2</v>
      </c>
      <c r="BA68">
        <v>4.8418661132400398E-2</v>
      </c>
      <c r="BB68">
        <v>7.0873874320088598E-2</v>
      </c>
      <c r="BC68">
        <v>6.4868111612401802E-2</v>
      </c>
      <c r="BD68">
        <v>4.8894919371525798E-2</v>
      </c>
      <c r="BE68">
        <v>5.1853107909324701E-2</v>
      </c>
      <c r="BF68">
        <v>1.5111203364309499E-2</v>
      </c>
      <c r="BG68">
        <v>3.4323915811622301E-2</v>
      </c>
      <c r="BH68">
        <v>2.6274456062144701E-2</v>
      </c>
      <c r="BI68">
        <v>-7.60517482150569E-3</v>
      </c>
      <c r="BJ68">
        <v>5.2465099887687699E-3</v>
      </c>
      <c r="BK68">
        <v>3.4597487675319102E-2</v>
      </c>
      <c r="BL68">
        <v>2.47980283025361E-2</v>
      </c>
      <c r="BM68">
        <v>2.5202962739235099E-2</v>
      </c>
    </row>
    <row r="69" spans="1:65">
      <c r="E69" s="54">
        <v>2011</v>
      </c>
      <c r="F69">
        <v>-1.3026593955741E-3</v>
      </c>
      <c r="G69">
        <v>8.195966413212E-3</v>
      </c>
      <c r="H69">
        <v>1.0070273199064599E-2</v>
      </c>
      <c r="I69">
        <v>5.6502995216283401E-2</v>
      </c>
      <c r="J69">
        <v>3.4725644586075403E-2</v>
      </c>
      <c r="K69">
        <v>2.6353682426496699E-2</v>
      </c>
      <c r="L69">
        <v>2.0324427896198202E-2</v>
      </c>
      <c r="M69">
        <v>2.2350662160893699E-3</v>
      </c>
      <c r="N69">
        <v>7.5459202481570203E-2</v>
      </c>
      <c r="O69">
        <v>7.0237744785103307E-2</v>
      </c>
      <c r="P69">
        <v>2.6193422691842098E-2</v>
      </c>
      <c r="Q69">
        <v>2.63823476158025E-2</v>
      </c>
      <c r="R69">
        <v>2.2527295672619699E-2</v>
      </c>
      <c r="S69">
        <v>3.76163373135864E-2</v>
      </c>
      <c r="T69">
        <v>5.3719336023204098E-2</v>
      </c>
      <c r="U69">
        <v>6.8132045682174097E-2</v>
      </c>
      <c r="V69">
        <v>6.5928873263965307E-2</v>
      </c>
      <c r="W69">
        <v>0.12604967958617799</v>
      </c>
      <c r="X69">
        <v>8.5264186682227697E-2</v>
      </c>
      <c r="Y69">
        <v>0.12259427405701701</v>
      </c>
      <c r="Z69">
        <v>5.8028495750149803E-2</v>
      </c>
      <c r="AA69">
        <v>7.6068131168602796E-2</v>
      </c>
      <c r="AB69">
        <v>7.2515157560330099E-2</v>
      </c>
      <c r="AC69">
        <v>5.8667968103240001E-2</v>
      </c>
      <c r="AD69">
        <v>2.2358439672165799E-2</v>
      </c>
      <c r="AE69">
        <v>7.22157255996662E-2</v>
      </c>
      <c r="AF69">
        <v>3.00309073097891E-2</v>
      </c>
      <c r="AG69">
        <v>4.9417448987972901E-2</v>
      </c>
      <c r="AH69">
        <v>7.2413719697416307E-2</v>
      </c>
      <c r="AI69">
        <v>1.71016275429661E-2</v>
      </c>
      <c r="AJ69">
        <v>6.9346104600316497E-2</v>
      </c>
      <c r="AK69">
        <v>1.3904681079391299E-2</v>
      </c>
      <c r="AL69">
        <v>2.4677168512224901E-2</v>
      </c>
      <c r="AM69">
        <v>1.7580843055948401E-2</v>
      </c>
      <c r="AN69">
        <v>2.3598667206644601E-2</v>
      </c>
      <c r="AO69">
        <v>2.87392843282935E-2</v>
      </c>
      <c r="AP69">
        <v>2.5948311221950199E-2</v>
      </c>
      <c r="AQ69">
        <v>3.1546450064362901E-2</v>
      </c>
      <c r="AR69">
        <v>4.95865140211562E-2</v>
      </c>
      <c r="AS69">
        <v>-5.2232152903900798E-2</v>
      </c>
      <c r="AT69">
        <v>-2.49537415428745E-2</v>
      </c>
      <c r="AU69">
        <v>3.0686446692279601E-2</v>
      </c>
      <c r="AV69">
        <v>6.3699711124501707E-2</v>
      </c>
      <c r="AW69">
        <v>5.3673308785150503E-2</v>
      </c>
      <c r="AX69">
        <v>6.4282531606697599E-2</v>
      </c>
      <c r="AY69">
        <v>-1.2625737153501499E-2</v>
      </c>
      <c r="AZ69">
        <v>2.90478043526286E-2</v>
      </c>
      <c r="BA69">
        <v>3.02284200177509E-2</v>
      </c>
      <c r="BB69">
        <v>4.6479838990058898E-2</v>
      </c>
      <c r="BC69">
        <v>5.6565560880735999E-2</v>
      </c>
      <c r="BD69">
        <v>3.4743309936603302E-2</v>
      </c>
      <c r="BE69">
        <v>9.6122381044138408E-3</v>
      </c>
      <c r="BF69">
        <v>-2.7429563366815498E-4</v>
      </c>
      <c r="BG69">
        <v>5.9461952773309998E-3</v>
      </c>
      <c r="BH69">
        <v>-1.44336758738857E-2</v>
      </c>
      <c r="BI69">
        <v>-2.0415938844875501E-2</v>
      </c>
      <c r="BJ69">
        <v>2.73027705914098E-2</v>
      </c>
      <c r="BK69">
        <v>4.8483101649023599E-2</v>
      </c>
      <c r="BL69">
        <v>2.2717584148714901E-2</v>
      </c>
      <c r="BM69">
        <v>1.9396360873804301E-2</v>
      </c>
    </row>
    <row r="70" spans="1:65">
      <c r="E70" s="54">
        <v>2012</v>
      </c>
      <c r="F70">
        <v>1.26391979142915E-2</v>
      </c>
      <c r="G70">
        <v>-5.0591274086511503E-3</v>
      </c>
      <c r="H70">
        <v>7.1904416065909194E-2</v>
      </c>
      <c r="I70">
        <v>8.1748196184881008E-3</v>
      </c>
      <c r="J70">
        <v>0.18926290684704999</v>
      </c>
      <c r="K70">
        <v>-4.8298064751514701E-3</v>
      </c>
      <c r="L70">
        <v>3.2508050288849698E-2</v>
      </c>
      <c r="M70">
        <v>5.7574525952982097E-3</v>
      </c>
      <c r="N70">
        <v>-2.98436277789936E-2</v>
      </c>
      <c r="O70">
        <v>1.16455229231804E-2</v>
      </c>
      <c r="P70">
        <v>-4.7061152952616097E-3</v>
      </c>
      <c r="Q70">
        <v>3.6645741344179302E-3</v>
      </c>
      <c r="R70">
        <v>-2.3837681745252099E-3</v>
      </c>
      <c r="S70">
        <v>-8.9964099712439606E-3</v>
      </c>
      <c r="T70">
        <v>1.90243264554892E-2</v>
      </c>
      <c r="U70">
        <v>1.38297448904189E-2</v>
      </c>
      <c r="V70">
        <v>1.8160869649851901E-2</v>
      </c>
      <c r="W70">
        <v>-2.1063162523229199E-2</v>
      </c>
      <c r="X70">
        <v>2.2668424930221598E-3</v>
      </c>
      <c r="Y70">
        <v>4.3949081083405903E-3</v>
      </c>
      <c r="Z70">
        <v>7.8591576560851895E-4</v>
      </c>
      <c r="AA70">
        <v>6.4456329595848003E-3</v>
      </c>
      <c r="AB70">
        <v>2.7446285267960301E-2</v>
      </c>
      <c r="AC70">
        <v>6.17611167144483E-3</v>
      </c>
      <c r="AD70">
        <v>-3.1421631789681499E-2</v>
      </c>
      <c r="AE70">
        <v>2.1353775397138099E-2</v>
      </c>
      <c r="AF70">
        <v>2.4801434717133201E-2</v>
      </c>
      <c r="AG70">
        <v>1.34936440794021E-2</v>
      </c>
      <c r="AH70">
        <v>1.3942750618485799E-2</v>
      </c>
      <c r="AI70">
        <v>2.9140095831480601E-2</v>
      </c>
      <c r="AJ70">
        <v>2.9396821707913998E-2</v>
      </c>
      <c r="AK70">
        <v>3.7709794967645101E-2</v>
      </c>
      <c r="AL70">
        <v>-2.2226290690102998E-2</v>
      </c>
      <c r="AM70">
        <v>1.99916695521173E-2</v>
      </c>
      <c r="AN70">
        <v>4.3413095026104201E-2</v>
      </c>
      <c r="AO70">
        <v>1.70607232514664E-2</v>
      </c>
      <c r="AP70">
        <v>9.3140073576655092E-3</v>
      </c>
      <c r="AQ70">
        <v>4.3336719462704801E-2</v>
      </c>
      <c r="AR70">
        <v>8.5034883684141097E-2</v>
      </c>
      <c r="AS70">
        <v>2.2016921049001102E-3</v>
      </c>
      <c r="AT70">
        <v>8.2410707027812599E-2</v>
      </c>
      <c r="AU70">
        <v>9.5846994457430505E-3</v>
      </c>
      <c r="AV70">
        <v>3.86459370238669E-2</v>
      </c>
      <c r="AW70">
        <v>4.8412712649232602E-2</v>
      </c>
      <c r="AX70">
        <v>2.9050204734642801E-2</v>
      </c>
      <c r="AY70">
        <v>-6.3731937624735497E-3</v>
      </c>
      <c r="AZ70">
        <v>5.6869123182922199E-2</v>
      </c>
      <c r="BA70">
        <v>3.4240583095221301E-2</v>
      </c>
      <c r="BB70">
        <v>6.5343921053426998E-2</v>
      </c>
      <c r="BC70">
        <v>3.8740614227009897E-2</v>
      </c>
      <c r="BD70">
        <v>1.9543544644523001E-3</v>
      </c>
      <c r="BE70">
        <v>1.73691879365005E-2</v>
      </c>
      <c r="BF70">
        <v>2.4905896474586301E-2</v>
      </c>
      <c r="BG70">
        <v>3.9503328896896901E-2</v>
      </c>
      <c r="BH70">
        <v>1.4023438802481299E-2</v>
      </c>
      <c r="BI70">
        <v>3.7836795061335297E-2</v>
      </c>
      <c r="BJ70">
        <v>1.5495262464536299E-2</v>
      </c>
      <c r="BK70">
        <v>1.39608083383665E-2</v>
      </c>
      <c r="BL70">
        <v>2.6946658484685901E-2</v>
      </c>
      <c r="BM70">
        <v>3.26447250181153E-2</v>
      </c>
    </row>
    <row r="71" spans="1:65">
      <c r="E71" s="54">
        <v>2013</v>
      </c>
      <c r="F71">
        <v>1.53163208473638E-2</v>
      </c>
      <c r="G71">
        <v>5.8962610772576897E-2</v>
      </c>
      <c r="H71">
        <v>4.0850657770836803E-2</v>
      </c>
      <c r="I71">
        <v>3.3506298756955502E-2</v>
      </c>
      <c r="J71">
        <v>-9.9840374607499394E-2</v>
      </c>
      <c r="K71">
        <v>3.9393837416343697E-3</v>
      </c>
      <c r="L71">
        <v>4.9633356609741601E-2</v>
      </c>
      <c r="M71">
        <v>9.8042879394125305E-3</v>
      </c>
      <c r="N71">
        <v>0.103438825376108</v>
      </c>
      <c r="O71">
        <v>0.108048981910048</v>
      </c>
      <c r="P71">
        <v>2.94446744413118E-2</v>
      </c>
      <c r="Q71">
        <v>2.0263075073932098E-2</v>
      </c>
      <c r="R71">
        <v>1.39078132242804E-2</v>
      </c>
      <c r="S71">
        <v>2.4825268557660998E-2</v>
      </c>
      <c r="T71">
        <v>7.1835847699448105E-2</v>
      </c>
      <c r="U71">
        <v>8.4647972563677495E-2</v>
      </c>
      <c r="V71">
        <v>6.5224440852096693E-2</v>
      </c>
      <c r="W71">
        <v>7.0050217710915103E-2</v>
      </c>
      <c r="X71">
        <v>5.39860274022885E-2</v>
      </c>
      <c r="Y71">
        <v>5.5924181863407398E-2</v>
      </c>
      <c r="Z71">
        <v>2.1959507486003602E-2</v>
      </c>
      <c r="AA71">
        <v>4.9081835268633897E-2</v>
      </c>
      <c r="AB71">
        <v>8.0460435788398302E-2</v>
      </c>
      <c r="AC71">
        <v>8.2540164903791596E-2</v>
      </c>
      <c r="AD71">
        <v>2.3245126127326699E-2</v>
      </c>
      <c r="AE71">
        <v>5.0869062175781403E-2</v>
      </c>
      <c r="AF71">
        <v>4.4273162826666802E-2</v>
      </c>
      <c r="AG71">
        <v>1.9951427402608801E-2</v>
      </c>
      <c r="AH71">
        <v>4.3119602538960397E-2</v>
      </c>
      <c r="AI71">
        <v>-5.6911798810616698E-2</v>
      </c>
      <c r="AJ71">
        <v>5.5719579066844001E-2</v>
      </c>
      <c r="AK71">
        <v>-3.8377465214433398E-3</v>
      </c>
      <c r="AL71">
        <v>1.89312548811412E-2</v>
      </c>
      <c r="AM71">
        <v>2.7067253155000699E-2</v>
      </c>
      <c r="AN71">
        <v>1.9542257062398299E-2</v>
      </c>
      <c r="AO71">
        <v>2.79315215539493E-2</v>
      </c>
      <c r="AP71">
        <v>5.1990225962635597E-2</v>
      </c>
      <c r="AQ71">
        <v>1.10780626330072E-2</v>
      </c>
      <c r="AR71">
        <v>4.8849443943277802E-2</v>
      </c>
      <c r="AS71">
        <v>-1.28576337438696E-2</v>
      </c>
      <c r="AT71">
        <v>2.3985052734232098E-2</v>
      </c>
      <c r="AU71">
        <v>2.0621585991423899E-2</v>
      </c>
      <c r="AV71">
        <v>3.9246386250294397E-2</v>
      </c>
      <c r="AW71">
        <v>4.7189152506535097E-2</v>
      </c>
      <c r="AX71">
        <v>5.2241519327820098E-2</v>
      </c>
      <c r="AY71">
        <v>-3.3993037339402599E-3</v>
      </c>
      <c r="AZ71">
        <v>3.1880363007805398E-3</v>
      </c>
      <c r="BA71">
        <v>7.6633148333859801E-3</v>
      </c>
      <c r="BB71">
        <v>3.8040394757966597E-2</v>
      </c>
      <c r="BC71">
        <v>3.4104180866828003E-2</v>
      </c>
      <c r="BD71">
        <v>2.34716517301382E-2</v>
      </c>
      <c r="BE71">
        <v>-1.8785066988218298E-2</v>
      </c>
      <c r="BF71">
        <v>7.6743170155467097E-4</v>
      </c>
      <c r="BG71">
        <v>7.7905722877890504E-3</v>
      </c>
      <c r="BH71">
        <v>-1.87984866675882E-2</v>
      </c>
      <c r="BI71">
        <v>5.3040611297432896E-3</v>
      </c>
      <c r="BJ71">
        <v>1.774560527213E-2</v>
      </c>
      <c r="BK71">
        <v>3.4624172471362499E-2</v>
      </c>
      <c r="BL71">
        <v>2.0507763324808199E-2</v>
      </c>
      <c r="BM71">
        <v>3.5590931785003298E-2</v>
      </c>
    </row>
    <row r="72" spans="1:65">
      <c r="E72" s="54">
        <v>2014</v>
      </c>
      <c r="F72">
        <v>3.4228838557971798E-2</v>
      </c>
      <c r="G72">
        <v>4.0899886531045399E-2</v>
      </c>
      <c r="H72">
        <v>3.6987703160830297E-2</v>
      </c>
      <c r="I72">
        <v>3.4267078102452803E-2</v>
      </c>
      <c r="J72">
        <v>4.9735463905467903E-2</v>
      </c>
      <c r="K72">
        <v>2.10478040704455E-4</v>
      </c>
      <c r="L72">
        <v>4.4112428196037098E-2</v>
      </c>
      <c r="M72">
        <v>7.4937355908139503E-3</v>
      </c>
      <c r="N72">
        <v>4.4614051631479301E-2</v>
      </c>
      <c r="O72">
        <v>3.6487920375722599E-2</v>
      </c>
      <c r="P72">
        <v>2.15698102091311E-2</v>
      </c>
      <c r="Q72">
        <v>2.1729216919274302E-2</v>
      </c>
      <c r="R72">
        <v>9.3899793334742895E-3</v>
      </c>
      <c r="S72">
        <v>1.9715530953403899E-2</v>
      </c>
      <c r="T72">
        <v>5.4535969223713801E-2</v>
      </c>
      <c r="U72">
        <v>5.7381527206263001E-2</v>
      </c>
      <c r="V72">
        <v>4.8823311253906203E-2</v>
      </c>
      <c r="W72">
        <v>3.14071331423562E-2</v>
      </c>
      <c r="X72">
        <v>4.07728353154184E-2</v>
      </c>
      <c r="Y72">
        <v>2.9867847873535001E-2</v>
      </c>
      <c r="Z72">
        <v>4.1536342818554402E-2</v>
      </c>
      <c r="AA72">
        <v>3.8267438651453399E-2</v>
      </c>
      <c r="AB72">
        <v>8.2277866728993496E-2</v>
      </c>
      <c r="AC72">
        <v>6.7970335909373805E-2</v>
      </c>
      <c r="AD72">
        <v>-1.55292006109386E-2</v>
      </c>
      <c r="AE72">
        <v>4.5768426507695997E-2</v>
      </c>
      <c r="AF72">
        <v>3.9881440276967002E-2</v>
      </c>
      <c r="AG72">
        <v>2.7963196572137101E-2</v>
      </c>
      <c r="AH72">
        <v>3.3429755226341902E-2</v>
      </c>
      <c r="AI72">
        <v>-7.5592418317092904E-3</v>
      </c>
      <c r="AJ72">
        <v>5.0478299888156102E-2</v>
      </c>
      <c r="AK72">
        <v>2.8823443521145901E-2</v>
      </c>
      <c r="AL72">
        <v>4.3160466284167497E-2</v>
      </c>
      <c r="AM72">
        <v>3.9804982540782699E-2</v>
      </c>
      <c r="AN72">
        <v>3.8582751292915399E-2</v>
      </c>
      <c r="AO72">
        <v>4.6346426860918298E-2</v>
      </c>
      <c r="AP72">
        <v>1.9380381318995901E-2</v>
      </c>
      <c r="AQ72">
        <v>3.1614790939273302E-2</v>
      </c>
      <c r="AR72">
        <v>6.5456415010864993E-2</v>
      </c>
      <c r="AS72">
        <v>-1.2077033512696201E-2</v>
      </c>
      <c r="AT72">
        <v>5.5971022019543203E-2</v>
      </c>
      <c r="AU72">
        <v>1.4421559004163999E-2</v>
      </c>
      <c r="AV72">
        <v>2.2075367853426099E-2</v>
      </c>
      <c r="AW72">
        <v>2.8237267045744401E-2</v>
      </c>
      <c r="AX72">
        <v>4.6459535037135201E-2</v>
      </c>
      <c r="AY72">
        <v>7.35317491532429E-3</v>
      </c>
      <c r="AZ72">
        <v>7.2560140606172399E-2</v>
      </c>
      <c r="BA72">
        <v>3.8550077278287097E-2</v>
      </c>
      <c r="BB72">
        <v>6.6636382091600194E-2</v>
      </c>
      <c r="BC72">
        <v>5.7809881147826203E-2</v>
      </c>
      <c r="BD72">
        <v>1.9583779287646701E-2</v>
      </c>
      <c r="BE72">
        <v>-7.4064933078814297E-3</v>
      </c>
      <c r="BF72">
        <v>1.90413980790737E-2</v>
      </c>
      <c r="BG72">
        <v>1.4540055933059501E-2</v>
      </c>
      <c r="BH72">
        <v>-8.5726858709672497E-3</v>
      </c>
      <c r="BI72">
        <v>1.9625592005916102E-2</v>
      </c>
      <c r="BJ72">
        <v>4.2840728051707203E-2</v>
      </c>
      <c r="BK72">
        <v>3.39222449173434E-2</v>
      </c>
      <c r="BL72">
        <v>2.39604482655262E-2</v>
      </c>
      <c r="BM72">
        <v>4.15771461861449E-2</v>
      </c>
    </row>
    <row r="73" spans="1:65">
      <c r="E73" s="54">
        <v>2015</v>
      </c>
      <c r="F73">
        <v>1.5824412103453499E-2</v>
      </c>
      <c r="G73">
        <v>3.8257965769778302E-2</v>
      </c>
      <c r="H73">
        <v>-7.2630274754249893E-2</v>
      </c>
      <c r="I73">
        <v>-2.5775423335967201E-2</v>
      </c>
      <c r="J73">
        <v>-0.23667844301699201</v>
      </c>
      <c r="K73">
        <v>-1.99701236059135E-3</v>
      </c>
      <c r="L73">
        <v>3.6681039862114601E-2</v>
      </c>
      <c r="M73">
        <v>2.0726108498184601E-2</v>
      </c>
      <c r="N73">
        <v>-4.2984228134696899E-2</v>
      </c>
      <c r="O73">
        <v>-0.116866050535954</v>
      </c>
      <c r="P73">
        <v>-1.15034742169321E-2</v>
      </c>
      <c r="Q73">
        <v>-3.0379647936795501E-2</v>
      </c>
      <c r="R73">
        <v>8.6545504993481102E-3</v>
      </c>
      <c r="S73">
        <v>3.9077090328970302E-3</v>
      </c>
      <c r="T73">
        <v>1.77812241245889E-3</v>
      </c>
      <c r="U73">
        <v>1.4170367030086901E-3</v>
      </c>
      <c r="V73">
        <v>-9.6185028390222693E-3</v>
      </c>
      <c r="W73">
        <v>-4.1437644439579799E-2</v>
      </c>
      <c r="X73">
        <v>-3.3395625729735499E-2</v>
      </c>
      <c r="Y73">
        <v>-5.3408291268059002E-2</v>
      </c>
      <c r="Z73">
        <v>3.3046106287059501E-4</v>
      </c>
      <c r="AA73">
        <v>-1.8775638106448299E-2</v>
      </c>
      <c r="AB73">
        <v>5.2017762393928399E-2</v>
      </c>
      <c r="AC73">
        <v>4.9287935946719002E-3</v>
      </c>
      <c r="AD73">
        <v>-2.5613711344178398E-2</v>
      </c>
      <c r="AE73">
        <v>-1.7207403895789199E-2</v>
      </c>
      <c r="AF73">
        <v>3.5340070677667798E-2</v>
      </c>
      <c r="AG73">
        <v>1.4108718743244601E-2</v>
      </c>
      <c r="AH73">
        <v>-4.0744456305187499E-2</v>
      </c>
      <c r="AI73">
        <v>-5.0440044557517796E-3</v>
      </c>
      <c r="AJ73">
        <v>1.5979106525865702E-2</v>
      </c>
      <c r="AK73">
        <v>4.2553565444651199E-2</v>
      </c>
      <c r="AL73">
        <v>1.97276276376546E-2</v>
      </c>
      <c r="AM73">
        <v>3.4770902765301398E-2</v>
      </c>
      <c r="AN73">
        <v>4.8306238025839998E-2</v>
      </c>
      <c r="AO73">
        <v>4.2521534389349899E-2</v>
      </c>
      <c r="AP73">
        <v>3.4392448871767199E-2</v>
      </c>
      <c r="AQ73">
        <v>6.2949632796530403E-2</v>
      </c>
      <c r="AR73">
        <v>8.0836273074188503E-2</v>
      </c>
      <c r="AS73">
        <v>4.6338822188970598E-2</v>
      </c>
      <c r="AT73">
        <v>1.04822212092334E-2</v>
      </c>
      <c r="AU73">
        <v>1.9072785482808999E-2</v>
      </c>
      <c r="AV73">
        <v>-6.2388012008326103E-2</v>
      </c>
      <c r="AW73">
        <v>2.7559370396812801E-2</v>
      </c>
      <c r="AX73">
        <v>4.00091265016463E-2</v>
      </c>
      <c r="AY73">
        <v>9.9464012229822409E-3</v>
      </c>
      <c r="AZ73">
        <v>8.4066405550127704E-2</v>
      </c>
      <c r="BA73">
        <v>3.05749200726094E-2</v>
      </c>
      <c r="BB73">
        <v>4.4948715863537901E-2</v>
      </c>
      <c r="BC73">
        <v>5.1451255563324097E-2</v>
      </c>
      <c r="BD73">
        <v>1.6835183465221899E-2</v>
      </c>
      <c r="BE73">
        <v>3.9248910486224503E-2</v>
      </c>
      <c r="BF73">
        <v>4.8162710406687799E-2</v>
      </c>
      <c r="BG73">
        <v>4.8774992550890503E-2</v>
      </c>
      <c r="BH73">
        <v>3.57358136356314E-2</v>
      </c>
      <c r="BI73">
        <v>4.0583546893490502E-2</v>
      </c>
      <c r="BJ73">
        <v>3.6216568061226501E-2</v>
      </c>
      <c r="BK73">
        <v>9.8336057389359702E-3</v>
      </c>
      <c r="BL73">
        <v>3.1688214891531501E-2</v>
      </c>
      <c r="BM73">
        <v>2.6908413460086499E-2</v>
      </c>
    </row>
    <row r="75" spans="1:65">
      <c r="E75" s="96" t="s">
        <v>459</v>
      </c>
    </row>
    <row r="76" spans="1:65">
      <c r="A76" s="96" t="str">
        <f t="shared" ref="A76:A87" si="1">C33</f>
        <v xml:space="preserve">    Equipment</v>
      </c>
      <c r="B76" s="96">
        <f>C76+D76</f>
        <v>11</v>
      </c>
      <c r="C76" s="96">
        <f t="shared" ref="C76:C86" si="2">COUNTIF(F76:BM76,"&gt;2")</f>
        <v>1</v>
      </c>
      <c r="D76" s="96">
        <f>COUNTIF(F76:BM76,"&lt;-2")</f>
        <v>10</v>
      </c>
      <c r="E76" s="96">
        <v>1</v>
      </c>
      <c r="F76">
        <v>-0.61994756878338397</v>
      </c>
      <c r="G76">
        <v>0.46225759077725798</v>
      </c>
      <c r="H76">
        <v>-0.82655360006187395</v>
      </c>
      <c r="I76">
        <v>-0.87942059526215399</v>
      </c>
      <c r="J76">
        <v>0.220181962511553</v>
      </c>
      <c r="K76">
        <v>-3.5422947233114201</v>
      </c>
      <c r="L76">
        <v>-1.1368740814029901</v>
      </c>
      <c r="M76">
        <v>-2.46801434911325</v>
      </c>
      <c r="N76">
        <v>-2.8093001691500499</v>
      </c>
      <c r="O76">
        <v>-4.3697081265101199</v>
      </c>
      <c r="P76">
        <v>-2.0659436894508501</v>
      </c>
      <c r="Q76">
        <v>-1.51582888081808</v>
      </c>
      <c r="R76">
        <v>-2.0525647584372</v>
      </c>
      <c r="S76">
        <v>-0.79353292833871802</v>
      </c>
      <c r="T76">
        <v>-2.36986972879515</v>
      </c>
      <c r="U76">
        <v>-1.45235392329697</v>
      </c>
      <c r="V76">
        <v>-1.41678893178662</v>
      </c>
      <c r="W76">
        <v>-1.0270517009308</v>
      </c>
      <c r="X76">
        <v>-1.45498127272938</v>
      </c>
      <c r="Y76">
        <v>-1.4663386414011701</v>
      </c>
      <c r="Z76">
        <v>-1.5940344042625501</v>
      </c>
      <c r="AA76">
        <v>-2.3295756055295</v>
      </c>
      <c r="AB76">
        <v>-1.41518079533304</v>
      </c>
      <c r="AC76">
        <v>-1.5062169356881201</v>
      </c>
      <c r="AD76">
        <v>-0.59660315115895302</v>
      </c>
      <c r="AE76">
        <v>-0.57284394637043301</v>
      </c>
      <c r="AF76">
        <v>-1.5313863311548901</v>
      </c>
      <c r="AG76">
        <v>-1.1892775401909499</v>
      </c>
      <c r="AH76">
        <v>-3.5266402560378503E-2</v>
      </c>
      <c r="AI76">
        <v>0.202888136122993</v>
      </c>
      <c r="AJ76">
        <v>-1.94105657543475</v>
      </c>
      <c r="AK76">
        <v>0.22289497049017601</v>
      </c>
      <c r="AL76">
        <v>-1.04737744351117</v>
      </c>
      <c r="AM76">
        <v>-1.1048176976712301</v>
      </c>
      <c r="AN76">
        <v>-0.48225642838007299</v>
      </c>
      <c r="AO76">
        <v>-2.4995001627744799</v>
      </c>
      <c r="AP76">
        <v>-1.5961752237014599</v>
      </c>
      <c r="AQ76">
        <v>-0.70371148421904595</v>
      </c>
      <c r="AR76">
        <v>1.30681158577192</v>
      </c>
      <c r="AS76">
        <v>-0.23598880677637499</v>
      </c>
      <c r="AT76">
        <v>-1.5159834757798201</v>
      </c>
      <c r="AU76">
        <v>1.33771844028519</v>
      </c>
      <c r="AV76">
        <v>-0.100931709318067</v>
      </c>
      <c r="AW76">
        <v>-0.20558707411945201</v>
      </c>
      <c r="AX76">
        <v>-1.12727184804094</v>
      </c>
      <c r="AY76">
        <v>-0.53721417467120403</v>
      </c>
      <c r="AZ76">
        <v>-2.0487993936837401</v>
      </c>
      <c r="BA76">
        <v>-1.08487371440803</v>
      </c>
      <c r="BB76">
        <v>-0.56274182567876996</v>
      </c>
      <c r="BC76">
        <v>-1.93157612526325</v>
      </c>
      <c r="BD76">
        <v>-0.47191149342765298</v>
      </c>
      <c r="BE76">
        <v>0.82691848798890899</v>
      </c>
      <c r="BF76">
        <v>1.17031143261548</v>
      </c>
      <c r="BG76">
        <v>2.36657370551579</v>
      </c>
      <c r="BH76">
        <v>-8.8000485361294997E-2</v>
      </c>
      <c r="BI76">
        <v>-1.3693040054080701</v>
      </c>
      <c r="BJ76">
        <v>-1.9469591890848601</v>
      </c>
      <c r="BK76">
        <v>-1.2990821089951201</v>
      </c>
      <c r="BL76">
        <v>-1.3673019365565</v>
      </c>
      <c r="BM76">
        <v>-1.1720780013576499</v>
      </c>
    </row>
    <row r="77" spans="1:65">
      <c r="A77" s="96" t="str">
        <f t="shared" si="1"/>
        <v xml:space="preserve">        Aircraft</v>
      </c>
      <c r="B77" s="96">
        <f t="shared" ref="B77:B87" si="3">C77+D77</f>
        <v>3</v>
      </c>
      <c r="C77" s="96">
        <f t="shared" si="2"/>
        <v>2</v>
      </c>
      <c r="D77" s="96">
        <f t="shared" ref="D77:D87" si="4">COUNTIF(F77:BM77,"&lt;-2")</f>
        <v>1</v>
      </c>
      <c r="E77" s="96">
        <f>1+E76</f>
        <v>2</v>
      </c>
      <c r="F77">
        <v>-0.90770384425583905</v>
      </c>
      <c r="G77">
        <v>0.75058551334110701</v>
      </c>
      <c r="H77">
        <v>4.5850196363948097E-2</v>
      </c>
      <c r="I77">
        <v>-0.15660637487714399</v>
      </c>
      <c r="J77">
        <v>-3.1060922379363101E-2</v>
      </c>
      <c r="K77">
        <v>-1.7694331185227501</v>
      </c>
      <c r="L77">
        <v>0.60594414471161495</v>
      </c>
      <c r="M77">
        <v>-1.7309161044942101</v>
      </c>
      <c r="N77">
        <v>-0.26013399670215298</v>
      </c>
      <c r="O77">
        <v>-1.2045515323156899</v>
      </c>
      <c r="P77">
        <v>-0.81131132744663303</v>
      </c>
      <c r="Q77">
        <v>-0.65177364502582003</v>
      </c>
      <c r="R77">
        <v>-0.17536837944815001</v>
      </c>
      <c r="S77">
        <v>0.103087126023443</v>
      </c>
      <c r="T77">
        <v>-0.32242092931407401</v>
      </c>
      <c r="U77">
        <v>0.49685999311308199</v>
      </c>
      <c r="V77">
        <v>0.45910467041857</v>
      </c>
      <c r="W77">
        <v>0.77377049593311997</v>
      </c>
      <c r="X77">
        <v>0.178000531059817</v>
      </c>
      <c r="Y77">
        <v>0.43520565845123799</v>
      </c>
      <c r="Z77">
        <v>-1.2614547514424901</v>
      </c>
      <c r="AA77">
        <v>4.18134046856061E-3</v>
      </c>
      <c r="AB77">
        <v>0.23980440299890199</v>
      </c>
      <c r="AC77">
        <v>8.7368666419976301E-2</v>
      </c>
      <c r="AD77">
        <v>-5.6233141209638203E-2</v>
      </c>
      <c r="AE77">
        <v>0.49808918886524101</v>
      </c>
      <c r="AF77">
        <v>0.17715367228798801</v>
      </c>
      <c r="AG77">
        <v>6.5051523126861396E-2</v>
      </c>
      <c r="AH77">
        <v>0.80953914300283403</v>
      </c>
      <c r="AI77">
        <v>-0.29650532648949701</v>
      </c>
      <c r="AJ77">
        <v>-0.47532640706224999</v>
      </c>
      <c r="AK77">
        <v>0.33623798754585998</v>
      </c>
      <c r="AL77">
        <v>-1.21677636199753</v>
      </c>
      <c r="AM77">
        <v>-1.06099234847211</v>
      </c>
      <c r="AN77">
        <v>2.5588640964842101E-2</v>
      </c>
      <c r="AO77">
        <v>-1.6661770141813499</v>
      </c>
      <c r="AP77">
        <v>0.14280837081627501</v>
      </c>
      <c r="AQ77">
        <v>0.148799156886461</v>
      </c>
      <c r="AR77">
        <v>2.36630630586283</v>
      </c>
      <c r="AS77">
        <v>-0.30408826722003801</v>
      </c>
      <c r="AT77">
        <v>-1.0053729337670301</v>
      </c>
      <c r="AU77">
        <v>2.5370301442594698</v>
      </c>
      <c r="AV77">
        <v>1.32912505767394</v>
      </c>
      <c r="AW77">
        <v>1.43393609500557</v>
      </c>
      <c r="AX77">
        <v>0.18973307194372699</v>
      </c>
      <c r="AY77">
        <v>-1.4758257844707201</v>
      </c>
      <c r="AZ77">
        <v>-2.1203953322557001</v>
      </c>
      <c r="BA77">
        <v>-1.2760032135381201</v>
      </c>
      <c r="BB77">
        <v>0.613089474376037</v>
      </c>
      <c r="BC77">
        <v>-1.1483955049660199</v>
      </c>
      <c r="BD77">
        <v>-2.41705371269329E-3</v>
      </c>
      <c r="BE77">
        <v>0.28066073070132203</v>
      </c>
      <c r="BF77">
        <v>-0.79143196733228405</v>
      </c>
      <c r="BG77">
        <v>1.2666077268520399</v>
      </c>
      <c r="BH77">
        <v>-0.14853853437966399</v>
      </c>
      <c r="BI77">
        <v>-1.7212227733919401</v>
      </c>
      <c r="BJ77">
        <v>-1.75499030065565</v>
      </c>
      <c r="BK77">
        <v>0.15574000018598599</v>
      </c>
      <c r="BL77">
        <v>0.74754867617360399</v>
      </c>
      <c r="BM77">
        <v>-0.39410860092123201</v>
      </c>
    </row>
    <row r="78" spans="1:65">
      <c r="A78" s="96" t="str">
        <f t="shared" si="1"/>
        <v xml:space="preserve">        Missiles</v>
      </c>
      <c r="B78" s="96">
        <f t="shared" si="3"/>
        <v>15</v>
      </c>
      <c r="C78" s="96">
        <f t="shared" si="2"/>
        <v>1</v>
      </c>
      <c r="D78" s="96">
        <f t="shared" si="4"/>
        <v>14</v>
      </c>
      <c r="E78" s="96">
        <f t="shared" ref="E78:E87" si="5">1+E77</f>
        <v>3</v>
      </c>
      <c r="F78">
        <v>-0.246848124258811</v>
      </c>
      <c r="G78">
        <v>0.82785741467907703</v>
      </c>
      <c r="H78">
        <v>0.597683849851251</v>
      </c>
      <c r="I78">
        <v>-0.65332111974068696</v>
      </c>
      <c r="J78">
        <v>5.8267945396328201E-2</v>
      </c>
      <c r="K78">
        <v>-4.4869754306349598</v>
      </c>
      <c r="L78">
        <v>-1.07605302932291</v>
      </c>
      <c r="M78">
        <v>-0.93742528479429799</v>
      </c>
      <c r="N78">
        <v>-2.4868092668458299</v>
      </c>
      <c r="O78">
        <v>-1.41724049452987</v>
      </c>
      <c r="P78">
        <v>-1.7545727866888301</v>
      </c>
      <c r="Q78">
        <v>-1.30476845262478</v>
      </c>
      <c r="R78">
        <v>-2.47038863310088</v>
      </c>
      <c r="S78">
        <v>-1.52848323734318</v>
      </c>
      <c r="T78">
        <v>-1.98649438853542</v>
      </c>
      <c r="U78">
        <v>-1.38645730019394</v>
      </c>
      <c r="V78">
        <v>-1.56905593286422</v>
      </c>
      <c r="W78">
        <v>-1.77260594471139</v>
      </c>
      <c r="X78">
        <v>-2.3448730682086598</v>
      </c>
      <c r="Y78">
        <v>-2.20590627029071</v>
      </c>
      <c r="Z78">
        <v>-3.44153106723377</v>
      </c>
      <c r="AA78">
        <v>-2.8566532666736402</v>
      </c>
      <c r="AB78">
        <v>-1.2715059082017901</v>
      </c>
      <c r="AC78">
        <v>-1.79180505482184</v>
      </c>
      <c r="AD78">
        <v>-2.0844899224898499</v>
      </c>
      <c r="AE78">
        <v>-1.7106717356455401</v>
      </c>
      <c r="AF78">
        <v>-1.6429920424876101</v>
      </c>
      <c r="AG78">
        <v>-2.0415759043648101</v>
      </c>
      <c r="AH78">
        <v>-0.57995493518229502</v>
      </c>
      <c r="AI78">
        <v>5.9386562054037001E-2</v>
      </c>
      <c r="AJ78">
        <v>-1.4302585574330899</v>
      </c>
      <c r="AK78">
        <v>0.65642462033548099</v>
      </c>
      <c r="AL78">
        <v>-1.50778977957827</v>
      </c>
      <c r="AM78">
        <v>-0.96078656274582896</v>
      </c>
      <c r="AN78">
        <v>-1.42437805982857</v>
      </c>
      <c r="AO78">
        <v>-2.3640480429670001</v>
      </c>
      <c r="AP78">
        <v>-1.99797158289387</v>
      </c>
      <c r="AQ78">
        <v>-2.2441483044867701</v>
      </c>
      <c r="AR78">
        <v>-2.7151396479056799E-2</v>
      </c>
      <c r="AS78">
        <v>-1.3106433490696201</v>
      </c>
      <c r="AT78">
        <v>-2.3222713785451798</v>
      </c>
      <c r="AU78">
        <v>-0.554889447086516</v>
      </c>
      <c r="AV78">
        <v>-1.38286966575986</v>
      </c>
      <c r="AW78">
        <v>0.62774819140897598</v>
      </c>
      <c r="AX78">
        <v>-1.36747732589574</v>
      </c>
      <c r="AY78">
        <v>-0.39149428012253501</v>
      </c>
      <c r="AZ78">
        <v>-2.6464327103404099</v>
      </c>
      <c r="BA78">
        <v>-1.34290224689751</v>
      </c>
      <c r="BB78">
        <v>9.4562175652389405E-2</v>
      </c>
      <c r="BC78">
        <v>-1.75995790967749</v>
      </c>
      <c r="BD78">
        <v>-0.67283782303134798</v>
      </c>
      <c r="BE78">
        <v>-0.20459579371974199</v>
      </c>
      <c r="BF78">
        <v>1.3279429126153299</v>
      </c>
      <c r="BG78">
        <v>4.7052534705190503</v>
      </c>
      <c r="BH78">
        <v>-1.21286334169267</v>
      </c>
      <c r="BI78">
        <v>-0.50116577866504897</v>
      </c>
      <c r="BJ78">
        <v>-1.47444066220936</v>
      </c>
      <c r="BK78">
        <v>-2.3660529885616102</v>
      </c>
      <c r="BL78">
        <v>-1.29249792735095</v>
      </c>
      <c r="BM78">
        <v>-0.356817832585057</v>
      </c>
    </row>
    <row r="79" spans="1:65">
      <c r="A79" s="96" t="str">
        <f t="shared" si="1"/>
        <v xml:space="preserve">        Ships</v>
      </c>
      <c r="B79" s="96">
        <f t="shared" si="3"/>
        <v>8</v>
      </c>
      <c r="C79" s="96">
        <f t="shared" si="2"/>
        <v>2</v>
      </c>
      <c r="D79" s="96">
        <f t="shared" si="4"/>
        <v>6</v>
      </c>
      <c r="E79" s="96">
        <f t="shared" si="5"/>
        <v>4</v>
      </c>
      <c r="F79">
        <v>1.07230805004383E-2</v>
      </c>
      <c r="G79">
        <v>2.0831739104649598</v>
      </c>
      <c r="H79">
        <v>6.6040636544525799E-2</v>
      </c>
      <c r="I79">
        <v>-0.27872713275194</v>
      </c>
      <c r="J79">
        <v>-0.66475790291980996</v>
      </c>
      <c r="K79">
        <v>-5.5024219125659304</v>
      </c>
      <c r="L79">
        <v>-0.239066186052071</v>
      </c>
      <c r="M79">
        <v>-0.931595568368769</v>
      </c>
      <c r="N79">
        <v>-0.88030548952557897</v>
      </c>
      <c r="O79">
        <v>-1.9740414137872599</v>
      </c>
      <c r="P79">
        <v>-0.83535585045748495</v>
      </c>
      <c r="Q79">
        <v>-1.15469434385678</v>
      </c>
      <c r="R79">
        <v>-1.3812594291070299</v>
      </c>
      <c r="S79">
        <v>-0.32893163013048898</v>
      </c>
      <c r="T79">
        <v>-0.90280598087406705</v>
      </c>
      <c r="U79">
        <v>-0.23331779666510299</v>
      </c>
      <c r="V79">
        <v>-0.66655756841262903</v>
      </c>
      <c r="W79">
        <v>-0.89229937550376404</v>
      </c>
      <c r="X79">
        <v>-1.3975045201713401</v>
      </c>
      <c r="Y79">
        <v>-1.7320582383046701</v>
      </c>
      <c r="Z79">
        <v>-3.0207347472963901</v>
      </c>
      <c r="AA79">
        <v>-2.3226776257132</v>
      </c>
      <c r="AB79">
        <v>0.12501002255157601</v>
      </c>
      <c r="AC79">
        <v>-0.36553832608084502</v>
      </c>
      <c r="AD79">
        <v>-0.83897792611456101</v>
      </c>
      <c r="AE79">
        <v>-0.63631413398375702</v>
      </c>
      <c r="AF79">
        <v>-0.17433499633979199</v>
      </c>
      <c r="AG79">
        <v>-1.97693040192747</v>
      </c>
      <c r="AH79">
        <v>6.1962730155274502E-2</v>
      </c>
      <c r="AI79">
        <v>-1.87062753052801</v>
      </c>
      <c r="AJ79">
        <v>-1.0371430469376299</v>
      </c>
      <c r="AK79">
        <v>0.13902757389933401</v>
      </c>
      <c r="AL79">
        <v>-0.45213589384191999</v>
      </c>
      <c r="AM79">
        <v>-0.30473240146394498</v>
      </c>
      <c r="AN79">
        <v>-0.459453737562729</v>
      </c>
      <c r="AO79">
        <v>-1.95047335627393</v>
      </c>
      <c r="AP79">
        <v>-0.62368553585036302</v>
      </c>
      <c r="AQ79">
        <v>-2.0941543804106901</v>
      </c>
      <c r="AR79">
        <v>0.89204784206392196</v>
      </c>
      <c r="AS79">
        <v>-0.58811905720501001</v>
      </c>
      <c r="AT79">
        <v>-2.6375013794441799</v>
      </c>
      <c r="AU79">
        <v>1.01886033601713</v>
      </c>
      <c r="AV79">
        <v>-1.2453577855662601</v>
      </c>
      <c r="AW79">
        <v>0.66868881071039898</v>
      </c>
      <c r="AX79">
        <v>-0.54043373720829002</v>
      </c>
      <c r="AY79">
        <v>0.33726342771653001</v>
      </c>
      <c r="AZ79">
        <v>-2.9131319308615402</v>
      </c>
      <c r="BA79">
        <v>-1.11035892820607</v>
      </c>
      <c r="BB79">
        <v>0.71373688666948498</v>
      </c>
      <c r="BC79">
        <v>-1.3199994039133001</v>
      </c>
      <c r="BD79">
        <v>-0.184393074742985</v>
      </c>
      <c r="BE79">
        <v>-0.25068412146830699</v>
      </c>
      <c r="BF79">
        <v>1.7968589864784901</v>
      </c>
      <c r="BG79">
        <v>2.7913947262974101</v>
      </c>
      <c r="BH79">
        <v>-0.28879520896060701</v>
      </c>
      <c r="BI79">
        <v>-0.70717498424111302</v>
      </c>
      <c r="BJ79">
        <v>-1.0946988305112899</v>
      </c>
      <c r="BK79">
        <v>-1.7170566812016701</v>
      </c>
      <c r="BL79">
        <v>-0.39438982723960903</v>
      </c>
      <c r="BM79">
        <v>0.22748276495059799</v>
      </c>
    </row>
    <row r="80" spans="1:65">
      <c r="A80" s="96" t="str">
        <f t="shared" si="1"/>
        <v xml:space="preserve">        Vehicles</v>
      </c>
      <c r="B80" s="96">
        <f t="shared" si="3"/>
        <v>3</v>
      </c>
      <c r="C80" s="96">
        <f t="shared" si="2"/>
        <v>1</v>
      </c>
      <c r="D80" s="96">
        <f t="shared" si="4"/>
        <v>2</v>
      </c>
      <c r="E80" s="96">
        <f t="shared" si="5"/>
        <v>5</v>
      </c>
      <c r="F80">
        <v>-1.18530419491705</v>
      </c>
      <c r="G80">
        <v>-0.99267914187348005</v>
      </c>
      <c r="H80">
        <v>-0.85520968575851097</v>
      </c>
      <c r="I80">
        <v>-1.0407946225993601</v>
      </c>
      <c r="J80">
        <v>0.59229048297477505</v>
      </c>
      <c r="K80">
        <v>-1.1877729542475199</v>
      </c>
      <c r="L80">
        <v>-1.7372850941197</v>
      </c>
      <c r="M80">
        <v>-0.82287687796887898</v>
      </c>
      <c r="N80">
        <v>-2.3172234368937299</v>
      </c>
      <c r="O80">
        <v>-2.9264494933430201</v>
      </c>
      <c r="P80">
        <v>-1.61570762682683</v>
      </c>
      <c r="Q80">
        <v>-0.83105076346896201</v>
      </c>
      <c r="R80">
        <v>-1.15701789960671</v>
      </c>
      <c r="S80">
        <v>-0.37010924809607398</v>
      </c>
      <c r="T80">
        <v>-1.9766350569277</v>
      </c>
      <c r="U80">
        <v>-1.4154101664443799</v>
      </c>
      <c r="V80">
        <v>-1.1736159987936701</v>
      </c>
      <c r="W80">
        <v>-0.97273339808611903</v>
      </c>
      <c r="X80">
        <v>-0.76594256482172796</v>
      </c>
      <c r="Y80">
        <v>-0.88661338822821301</v>
      </c>
      <c r="Z80">
        <v>0.27957836358217603</v>
      </c>
      <c r="AA80">
        <v>-1.7314173324116</v>
      </c>
      <c r="AB80">
        <v>-1.0361832010046701</v>
      </c>
      <c r="AC80">
        <v>-1.0922497559291799</v>
      </c>
      <c r="AD80">
        <v>0.94138596091283999</v>
      </c>
      <c r="AE80">
        <v>-0.126232807792758</v>
      </c>
      <c r="AF80">
        <v>-1.56480561827345</v>
      </c>
      <c r="AG80">
        <v>-1.1866630777211</v>
      </c>
      <c r="AH80">
        <v>-0.34566166341047899</v>
      </c>
      <c r="AI80">
        <v>7.7803596026703101E-2</v>
      </c>
      <c r="AJ80">
        <v>-1.75604097244881</v>
      </c>
      <c r="AK80">
        <v>-0.205987860855088</v>
      </c>
      <c r="AL80">
        <v>-0.86938750249432295</v>
      </c>
      <c r="AM80">
        <v>-0.311754531309196</v>
      </c>
      <c r="AN80">
        <v>0.31855616443623702</v>
      </c>
      <c r="AO80">
        <v>-0.62062808257869295</v>
      </c>
      <c r="AP80">
        <v>-0.88044666608850797</v>
      </c>
      <c r="AQ80">
        <v>0.33652854724744502</v>
      </c>
      <c r="AR80">
        <v>-0.47529784488147098</v>
      </c>
      <c r="AS80">
        <v>0.67229409782531002</v>
      </c>
      <c r="AT80">
        <v>0.14700359047997999</v>
      </c>
      <c r="AU80">
        <v>0.72282427971899399</v>
      </c>
      <c r="AV80">
        <v>2.33646624947964E-2</v>
      </c>
      <c r="AW80">
        <v>-1.0966641479529899</v>
      </c>
      <c r="AX80">
        <v>-0.73848767992216502</v>
      </c>
      <c r="AY80">
        <v>0.50549101627619897</v>
      </c>
      <c r="AZ80">
        <v>0.44475752685907699</v>
      </c>
      <c r="BA80">
        <v>0.179997851701616</v>
      </c>
      <c r="BB80">
        <v>-0.779534515245349</v>
      </c>
      <c r="BC80">
        <v>-0.78692481766961397</v>
      </c>
      <c r="BD80">
        <v>-0.38466411985729299</v>
      </c>
      <c r="BE80">
        <v>2.03068812769295</v>
      </c>
      <c r="BF80">
        <v>1.15243732068675</v>
      </c>
      <c r="BG80">
        <v>0.81183788046064498</v>
      </c>
      <c r="BH80">
        <v>1.1667189235823201</v>
      </c>
      <c r="BI80">
        <v>-3.2830022804471802E-2</v>
      </c>
      <c r="BJ80">
        <v>-1.87791128037966</v>
      </c>
      <c r="BK80">
        <v>-1.36578117611556</v>
      </c>
      <c r="BL80">
        <v>-1.46727261259546</v>
      </c>
      <c r="BM80">
        <v>-1.69573813495587</v>
      </c>
    </row>
    <row r="81" spans="1:65">
      <c r="A81" s="96" t="str">
        <f t="shared" si="1"/>
        <v xml:space="preserve">        Electronics</v>
      </c>
      <c r="B81" s="96">
        <f t="shared" si="3"/>
        <v>1</v>
      </c>
      <c r="C81" s="96">
        <f t="shared" si="2"/>
        <v>0</v>
      </c>
      <c r="D81" s="96">
        <f t="shared" si="4"/>
        <v>1</v>
      </c>
      <c r="E81" s="96">
        <f t="shared" si="5"/>
        <v>6</v>
      </c>
      <c r="F81">
        <v>-0.39003934920362598</v>
      </c>
      <c r="G81">
        <v>-0.71027715875734199</v>
      </c>
      <c r="H81">
        <v>-1.79098374581299</v>
      </c>
      <c r="I81">
        <v>-0.74696602610959195</v>
      </c>
      <c r="J81">
        <v>0.62442988940234201</v>
      </c>
      <c r="K81">
        <v>-0.28118452188243298</v>
      </c>
      <c r="L81">
        <v>-0.41221874792660801</v>
      </c>
      <c r="M81">
        <v>-1.35491077767555</v>
      </c>
      <c r="N81">
        <v>-1.98709885632808</v>
      </c>
      <c r="O81">
        <v>-3.2131934029148099</v>
      </c>
      <c r="P81">
        <v>-1.0047906904003201</v>
      </c>
      <c r="Q81">
        <v>-0.136464698902341</v>
      </c>
      <c r="R81">
        <v>-0.98785973891561896</v>
      </c>
      <c r="S81">
        <v>0.15339270921952999</v>
      </c>
      <c r="T81">
        <v>-1.20054326838769</v>
      </c>
      <c r="U81">
        <v>-1.0087954615196899</v>
      </c>
      <c r="V81">
        <v>-0.54152767526379897</v>
      </c>
      <c r="W81">
        <v>-0.46061018464702902</v>
      </c>
      <c r="X81">
        <v>-0.336586672447938</v>
      </c>
      <c r="Y81">
        <v>-0.39488880391006098</v>
      </c>
      <c r="Z81">
        <v>0.83404311387775298</v>
      </c>
      <c r="AA81">
        <v>-0.43512193609045302</v>
      </c>
      <c r="AB81">
        <v>-0.88486924075948503</v>
      </c>
      <c r="AC81">
        <v>-0.54922543171669902</v>
      </c>
      <c r="AD81">
        <v>0.73148100641013802</v>
      </c>
      <c r="AE81">
        <v>0.224163907183002</v>
      </c>
      <c r="AF81">
        <v>-0.74253140541096296</v>
      </c>
      <c r="AG81">
        <v>0.30163182195247001</v>
      </c>
      <c r="AH81">
        <v>-0.42042019884373</v>
      </c>
      <c r="AI81">
        <v>1.26334355606044</v>
      </c>
      <c r="AJ81">
        <v>-1.1086493840841101</v>
      </c>
      <c r="AK81">
        <v>0.38823552519346199</v>
      </c>
      <c r="AL81">
        <v>-0.26689340219701901</v>
      </c>
      <c r="AM81">
        <v>-7.8453933233485304E-2</v>
      </c>
      <c r="AN81">
        <v>0.87840104175719702</v>
      </c>
      <c r="AO81">
        <v>-0.183055839258084</v>
      </c>
      <c r="AP81">
        <v>-0.79098666929470696</v>
      </c>
      <c r="AQ81">
        <v>1.43945599263541</v>
      </c>
      <c r="AR81">
        <v>0.56351421702390303</v>
      </c>
      <c r="AS81">
        <v>1.9065240718195899</v>
      </c>
      <c r="AT81">
        <v>0.76025302434057596</v>
      </c>
      <c r="AU81">
        <v>1.3235785619754901</v>
      </c>
      <c r="AV81">
        <v>1.0492550779588501</v>
      </c>
      <c r="AW81">
        <v>-1.0619657302709</v>
      </c>
      <c r="AX81">
        <v>-0.15020439882419301</v>
      </c>
      <c r="AY81">
        <v>0.86337636636526405</v>
      </c>
      <c r="AZ81">
        <v>0.453882585740429</v>
      </c>
      <c r="BA81">
        <v>0.30434871453108597</v>
      </c>
      <c r="BB81">
        <v>-1.11362332381128</v>
      </c>
      <c r="BC81">
        <v>-0.57166106550525198</v>
      </c>
      <c r="BD81">
        <v>0.53939810952539102</v>
      </c>
      <c r="BE81">
        <v>1.9687341717184701</v>
      </c>
      <c r="BF81">
        <v>0.61914760560076199</v>
      </c>
      <c r="BG81">
        <v>-0.36385744966384098</v>
      </c>
      <c r="BH81">
        <v>1.8785425944124901</v>
      </c>
      <c r="BI81">
        <v>-2.6625370117822299E-2</v>
      </c>
      <c r="BJ81">
        <v>-0.46729090520234901</v>
      </c>
      <c r="BK81">
        <v>-4.8677072765666601E-2</v>
      </c>
      <c r="BL81">
        <v>-0.411209530297933</v>
      </c>
      <c r="BM81">
        <v>-0.83197413704501599</v>
      </c>
    </row>
    <row r="82" spans="1:65">
      <c r="A82" s="96" t="str">
        <f t="shared" si="1"/>
        <v xml:space="preserve">    Intellectual property products</v>
      </c>
      <c r="B82" s="96">
        <f t="shared" si="3"/>
        <v>2</v>
      </c>
      <c r="C82" s="96">
        <f t="shared" si="2"/>
        <v>1</v>
      </c>
      <c r="D82" s="96">
        <f t="shared" si="4"/>
        <v>1</v>
      </c>
      <c r="E82" s="96">
        <f t="shared" si="5"/>
        <v>7</v>
      </c>
      <c r="F82">
        <v>-0.74876449145938795</v>
      </c>
      <c r="G82">
        <v>0.646682708401908</v>
      </c>
      <c r="H82">
        <v>-1.5721273665997599</v>
      </c>
      <c r="I82">
        <v>5.9008297794731199E-2</v>
      </c>
      <c r="J82">
        <v>0.67288563116648104</v>
      </c>
      <c r="K82">
        <v>-1.9141095879365</v>
      </c>
      <c r="L82">
        <v>0.45405475085345198</v>
      </c>
      <c r="M82">
        <v>-0.73561623810278998</v>
      </c>
      <c r="N82">
        <v>-1.35435592076228</v>
      </c>
      <c r="O82">
        <v>-3.43362976937141</v>
      </c>
      <c r="P82">
        <v>-1.10398629058752</v>
      </c>
      <c r="Q82">
        <v>-0.59777774180729704</v>
      </c>
      <c r="R82">
        <v>-0.112349642683659</v>
      </c>
      <c r="S82">
        <v>0.94820226686908904</v>
      </c>
      <c r="T82">
        <v>-1.0679822054858501</v>
      </c>
      <c r="U82">
        <v>0.11786199482545</v>
      </c>
      <c r="V82">
        <v>0.359397767464047</v>
      </c>
      <c r="W82">
        <v>-7.0392234608492796E-2</v>
      </c>
      <c r="X82">
        <v>-0.26204054226680001</v>
      </c>
      <c r="Y82">
        <v>-0.236596927868617</v>
      </c>
      <c r="Z82">
        <v>-0.58658486162806001</v>
      </c>
      <c r="AA82">
        <v>-0.94326516942377603</v>
      </c>
      <c r="AB82">
        <v>3.7322545999707503E-2</v>
      </c>
      <c r="AC82">
        <v>1.66024977301256E-2</v>
      </c>
      <c r="AD82">
        <v>0.29955288856575801</v>
      </c>
      <c r="AE82">
        <v>0.33076016451636497</v>
      </c>
      <c r="AF82">
        <v>0.335750127157664</v>
      </c>
      <c r="AG82">
        <v>0.30019539877097301</v>
      </c>
      <c r="AH82">
        <v>9.6657720916491704E-2</v>
      </c>
      <c r="AI82">
        <v>1.0661267963032901</v>
      </c>
      <c r="AJ82">
        <v>-0.88613084979663403</v>
      </c>
      <c r="AK82">
        <v>1.092730816447</v>
      </c>
      <c r="AL82">
        <v>-0.98584408875835305</v>
      </c>
      <c r="AM82">
        <v>-0.44333047266454501</v>
      </c>
      <c r="AN82">
        <v>1.5738752644773899</v>
      </c>
      <c r="AO82">
        <v>-1.1466560161247701</v>
      </c>
      <c r="AP82">
        <v>-0.66066043077639702</v>
      </c>
      <c r="AQ82">
        <v>-2.4988894759766199E-2</v>
      </c>
      <c r="AR82">
        <v>-4.5655246968772802E-2</v>
      </c>
      <c r="AS82">
        <v>0.81256674140138696</v>
      </c>
      <c r="AT82">
        <v>-0.96144058325549098</v>
      </c>
      <c r="AU82">
        <v>1.98069196302656</v>
      </c>
      <c r="AV82">
        <v>-0.20443088324727199</v>
      </c>
      <c r="AW82">
        <v>1.4007007859448599</v>
      </c>
      <c r="AX82">
        <v>-0.321219203790374</v>
      </c>
      <c r="AY82">
        <v>0.96367360405481495</v>
      </c>
      <c r="AZ82">
        <v>-1.4285887871259999</v>
      </c>
      <c r="BA82">
        <v>-0.16901197737090001</v>
      </c>
      <c r="BB82">
        <v>0.28722148227079602</v>
      </c>
      <c r="BC82">
        <v>-0.58023928804540104</v>
      </c>
      <c r="BD82">
        <v>7.7941573517529899E-3</v>
      </c>
      <c r="BE82">
        <v>0.98588472798332205</v>
      </c>
      <c r="BF82">
        <v>2.07814027209935</v>
      </c>
      <c r="BG82">
        <v>0.65460566242885598</v>
      </c>
      <c r="BH82">
        <v>1.16626023819504</v>
      </c>
      <c r="BI82">
        <v>-0.187625311680713</v>
      </c>
      <c r="BJ82">
        <v>-0.54334683014731899</v>
      </c>
      <c r="BK82">
        <v>-0.57601025941474304</v>
      </c>
      <c r="BL82">
        <v>0.83246009667351695</v>
      </c>
      <c r="BM82">
        <v>-0.91275092755090304</v>
      </c>
    </row>
    <row r="83" spans="1:65">
      <c r="A83" s="96" t="str">
        <f t="shared" si="1"/>
        <v xml:space="preserve">        Software</v>
      </c>
      <c r="B83" s="96">
        <f t="shared" si="3"/>
        <v>10</v>
      </c>
      <c r="C83" s="96">
        <f t="shared" si="2"/>
        <v>9</v>
      </c>
      <c r="D83" s="96">
        <f t="shared" si="4"/>
        <v>1</v>
      </c>
      <c r="E83" s="96">
        <f t="shared" si="5"/>
        <v>8</v>
      </c>
      <c r="F83">
        <v>0.29286275730483202</v>
      </c>
      <c r="G83">
        <v>-7.6754238762756194E-2</v>
      </c>
      <c r="H83">
        <v>-0.61582231962679901</v>
      </c>
      <c r="I83">
        <v>2.6215601350809199</v>
      </c>
      <c r="J83">
        <v>0.26743246879131899</v>
      </c>
      <c r="K83">
        <v>0.732946436547667</v>
      </c>
      <c r="L83">
        <v>-0.82365916784815696</v>
      </c>
      <c r="M83">
        <v>0.56799942331234998</v>
      </c>
      <c r="N83">
        <v>0.689434666458557</v>
      </c>
      <c r="O83">
        <v>1.0100957538270701</v>
      </c>
      <c r="P83">
        <v>1.7984149312345901</v>
      </c>
      <c r="Q83">
        <v>2.0894271895214902</v>
      </c>
      <c r="R83">
        <v>1.30690786843686</v>
      </c>
      <c r="S83">
        <v>1.1826568285980601</v>
      </c>
      <c r="T83">
        <v>1.01799174744384</v>
      </c>
      <c r="U83">
        <v>0.38974551069533298</v>
      </c>
      <c r="V83">
        <v>0.52839198053055303</v>
      </c>
      <c r="W83">
        <v>1.8004787601699701</v>
      </c>
      <c r="X83">
        <v>1.1378886035447899</v>
      </c>
      <c r="Y83">
        <v>1.59614003159316</v>
      </c>
      <c r="Z83">
        <v>0.64929926800024196</v>
      </c>
      <c r="AA83">
        <v>1.0685816427553501</v>
      </c>
      <c r="AB83">
        <v>0.91307545490674802</v>
      </c>
      <c r="AC83">
        <v>0.42888909851705198</v>
      </c>
      <c r="AD83">
        <v>1.2692400844712499</v>
      </c>
      <c r="AE83">
        <v>1.24464655413454</v>
      </c>
      <c r="AF83">
        <v>0.17937332573213099</v>
      </c>
      <c r="AG83">
        <v>1.3672674330516601</v>
      </c>
      <c r="AH83">
        <v>1.7969499523215899</v>
      </c>
      <c r="AI83">
        <v>1.23319995738312</v>
      </c>
      <c r="AJ83">
        <v>2.5050521489695599</v>
      </c>
      <c r="AK83">
        <v>1.0028454614617901</v>
      </c>
      <c r="AL83">
        <v>1.6291416339609299</v>
      </c>
      <c r="AM83">
        <v>1.9349141653588999</v>
      </c>
      <c r="AN83">
        <v>0.26395357842006201</v>
      </c>
      <c r="AO83">
        <v>1.69213901812474</v>
      </c>
      <c r="AP83">
        <v>-0.545261848647834</v>
      </c>
      <c r="AQ83">
        <v>0.89916772219919705</v>
      </c>
      <c r="AR83">
        <v>-0.17680435235415201</v>
      </c>
      <c r="AS83">
        <v>-2.0778621487112998</v>
      </c>
      <c r="AT83">
        <v>-1.0146436511379899</v>
      </c>
      <c r="AU83">
        <v>-7.7157553806695603E-2</v>
      </c>
      <c r="AV83">
        <v>-9.2425472084606594E-2</v>
      </c>
      <c r="AW83">
        <v>0.74485230963274296</v>
      </c>
      <c r="AX83">
        <v>2.0118966581756399</v>
      </c>
      <c r="AY83">
        <v>2.0885587372207399</v>
      </c>
      <c r="AZ83">
        <v>1.0463412270698</v>
      </c>
      <c r="BA83">
        <v>2.8956514921994798</v>
      </c>
      <c r="BB83">
        <v>1.13932903958107</v>
      </c>
      <c r="BC83">
        <v>2.7406054468155099</v>
      </c>
      <c r="BD83">
        <v>3.3795363636996099</v>
      </c>
      <c r="BE83">
        <v>1.70701541280847</v>
      </c>
      <c r="BF83">
        <v>1.1170921247152601</v>
      </c>
      <c r="BG83">
        <v>0.96347908659802906</v>
      </c>
      <c r="BH83">
        <v>0.27659398317240103</v>
      </c>
      <c r="BI83">
        <v>-0.77171563934421705</v>
      </c>
      <c r="BJ83">
        <v>2.3732807390659501</v>
      </c>
      <c r="BK83">
        <v>1.0154345601907699</v>
      </c>
      <c r="BL83">
        <v>0.35940839494363902</v>
      </c>
      <c r="BM83">
        <v>1.63235498760652</v>
      </c>
    </row>
    <row r="84" spans="1:65">
      <c r="A84" s="96" t="str">
        <f t="shared" si="1"/>
        <v xml:space="preserve">        Research and development</v>
      </c>
      <c r="B84" s="96">
        <f t="shared" si="3"/>
        <v>1</v>
      </c>
      <c r="C84" s="96">
        <f t="shared" si="2"/>
        <v>0</v>
      </c>
      <c r="D84" s="96">
        <f t="shared" si="4"/>
        <v>1</v>
      </c>
      <c r="E84" s="96">
        <f t="shared" si="5"/>
        <v>9</v>
      </c>
      <c r="F84">
        <v>-0.82608012046405499</v>
      </c>
      <c r="G84">
        <v>0.59137837897453704</v>
      </c>
      <c r="H84">
        <v>-1.4487603232914099</v>
      </c>
      <c r="I84">
        <v>-0.16661412299529199</v>
      </c>
      <c r="J84">
        <v>0.66274400725050098</v>
      </c>
      <c r="K84">
        <v>-1.96825802456534</v>
      </c>
      <c r="L84">
        <v>0.46876135547207798</v>
      </c>
      <c r="M84">
        <v>-0.79777835110574202</v>
      </c>
      <c r="N84">
        <v>-1.4295611293694701</v>
      </c>
      <c r="O84">
        <v>-3.5299918920725002</v>
      </c>
      <c r="P84">
        <v>-1.26481871028406</v>
      </c>
      <c r="Q84">
        <v>-0.81025521924591704</v>
      </c>
      <c r="R84">
        <v>-0.26172948987373001</v>
      </c>
      <c r="S84">
        <v>0.80265202103007605</v>
      </c>
      <c r="T84">
        <v>-1.1796233823018301</v>
      </c>
      <c r="U84">
        <v>3.2584342391651901E-2</v>
      </c>
      <c r="V84">
        <v>0.25577783053303799</v>
      </c>
      <c r="W84">
        <v>-0.24577003345599999</v>
      </c>
      <c r="X84">
        <v>-0.392550189875634</v>
      </c>
      <c r="Y84">
        <v>-0.38739531367177199</v>
      </c>
      <c r="Z84">
        <v>-0.70443034273053096</v>
      </c>
      <c r="AA84">
        <v>-1.08225588206127</v>
      </c>
      <c r="AB84">
        <v>-7.3645651269016704E-2</v>
      </c>
      <c r="AC84">
        <v>-7.1710570061846501E-2</v>
      </c>
      <c r="AD84">
        <v>0.166680466869498</v>
      </c>
      <c r="AE84">
        <v>0.186888317947145</v>
      </c>
      <c r="AF84">
        <v>0.27958784512961998</v>
      </c>
      <c r="AG84">
        <v>9.6840960592995601E-2</v>
      </c>
      <c r="AH84">
        <v>-5.55832182128847E-2</v>
      </c>
      <c r="AI84">
        <v>0.90108632565165903</v>
      </c>
      <c r="AJ84">
        <v>-1.1025619868007599</v>
      </c>
      <c r="AK84">
        <v>0.91788960979367096</v>
      </c>
      <c r="AL84">
        <v>-1.15314791278773</v>
      </c>
      <c r="AM84">
        <v>-0.64803290417966497</v>
      </c>
      <c r="AN84">
        <v>1.48359161925114</v>
      </c>
      <c r="AO84">
        <v>-1.35999377564338</v>
      </c>
      <c r="AP84">
        <v>-0.60550338568572104</v>
      </c>
      <c r="AQ84">
        <v>-0.165269564994491</v>
      </c>
      <c r="AR84">
        <v>-1.9823136860058099E-2</v>
      </c>
      <c r="AS84">
        <v>0.96004891825882099</v>
      </c>
      <c r="AT84">
        <v>-0.93448826217695402</v>
      </c>
      <c r="AU84">
        <v>1.93840829608551</v>
      </c>
      <c r="AV84">
        <v>-0.25428112231195199</v>
      </c>
      <c r="AW84">
        <v>1.28866729935177</v>
      </c>
      <c r="AX84">
        <v>-0.50211454514962495</v>
      </c>
      <c r="AY84">
        <v>0.76592557226351798</v>
      </c>
      <c r="AZ84">
        <v>-1.5832820728897901</v>
      </c>
      <c r="BA84">
        <v>-0.39853495311426401</v>
      </c>
      <c r="BB84">
        <v>0.16725831126844901</v>
      </c>
      <c r="BC84">
        <v>-0.82514431321038295</v>
      </c>
      <c r="BD84">
        <v>-0.27891734028951898</v>
      </c>
      <c r="BE84">
        <v>0.866188156827147</v>
      </c>
      <c r="BF84">
        <v>1.9440603869997599</v>
      </c>
      <c r="BG84">
        <v>0.57074551566195197</v>
      </c>
      <c r="BH84">
        <v>1.1887909241647501</v>
      </c>
      <c r="BI84">
        <v>-0.12665922614351999</v>
      </c>
      <c r="BJ84">
        <v>-0.74834286836903996</v>
      </c>
      <c r="BK84">
        <v>-0.72658272598743501</v>
      </c>
      <c r="BL84">
        <v>0.77489186627918605</v>
      </c>
      <c r="BM84">
        <v>-1.05114363206146</v>
      </c>
    </row>
    <row r="85" spans="1:65">
      <c r="A85" s="96" t="str">
        <f t="shared" si="1"/>
        <v>Real GDP</v>
      </c>
      <c r="B85" s="96">
        <f t="shared" si="3"/>
        <v>48</v>
      </c>
      <c r="C85" s="96">
        <f t="shared" si="2"/>
        <v>48</v>
      </c>
      <c r="D85" s="96">
        <f t="shared" si="4"/>
        <v>0</v>
      </c>
      <c r="E85" s="96">
        <f t="shared" si="5"/>
        <v>10</v>
      </c>
      <c r="F85">
        <v>0.77817842118560998</v>
      </c>
      <c r="G85">
        <v>1.17155975418258</v>
      </c>
      <c r="H85">
        <v>-1.3359217367796901</v>
      </c>
      <c r="I85">
        <v>4.7403921745133601</v>
      </c>
      <c r="J85">
        <v>0.22737032621799999</v>
      </c>
      <c r="K85">
        <v>2.40333038608081</v>
      </c>
      <c r="L85">
        <v>5.7762328235786899</v>
      </c>
      <c r="M85">
        <v>2.2774150010885998</v>
      </c>
      <c r="N85">
        <v>5.1272223686853797</v>
      </c>
      <c r="O85">
        <v>2.8801735930997898</v>
      </c>
      <c r="P85">
        <v>5.0138249345411898</v>
      </c>
      <c r="Q85">
        <v>7.1878436366593998</v>
      </c>
      <c r="R85">
        <v>2.4637903693155501</v>
      </c>
      <c r="S85">
        <v>5.02369573147182</v>
      </c>
      <c r="T85">
        <v>7.03191336693616</v>
      </c>
      <c r="U85">
        <v>7.1673241274258803</v>
      </c>
      <c r="V85">
        <v>8.3351045707595404</v>
      </c>
      <c r="W85">
        <v>4.2770624647531701</v>
      </c>
      <c r="X85">
        <v>5.74191958587899</v>
      </c>
      <c r="Y85">
        <v>4.7370567785717101</v>
      </c>
      <c r="Z85">
        <v>5.2421556621967103</v>
      </c>
      <c r="AA85">
        <v>6.5989754790772501</v>
      </c>
      <c r="AB85">
        <v>4.6746700088542301</v>
      </c>
      <c r="AC85">
        <v>7.5816539742367102</v>
      </c>
      <c r="AD85">
        <v>4.0217252565002699</v>
      </c>
      <c r="AE85">
        <v>6.2181076659794501</v>
      </c>
      <c r="AF85">
        <v>7.1072196361916804</v>
      </c>
      <c r="AG85">
        <v>6.5257258120220696</v>
      </c>
      <c r="AH85">
        <v>2.9855772345664899</v>
      </c>
      <c r="AI85">
        <v>-0.115141006986829</v>
      </c>
      <c r="AJ85">
        <v>7.3199075924089101</v>
      </c>
      <c r="AK85">
        <v>2.27089429965126</v>
      </c>
      <c r="AL85">
        <v>2.5444481411117699</v>
      </c>
      <c r="AM85">
        <v>7.2174811526629901</v>
      </c>
      <c r="AN85">
        <v>3.82648927181401</v>
      </c>
      <c r="AO85">
        <v>5.8583296606083497</v>
      </c>
      <c r="AP85">
        <v>3.3166017803074102</v>
      </c>
      <c r="AQ85">
        <v>5.7127318109552299</v>
      </c>
      <c r="AR85">
        <v>1.82617388211698</v>
      </c>
      <c r="AS85">
        <v>1.5567801064292499</v>
      </c>
      <c r="AT85">
        <v>3.0596921748813801</v>
      </c>
      <c r="AU85">
        <v>2.2505290503897002</v>
      </c>
      <c r="AV85">
        <v>2.4202417270473902</v>
      </c>
      <c r="AW85">
        <v>3.6080127558055</v>
      </c>
      <c r="AX85">
        <v>6.6947332962440802</v>
      </c>
      <c r="AY85">
        <v>4.3969097315721104</v>
      </c>
      <c r="AZ85">
        <v>3.1744987092350101</v>
      </c>
      <c r="BA85">
        <v>5.9666484271715499</v>
      </c>
      <c r="BB85">
        <v>3.4415583227011401</v>
      </c>
      <c r="BC85">
        <v>7.8581362324292003</v>
      </c>
      <c r="BD85">
        <v>5.3046973313079899</v>
      </c>
      <c r="BE85">
        <v>0.73340691146570103</v>
      </c>
      <c r="BF85">
        <v>0.98293607630298097</v>
      </c>
      <c r="BG85">
        <v>-1.29822032355974</v>
      </c>
      <c r="BH85">
        <v>1.60122977799134</v>
      </c>
      <c r="BI85">
        <v>1.00501747481816</v>
      </c>
      <c r="BJ85">
        <v>3.13979702009651</v>
      </c>
      <c r="BK85">
        <v>5.3213797734550496</v>
      </c>
      <c r="BL85">
        <v>6.0257140041774404</v>
      </c>
      <c r="BM85">
        <v>5.1902669402552499</v>
      </c>
    </row>
    <row r="86" spans="1:65">
      <c r="A86" s="96" t="str">
        <f t="shared" si="1"/>
        <v>Oil price</v>
      </c>
      <c r="B86" s="96">
        <f t="shared" si="3"/>
        <v>12</v>
      </c>
      <c r="C86" s="96">
        <f t="shared" si="2"/>
        <v>11</v>
      </c>
      <c r="D86" s="96">
        <f t="shared" si="4"/>
        <v>1</v>
      </c>
      <c r="E86" s="96">
        <f t="shared" si="5"/>
        <v>11</v>
      </c>
      <c r="F86">
        <v>0.115878183257677</v>
      </c>
      <c r="G86">
        <v>-0.41022401533167402</v>
      </c>
      <c r="H86">
        <v>1.12981290915638</v>
      </c>
      <c r="I86">
        <v>2.1148136532466699</v>
      </c>
      <c r="J86">
        <v>2.6872879670152301</v>
      </c>
      <c r="K86">
        <v>0.45077257983517899</v>
      </c>
      <c r="L86">
        <v>2.0877836511050001E-2</v>
      </c>
      <c r="M86">
        <v>-2.0115524988651599</v>
      </c>
      <c r="N86">
        <v>0.86029822374044296</v>
      </c>
      <c r="O86">
        <v>8.1920693274374692E-3</v>
      </c>
      <c r="P86">
        <v>0.91621958292304495</v>
      </c>
      <c r="Q86">
        <v>1.5382145783316701</v>
      </c>
      <c r="R86">
        <v>0.825680686369473</v>
      </c>
      <c r="S86">
        <v>1.1898087341243799</v>
      </c>
      <c r="T86">
        <v>0.93340815007328004</v>
      </c>
      <c r="U86">
        <v>0.97503166737553404</v>
      </c>
      <c r="V86">
        <v>1.36280012162814</v>
      </c>
      <c r="W86">
        <v>2.32573955999329</v>
      </c>
      <c r="X86">
        <v>2.4227876201509702</v>
      </c>
      <c r="Y86">
        <v>2.6737243329801399</v>
      </c>
      <c r="Z86">
        <v>1.73085851258891</v>
      </c>
      <c r="AA86">
        <v>1.6174278185265401</v>
      </c>
      <c r="AB86">
        <v>0.52216645376126902</v>
      </c>
      <c r="AC86">
        <v>0.96386493424616904</v>
      </c>
      <c r="AD86">
        <v>1.6544124716781701</v>
      </c>
      <c r="AE86">
        <v>3.1914326798477801</v>
      </c>
      <c r="AF86">
        <v>0.59960808900511298</v>
      </c>
      <c r="AG86">
        <v>1.9219319627640701</v>
      </c>
      <c r="AH86">
        <v>3.4559859088043301</v>
      </c>
      <c r="AI86">
        <v>1.25693456815069</v>
      </c>
      <c r="AJ86">
        <v>1.2467815777267901</v>
      </c>
      <c r="AK86">
        <v>0.19023963087943499</v>
      </c>
      <c r="AL86">
        <v>0.41486238249478502</v>
      </c>
      <c r="AM86">
        <v>0.42889269869996199</v>
      </c>
      <c r="AN86">
        <v>1.46105068093324</v>
      </c>
      <c r="AO86">
        <v>0.21173480752128501</v>
      </c>
      <c r="AP86">
        <v>-0.178923120299221</v>
      </c>
      <c r="AQ86">
        <v>1.39579007383297</v>
      </c>
      <c r="AR86">
        <v>2.2234526867294</v>
      </c>
      <c r="AS86">
        <v>-1.3196681690833501</v>
      </c>
      <c r="AT86">
        <v>0.79904770287510496</v>
      </c>
      <c r="AU86">
        <v>2.1876685104259499</v>
      </c>
      <c r="AV86">
        <v>2.7418185880578299</v>
      </c>
      <c r="AW86">
        <v>0.70547052708047298</v>
      </c>
      <c r="AX86">
        <v>1.0866759052450801</v>
      </c>
      <c r="AY86">
        <v>-0.25491402472764602</v>
      </c>
      <c r="AZ86">
        <v>0.540215590384857</v>
      </c>
      <c r="BA86">
        <v>1.59381602766359</v>
      </c>
      <c r="BB86">
        <v>1.33504224660778</v>
      </c>
      <c r="BC86">
        <v>1.0316281756107899</v>
      </c>
      <c r="BD86">
        <v>1.0747098944471301</v>
      </c>
      <c r="BE86">
        <v>0.49932943696923998</v>
      </c>
      <c r="BF86">
        <v>-0.73560938150700494</v>
      </c>
      <c r="BG86">
        <v>-0.90597899327309594</v>
      </c>
      <c r="BH86">
        <v>0.118788104739081</v>
      </c>
      <c r="BI86">
        <v>-1.3286156644790299</v>
      </c>
      <c r="BJ86">
        <v>0.23140878942908399</v>
      </c>
      <c r="BK86">
        <v>2.2045694303992298</v>
      </c>
      <c r="BL86">
        <v>0.45433201258733802</v>
      </c>
      <c r="BM86">
        <v>0.32516767595956098</v>
      </c>
    </row>
    <row r="87" spans="1:65">
      <c r="A87" s="96" t="str">
        <f t="shared" si="1"/>
        <v>Total mil</v>
      </c>
      <c r="B87" s="96">
        <f t="shared" si="3"/>
        <v>10</v>
      </c>
      <c r="C87" s="96">
        <f>COUNTIF(F87:BM87,"&gt;2")</f>
        <v>10</v>
      </c>
      <c r="D87" s="96">
        <f t="shared" si="4"/>
        <v>0</v>
      </c>
      <c r="E87" s="96">
        <f t="shared" si="5"/>
        <v>12</v>
      </c>
      <c r="F87">
        <v>-0.32006900977331199</v>
      </c>
      <c r="G87">
        <v>-1.2224092832226501</v>
      </c>
      <c r="H87">
        <v>-0.101280612994437</v>
      </c>
      <c r="I87">
        <v>2.98824931155528</v>
      </c>
      <c r="J87">
        <v>2.3264033333438299</v>
      </c>
      <c r="K87">
        <v>1.7166232834302599</v>
      </c>
      <c r="L87">
        <v>-0.66570356255732399</v>
      </c>
      <c r="M87">
        <v>-0.27765268205881399</v>
      </c>
      <c r="N87">
        <v>0.68800432070537798</v>
      </c>
      <c r="O87">
        <v>1.0306281336780401</v>
      </c>
      <c r="P87">
        <v>1.9566967575709899</v>
      </c>
      <c r="Q87">
        <v>2.4386266143201798</v>
      </c>
      <c r="R87">
        <v>0.31375410284517702</v>
      </c>
      <c r="S87">
        <v>1.19065823392842</v>
      </c>
      <c r="T87">
        <v>1.0216693469306499</v>
      </c>
      <c r="U87">
        <v>0.347013509465387</v>
      </c>
      <c r="V87">
        <v>0.75702026667024302</v>
      </c>
      <c r="W87">
        <v>1.56412714955335</v>
      </c>
      <c r="X87">
        <v>1.9014697941780301</v>
      </c>
      <c r="Y87">
        <v>2.29858812333402</v>
      </c>
      <c r="Z87">
        <v>1.15905571469806</v>
      </c>
      <c r="AA87">
        <v>1.2558639045408799</v>
      </c>
      <c r="AB87">
        <v>-0.16222790179336</v>
      </c>
      <c r="AC87">
        <v>0.61931168669199199</v>
      </c>
      <c r="AD87">
        <v>2.16088793391617</v>
      </c>
      <c r="AE87">
        <v>2.2599532050064002</v>
      </c>
      <c r="AF87">
        <v>-0.28896217460035001</v>
      </c>
      <c r="AG87">
        <v>0.99170227938736899</v>
      </c>
      <c r="AH87">
        <v>2.6733552408341601</v>
      </c>
      <c r="AI87">
        <v>1.59822550779197</v>
      </c>
      <c r="AJ87">
        <v>2.47683961447557</v>
      </c>
      <c r="AK87">
        <v>0.520824455575565</v>
      </c>
      <c r="AL87">
        <v>1.2628517535484001</v>
      </c>
      <c r="AM87">
        <v>1.29891997009284</v>
      </c>
      <c r="AN87">
        <v>0.94904031653736798</v>
      </c>
      <c r="AO87">
        <v>0.59348938553911501</v>
      </c>
      <c r="AP87">
        <v>-0.49184220466457201</v>
      </c>
      <c r="AQ87">
        <v>0.121592228877755</v>
      </c>
      <c r="AR87">
        <v>0.28249256597377398</v>
      </c>
      <c r="AS87">
        <v>-1.7745901748197199</v>
      </c>
      <c r="AT87">
        <v>-0.31840213994109001</v>
      </c>
      <c r="AU87">
        <v>0.87052165883065702</v>
      </c>
      <c r="AV87">
        <v>0.44705199364773002</v>
      </c>
      <c r="AW87">
        <v>0.32234373972913599</v>
      </c>
      <c r="AX87">
        <v>1.19035036871153</v>
      </c>
      <c r="AY87">
        <v>1.2194794588089799</v>
      </c>
      <c r="AZ87">
        <v>0.197075298220725</v>
      </c>
      <c r="BA87">
        <v>2.4260328686163799</v>
      </c>
      <c r="BB87">
        <v>0.472511240883495</v>
      </c>
      <c r="BC87">
        <v>1.5564663900771101</v>
      </c>
      <c r="BD87">
        <v>1.85676310340198</v>
      </c>
      <c r="BE87">
        <v>1.2736305173539</v>
      </c>
      <c r="BF87">
        <v>1.00252438559427</v>
      </c>
      <c r="BG87">
        <v>0.140107129566899</v>
      </c>
      <c r="BH87">
        <v>0.69484370805668905</v>
      </c>
      <c r="BI87">
        <v>0.72534320350931702</v>
      </c>
      <c r="BJ87">
        <v>2.2372103925592999</v>
      </c>
      <c r="BK87">
        <v>0.80849441070522798</v>
      </c>
      <c r="BL87">
        <v>0.49160379398530601</v>
      </c>
      <c r="BM87">
        <v>1.25022880141751</v>
      </c>
    </row>
    <row r="88" spans="1:65">
      <c r="E88" s="96" t="s">
        <v>485</v>
      </c>
    </row>
    <row r="89" spans="1:65">
      <c r="C89" s="96">
        <f t="shared" ref="C89:C99" si="6">COUNTIF(F89:BM89,"&gt;2")</f>
        <v>37</v>
      </c>
      <c r="D89" s="96">
        <f>COUNTIF(F89:BM89,"&lt;-2")</f>
        <v>1</v>
      </c>
      <c r="E89" s="96">
        <f>E76</f>
        <v>1</v>
      </c>
      <c r="F89">
        <v>2.18300988752573</v>
      </c>
      <c r="G89">
        <v>0.40451771357256899</v>
      </c>
      <c r="H89">
        <v>0.31193896767863999</v>
      </c>
      <c r="I89">
        <v>0.70604418408668501</v>
      </c>
      <c r="J89">
        <v>0.98634077144008203</v>
      </c>
      <c r="K89">
        <v>2.85067891902874</v>
      </c>
      <c r="L89">
        <v>0.328160845162695</v>
      </c>
      <c r="M89">
        <v>3.5447673335357099</v>
      </c>
      <c r="N89">
        <v>-1.4991427044330501</v>
      </c>
      <c r="O89">
        <v>-4.4970740275246204</v>
      </c>
      <c r="P89">
        <v>-2.38984425139992E-2</v>
      </c>
      <c r="Q89">
        <v>-0.70974886166463902</v>
      </c>
      <c r="R89">
        <v>4.5995550562055101</v>
      </c>
      <c r="S89">
        <v>1.3193801313178399</v>
      </c>
      <c r="T89">
        <v>1.53904537005383</v>
      </c>
      <c r="U89">
        <v>-8.7135678737599406E-2</v>
      </c>
      <c r="V89">
        <v>0.10770995486158801</v>
      </c>
      <c r="W89">
        <v>0.428542412708797</v>
      </c>
      <c r="X89">
        <v>0.76719580417014799</v>
      </c>
      <c r="Y89">
        <v>0.97205863473463205</v>
      </c>
      <c r="Z89">
        <v>3.5905421365026799</v>
      </c>
      <c r="AA89">
        <v>0.18183019977550899</v>
      </c>
      <c r="AB89">
        <v>1.41685304927894</v>
      </c>
      <c r="AC89">
        <v>3.8772166527737399E-2</v>
      </c>
      <c r="AD89">
        <v>2.6818417528996399</v>
      </c>
      <c r="AE89">
        <v>3.0507728054857801</v>
      </c>
      <c r="AF89">
        <v>5.0819489142910603</v>
      </c>
      <c r="AG89">
        <v>3.6301206678810498</v>
      </c>
      <c r="AH89">
        <v>1.3141819490140201</v>
      </c>
      <c r="AI89">
        <v>2.79833917733239</v>
      </c>
      <c r="AJ89">
        <v>3.4651299896857601</v>
      </c>
      <c r="AK89">
        <v>2.0301487157517601</v>
      </c>
      <c r="AL89">
        <v>-0.276336654069128</v>
      </c>
      <c r="AM89">
        <v>3.6957242647941402</v>
      </c>
      <c r="AN89">
        <v>9.2315971197465991</v>
      </c>
      <c r="AO89">
        <v>4.1362837089231999</v>
      </c>
      <c r="AP89">
        <v>3.6155583007361498</v>
      </c>
      <c r="AQ89">
        <v>9.0852295311693698</v>
      </c>
      <c r="AR89">
        <v>8.4733637414634302</v>
      </c>
      <c r="AS89">
        <v>2.1022041905944899</v>
      </c>
      <c r="AT89">
        <v>3.0102033863510398</v>
      </c>
      <c r="AU89">
        <v>3.4901034924375298</v>
      </c>
      <c r="AV89">
        <v>1.3341992599459001</v>
      </c>
      <c r="AW89">
        <v>3.2752882627966802</v>
      </c>
      <c r="AX89">
        <v>3.5682647228943298</v>
      </c>
      <c r="AY89">
        <v>1.46754991160763</v>
      </c>
      <c r="AZ89">
        <v>5.7973955606291199</v>
      </c>
      <c r="BA89">
        <v>5.9584514793628003</v>
      </c>
      <c r="BB89">
        <v>4.4245267546750799</v>
      </c>
      <c r="BC89">
        <v>6.1070499899750903</v>
      </c>
      <c r="BD89">
        <v>3.3198908669449301</v>
      </c>
      <c r="BE89">
        <v>6.3761073583314403</v>
      </c>
      <c r="BF89">
        <v>10.904759411199</v>
      </c>
      <c r="BG89">
        <v>10.3531233230553</v>
      </c>
      <c r="BH89">
        <v>4.23025430918422</v>
      </c>
      <c r="BI89">
        <v>6.8165044513745601</v>
      </c>
      <c r="BJ89">
        <v>5.1917249195205804</v>
      </c>
      <c r="BK89">
        <v>4.0294154524140398</v>
      </c>
      <c r="BL89">
        <v>5.5801798941535896</v>
      </c>
      <c r="BM89">
        <v>3.0110428114148</v>
      </c>
    </row>
    <row r="90" spans="1:65">
      <c r="C90" s="96">
        <f t="shared" si="6"/>
        <v>37</v>
      </c>
      <c r="D90" s="96">
        <f t="shared" ref="D90:D100" si="7">COUNTIF(F90:BM90,"&lt;-2")</f>
        <v>1</v>
      </c>
      <c r="E90" s="96">
        <f t="shared" ref="E90:E100" si="8">E77</f>
        <v>2</v>
      </c>
      <c r="F90">
        <v>2.13291442655441</v>
      </c>
      <c r="G90">
        <v>0.46282378803179502</v>
      </c>
      <c r="H90">
        <v>0.26240099603137401</v>
      </c>
      <c r="I90">
        <v>0.64040126698484601</v>
      </c>
      <c r="J90">
        <v>0.99808227159238705</v>
      </c>
      <c r="K90">
        <v>2.2349168423661099</v>
      </c>
      <c r="L90">
        <v>0.28042276241152803</v>
      </c>
      <c r="M90">
        <v>3.1713513023020998</v>
      </c>
      <c r="N90">
        <v>-1.4693933859884301</v>
      </c>
      <c r="O90">
        <v>-3.7559934422909298</v>
      </c>
      <c r="P90">
        <v>-0.16581229326736899</v>
      </c>
      <c r="Q90">
        <v>-0.79630694479355502</v>
      </c>
      <c r="R90">
        <v>4.1560103433602702</v>
      </c>
      <c r="S90">
        <v>1.26340498666823</v>
      </c>
      <c r="T90">
        <v>1.2622825760224201</v>
      </c>
      <c r="U90">
        <v>-0.14748222885638801</v>
      </c>
      <c r="V90">
        <v>4.1603148714398498E-2</v>
      </c>
      <c r="W90">
        <v>0.39494489624866003</v>
      </c>
      <c r="X90">
        <v>0.66400261198630195</v>
      </c>
      <c r="Y90">
        <v>0.87238612323675702</v>
      </c>
      <c r="Z90">
        <v>3.3952685289379101</v>
      </c>
      <c r="AA90">
        <v>4.2214792284191498E-2</v>
      </c>
      <c r="AB90">
        <v>1.29753109756845</v>
      </c>
      <c r="AC90">
        <v>-4.3705017623272398E-2</v>
      </c>
      <c r="AD90">
        <v>2.6298484216376501</v>
      </c>
      <c r="AE90">
        <v>3.0344749278637999</v>
      </c>
      <c r="AF90">
        <v>4.7960757517655903</v>
      </c>
      <c r="AG90">
        <v>3.4739790342530301</v>
      </c>
      <c r="AH90">
        <v>1.3601525674395101</v>
      </c>
      <c r="AI90">
        <v>2.8043827945513198</v>
      </c>
      <c r="AJ90">
        <v>3.1317336963551101</v>
      </c>
      <c r="AK90">
        <v>2.06023446254241</v>
      </c>
      <c r="AL90">
        <v>-0.38557390397946401</v>
      </c>
      <c r="AM90">
        <v>3.58897006421798</v>
      </c>
      <c r="AN90">
        <v>9.1728431759405105</v>
      </c>
      <c r="AO90">
        <v>3.7112472329945501</v>
      </c>
      <c r="AP90">
        <v>3.3717777966989799</v>
      </c>
      <c r="AQ90">
        <v>8.9776614129533208</v>
      </c>
      <c r="AR90">
        <v>9.2277970169454093</v>
      </c>
      <c r="AS90">
        <v>2.0806420527538498</v>
      </c>
      <c r="AT90">
        <v>2.819918759319</v>
      </c>
      <c r="AU90">
        <v>3.9535808793442699</v>
      </c>
      <c r="AV90">
        <v>1.42354979136485</v>
      </c>
      <c r="AW90">
        <v>3.4441919932378098</v>
      </c>
      <c r="AX90">
        <v>3.4329324740610301</v>
      </c>
      <c r="AY90">
        <v>1.43324226198673</v>
      </c>
      <c r="AZ90">
        <v>5.6324389304855202</v>
      </c>
      <c r="BA90">
        <v>5.9022017778036702</v>
      </c>
      <c r="BB90">
        <v>4.4240294668878004</v>
      </c>
      <c r="BC90">
        <v>5.7090169693490704</v>
      </c>
      <c r="BD90">
        <v>3.2815843568654302</v>
      </c>
      <c r="BE90">
        <v>6.3678440844116802</v>
      </c>
      <c r="BF90">
        <v>10.804058587095399</v>
      </c>
      <c r="BG90">
        <v>9.8623170167416596</v>
      </c>
      <c r="BH90">
        <v>4.2249507048025201</v>
      </c>
      <c r="BI90">
        <v>6.8093817198501103</v>
      </c>
      <c r="BJ90">
        <v>4.9567533082392004</v>
      </c>
      <c r="BK90">
        <v>3.84282767368697</v>
      </c>
      <c r="BL90">
        <v>5.4030021440856801</v>
      </c>
      <c r="BM90">
        <v>2.8646807933885401</v>
      </c>
    </row>
    <row r="91" spans="1:65">
      <c r="C91" s="96">
        <f t="shared" si="6"/>
        <v>37</v>
      </c>
      <c r="D91" s="96">
        <f t="shared" si="7"/>
        <v>1</v>
      </c>
      <c r="E91" s="96">
        <f t="shared" si="8"/>
        <v>3</v>
      </c>
      <c r="F91">
        <v>2.1216067288576901</v>
      </c>
      <c r="G91">
        <v>0.47851112142257402</v>
      </c>
      <c r="H91">
        <v>0.29337944447382702</v>
      </c>
      <c r="I91">
        <v>0.616826178845157</v>
      </c>
      <c r="J91">
        <v>1.0016691058539</v>
      </c>
      <c r="K91">
        <v>2.6605087249986701</v>
      </c>
      <c r="L91">
        <v>0.20543380621507901</v>
      </c>
      <c r="M91">
        <v>3.0649360568383499</v>
      </c>
      <c r="N91">
        <v>-1.7501951630924499</v>
      </c>
      <c r="O91">
        <v>-3.8196897068534099</v>
      </c>
      <c r="P91">
        <v>-0.232645942446809</v>
      </c>
      <c r="Q91">
        <v>-0.85771302231797497</v>
      </c>
      <c r="R91">
        <v>4.4911066685333401</v>
      </c>
      <c r="S91">
        <v>1.2342780021657</v>
      </c>
      <c r="T91">
        <v>1.26068445237562</v>
      </c>
      <c r="U91">
        <v>-0.24330785828200499</v>
      </c>
      <c r="V91">
        <v>-5.61913768791866E-2</v>
      </c>
      <c r="W91">
        <v>0.29062305482707101</v>
      </c>
      <c r="X91">
        <v>0.60062163768795396</v>
      </c>
      <c r="Y91">
        <v>0.81403694826580597</v>
      </c>
      <c r="Z91">
        <v>3.8499998832015399</v>
      </c>
      <c r="AA91">
        <v>-0.100427501433247</v>
      </c>
      <c r="AB91">
        <v>1.25953662950291</v>
      </c>
      <c r="AC91">
        <v>-0.142961575032691</v>
      </c>
      <c r="AD91">
        <v>2.73291680511241</v>
      </c>
      <c r="AE91">
        <v>3.0749020235451199</v>
      </c>
      <c r="AF91">
        <v>4.9401447501410196</v>
      </c>
      <c r="AG91">
        <v>3.6305123653610401</v>
      </c>
      <c r="AH91">
        <v>1.2908402804418899</v>
      </c>
      <c r="AI91">
        <v>2.8121732061462201</v>
      </c>
      <c r="AJ91">
        <v>3.18042345759789</v>
      </c>
      <c r="AK91">
        <v>2.0928753198761401</v>
      </c>
      <c r="AL91">
        <v>-0.423117810575455</v>
      </c>
      <c r="AM91">
        <v>3.5627564192874699</v>
      </c>
      <c r="AN91">
        <v>9.4425742114075497</v>
      </c>
      <c r="AO91">
        <v>3.8281557664805801</v>
      </c>
      <c r="AP91">
        <v>3.5079243510460798</v>
      </c>
      <c r="AQ91">
        <v>9.6752813607328392</v>
      </c>
      <c r="AR91">
        <v>8.2833361801940999</v>
      </c>
      <c r="AS91">
        <v>2.0866044621424602</v>
      </c>
      <c r="AT91">
        <v>2.95781631047603</v>
      </c>
      <c r="AU91">
        <v>3.4438997049701499</v>
      </c>
      <c r="AV91">
        <v>1.3045705400115799</v>
      </c>
      <c r="AW91">
        <v>3.3190689629288799</v>
      </c>
      <c r="AX91">
        <v>3.4709830504939601</v>
      </c>
      <c r="AY91">
        <v>1.4126952995973401</v>
      </c>
      <c r="AZ91">
        <v>5.8004260877046097</v>
      </c>
      <c r="BA91">
        <v>5.8950298024640597</v>
      </c>
      <c r="BB91">
        <v>4.3724254772969902</v>
      </c>
      <c r="BC91">
        <v>5.8408537979072799</v>
      </c>
      <c r="BD91">
        <v>3.27295539676307</v>
      </c>
      <c r="BE91">
        <v>6.3380425718171596</v>
      </c>
      <c r="BF91">
        <v>11.124429661254601</v>
      </c>
      <c r="BG91">
        <v>13.197595405069301</v>
      </c>
      <c r="BH91">
        <v>4.2807606891630696</v>
      </c>
      <c r="BI91">
        <v>6.5137843953225696</v>
      </c>
      <c r="BJ91">
        <v>4.8636405748972198</v>
      </c>
      <c r="BK91">
        <v>4.1021400404396502</v>
      </c>
      <c r="BL91">
        <v>5.4155443498066704</v>
      </c>
      <c r="BM91">
        <v>2.8574445700729201</v>
      </c>
    </row>
    <row r="92" spans="1:65">
      <c r="C92" s="96">
        <f t="shared" si="6"/>
        <v>37</v>
      </c>
      <c r="D92" s="96">
        <f t="shared" si="7"/>
        <v>1</v>
      </c>
      <c r="E92" s="96">
        <f t="shared" si="8"/>
        <v>4</v>
      </c>
      <c r="F92">
        <v>2.1270551234528901</v>
      </c>
      <c r="G92">
        <v>0.65156722158189995</v>
      </c>
      <c r="H92">
        <v>0.26578560230477499</v>
      </c>
      <c r="I92">
        <v>0.61949174014861497</v>
      </c>
      <c r="J92">
        <v>0.94408448036053105</v>
      </c>
      <c r="K92">
        <v>2.6894754788613802</v>
      </c>
      <c r="L92">
        <v>0.23371597622793</v>
      </c>
      <c r="M92">
        <v>3.0201811857775702</v>
      </c>
      <c r="N92">
        <v>-1.5539624189638901</v>
      </c>
      <c r="O92">
        <v>-4.0381829475859901</v>
      </c>
      <c r="P92">
        <v>-0.21069380705927701</v>
      </c>
      <c r="Q92">
        <v>-0.88690607399307198</v>
      </c>
      <c r="R92">
        <v>4.1703524512771004</v>
      </c>
      <c r="S92">
        <v>1.2278384201546599</v>
      </c>
      <c r="T92">
        <v>1.2054803047616001</v>
      </c>
      <c r="U92">
        <v>-0.18602037498280799</v>
      </c>
      <c r="V92">
        <v>-3.5881793868704097E-2</v>
      </c>
      <c r="W92">
        <v>0.28533241545890198</v>
      </c>
      <c r="X92">
        <v>0.55236347306447697</v>
      </c>
      <c r="Y92">
        <v>0.74103424188702605</v>
      </c>
      <c r="Z92">
        <v>3.5974914885157898</v>
      </c>
      <c r="AA92">
        <v>-0.164159948747226</v>
      </c>
      <c r="AB92">
        <v>1.29444961051504</v>
      </c>
      <c r="AC92">
        <v>-8.0011801750892494E-2</v>
      </c>
      <c r="AD92">
        <v>2.58216162342696</v>
      </c>
      <c r="AE92">
        <v>2.95693529492707</v>
      </c>
      <c r="AF92">
        <v>4.7572634893760899</v>
      </c>
      <c r="AG92">
        <v>3.5314206884235402</v>
      </c>
      <c r="AH92">
        <v>1.31463736401332</v>
      </c>
      <c r="AI92">
        <v>2.8144034550099901</v>
      </c>
      <c r="AJ92">
        <v>3.0953701871909298</v>
      </c>
      <c r="AK92">
        <v>2.0495939500622402</v>
      </c>
      <c r="AL92">
        <v>-0.37183812954045198</v>
      </c>
      <c r="AM92">
        <v>3.5192214840904001</v>
      </c>
      <c r="AN92">
        <v>9.1359785534859608</v>
      </c>
      <c r="AO92">
        <v>3.6508165258527998</v>
      </c>
      <c r="AP92">
        <v>3.3221978235539402</v>
      </c>
      <c r="AQ92">
        <v>9.4726094817941906</v>
      </c>
      <c r="AR92">
        <v>8.4680291965756709</v>
      </c>
      <c r="AS92">
        <v>2.0417679677016798</v>
      </c>
      <c r="AT92">
        <v>2.9069541033465298</v>
      </c>
      <c r="AU92">
        <v>3.60314723861008</v>
      </c>
      <c r="AV92">
        <v>1.2510877722691101</v>
      </c>
      <c r="AW92">
        <v>3.34117727519829</v>
      </c>
      <c r="AX92">
        <v>3.3819987112765402</v>
      </c>
      <c r="AY92">
        <v>1.4585590441879801</v>
      </c>
      <c r="AZ92">
        <v>5.7896427901604204</v>
      </c>
      <c r="BA92">
        <v>5.7866225440759997</v>
      </c>
      <c r="BB92">
        <v>4.4617823101432599</v>
      </c>
      <c r="BC92">
        <v>5.6572047667221099</v>
      </c>
      <c r="BD92">
        <v>3.2559458473968301</v>
      </c>
      <c r="BE92">
        <v>6.3110634282186</v>
      </c>
      <c r="BF92">
        <v>11.4747220360103</v>
      </c>
      <c r="BG92">
        <v>11.075018090752399</v>
      </c>
      <c r="BH92">
        <v>4.1949286007217603</v>
      </c>
      <c r="BI92">
        <v>6.4886898033488203</v>
      </c>
      <c r="BJ92">
        <v>4.74160541014398</v>
      </c>
      <c r="BK92">
        <v>3.8776313707050498</v>
      </c>
      <c r="BL92">
        <v>5.2801974985359497</v>
      </c>
      <c r="BM92">
        <v>2.88452411242837</v>
      </c>
    </row>
    <row r="93" spans="1:65">
      <c r="C93" s="96">
        <f t="shared" si="6"/>
        <v>36</v>
      </c>
      <c r="D93" s="96">
        <f t="shared" si="7"/>
        <v>1</v>
      </c>
      <c r="E93" s="96">
        <f t="shared" si="8"/>
        <v>5</v>
      </c>
      <c r="F93">
        <v>2.0082086720894998</v>
      </c>
      <c r="G93">
        <v>0.29799454355911897</v>
      </c>
      <c r="H93">
        <v>0.14454296888611701</v>
      </c>
      <c r="I93">
        <v>0.510548379913218</v>
      </c>
      <c r="J93">
        <v>1.07845443816928</v>
      </c>
      <c r="K93">
        <v>2.0494402667656</v>
      </c>
      <c r="L93">
        <v>2.94252656993764E-2</v>
      </c>
      <c r="M93">
        <v>2.9637619464334999</v>
      </c>
      <c r="N93">
        <v>-1.90540973230648</v>
      </c>
      <c r="O93">
        <v>-4.5293831666407796</v>
      </c>
      <c r="P93">
        <v>-0.36098498318133299</v>
      </c>
      <c r="Q93">
        <v>-0.88310900067590503</v>
      </c>
      <c r="R93">
        <v>4.0695076032361301</v>
      </c>
      <c r="S93">
        <v>1.20068594526343</v>
      </c>
      <c r="T93">
        <v>1.08058289449584</v>
      </c>
      <c r="U93">
        <v>-0.364425356923335</v>
      </c>
      <c r="V93">
        <v>-0.136440607145805</v>
      </c>
      <c r="W93">
        <v>0.231543228884834</v>
      </c>
      <c r="X93">
        <v>0.55328584470320497</v>
      </c>
      <c r="Y93">
        <v>0.73642905896467603</v>
      </c>
      <c r="Z93">
        <v>3.3557622618881</v>
      </c>
      <c r="AA93">
        <v>-0.193760083208528</v>
      </c>
      <c r="AB93">
        <v>1.15960191304158</v>
      </c>
      <c r="AC93">
        <v>-0.19761735204870601</v>
      </c>
      <c r="AD93">
        <v>2.7820552069958202</v>
      </c>
      <c r="AE93">
        <v>2.95876584348045</v>
      </c>
      <c r="AF93">
        <v>4.7480091829847098</v>
      </c>
      <c r="AG93">
        <v>3.36975646925434</v>
      </c>
      <c r="AH93">
        <v>1.2573888664437101</v>
      </c>
      <c r="AI93">
        <v>2.7970594189581202</v>
      </c>
      <c r="AJ93">
        <v>3.0463896416438998</v>
      </c>
      <c r="AK93">
        <v>1.9986339239339099</v>
      </c>
      <c r="AL93">
        <v>-0.45197537554447498</v>
      </c>
      <c r="AM93">
        <v>3.4851495496805298</v>
      </c>
      <c r="AN93">
        <v>9.1527048851929802</v>
      </c>
      <c r="AO93">
        <v>3.4964673368401402</v>
      </c>
      <c r="AP93">
        <v>3.2640060840238201</v>
      </c>
      <c r="AQ93">
        <v>8.9550802003222003</v>
      </c>
      <c r="AR93">
        <v>8.1876016896649499</v>
      </c>
      <c r="AS93">
        <v>2.1802193904863301</v>
      </c>
      <c r="AT93">
        <v>2.80029327108404</v>
      </c>
      <c r="AU93">
        <v>3.5578116316531498</v>
      </c>
      <c r="AV93">
        <v>1.3209364347583501</v>
      </c>
      <c r="AW93">
        <v>3.1586289712738802</v>
      </c>
      <c r="AX93">
        <v>3.3273837952107002</v>
      </c>
      <c r="AY93">
        <v>1.49360495719644</v>
      </c>
      <c r="AZ93">
        <v>5.3085829005208902</v>
      </c>
      <c r="BA93">
        <v>5.7495714091341901</v>
      </c>
      <c r="BB93">
        <v>4.2745066115641599</v>
      </c>
      <c r="BC93">
        <v>5.5199390758229798</v>
      </c>
      <c r="BD93">
        <v>3.2092719820956099</v>
      </c>
      <c r="BE93">
        <v>7.0514900592436698</v>
      </c>
      <c r="BF93">
        <v>11.037405789241401</v>
      </c>
      <c r="BG93">
        <v>9.6722091774027206</v>
      </c>
      <c r="BH93">
        <v>4.4601415566035003</v>
      </c>
      <c r="BI93">
        <v>6.4511881775323801</v>
      </c>
      <c r="BJ93">
        <v>4.7585029635075404</v>
      </c>
      <c r="BK93">
        <v>3.74796908674195</v>
      </c>
      <c r="BL93">
        <v>5.2838746000414103</v>
      </c>
      <c r="BM93">
        <v>2.76600654203635</v>
      </c>
    </row>
    <row r="94" spans="1:65">
      <c r="C94" s="96">
        <f t="shared" si="6"/>
        <v>35</v>
      </c>
      <c r="D94" s="96">
        <f t="shared" si="7"/>
        <v>1</v>
      </c>
      <c r="E94" s="96">
        <f t="shared" si="8"/>
        <v>6</v>
      </c>
      <c r="F94">
        <v>2.1594939039046399</v>
      </c>
      <c r="G94">
        <v>0.62757510579714804</v>
      </c>
      <c r="H94">
        <v>0.80089853631394003</v>
      </c>
      <c r="I94">
        <v>0.84726226644828595</v>
      </c>
      <c r="J94">
        <v>0.77374456646082301</v>
      </c>
      <c r="K94">
        <v>2.1628249278143299</v>
      </c>
      <c r="L94">
        <v>0.368761949205276</v>
      </c>
      <c r="M94">
        <v>3.4332394838561702</v>
      </c>
      <c r="N94">
        <v>-0.89760395889581901</v>
      </c>
      <c r="O94">
        <v>-3.1114231479761099</v>
      </c>
      <c r="P94">
        <v>0.171199457157477</v>
      </c>
      <c r="Q94">
        <v>-0.69028256055763604</v>
      </c>
      <c r="R94">
        <v>4.3415055447504498</v>
      </c>
      <c r="S94">
        <v>1.1566997875967699</v>
      </c>
      <c r="T94">
        <v>1.60737339895149</v>
      </c>
      <c r="U94">
        <v>0.14170061144318399</v>
      </c>
      <c r="V94">
        <v>0.18576326961371201</v>
      </c>
      <c r="W94">
        <v>0.48498016100522701</v>
      </c>
      <c r="X94">
        <v>0.72945098032457001</v>
      </c>
      <c r="Y94">
        <v>0.93517250219584203</v>
      </c>
      <c r="Z94">
        <v>2.9823852543031699</v>
      </c>
      <c r="AA94">
        <v>0.17079650128683199</v>
      </c>
      <c r="AB94">
        <v>1.5124936242471301</v>
      </c>
      <c r="AC94">
        <v>0.119625361508277</v>
      </c>
      <c r="AD94">
        <v>2.3187363403728201</v>
      </c>
      <c r="AE94">
        <v>2.8009171848861998</v>
      </c>
      <c r="AF94">
        <v>4.8403043484558701</v>
      </c>
      <c r="AG94">
        <v>3.2291139110213001</v>
      </c>
      <c r="AH94">
        <v>1.38416806575911</v>
      </c>
      <c r="AI94">
        <v>2.3854521100142598</v>
      </c>
      <c r="AJ94">
        <v>3.3961081822627102</v>
      </c>
      <c r="AK94">
        <v>1.8397287431588401</v>
      </c>
      <c r="AL94">
        <v>-0.23613160312831899</v>
      </c>
      <c r="AM94">
        <v>3.4153502676652501</v>
      </c>
      <c r="AN94">
        <v>8.6212072649551104</v>
      </c>
      <c r="AO94">
        <v>3.4813424329059099</v>
      </c>
      <c r="AP94">
        <v>3.4881048502755099</v>
      </c>
      <c r="AQ94">
        <v>8.4643115425032303</v>
      </c>
      <c r="AR94">
        <v>7.7931413530447502</v>
      </c>
      <c r="AS94">
        <v>1.5565709966532399</v>
      </c>
      <c r="AT94">
        <v>2.4779543165489701</v>
      </c>
      <c r="AU94">
        <v>3.0102510778955098</v>
      </c>
      <c r="AV94">
        <v>0.98097976377191498</v>
      </c>
      <c r="AW94">
        <v>3.5012114683567899</v>
      </c>
      <c r="AX94">
        <v>3.31462089987994</v>
      </c>
      <c r="AY94">
        <v>1.1254141118668599</v>
      </c>
      <c r="AZ94">
        <v>4.9184866695391998</v>
      </c>
      <c r="BA94">
        <v>5.4286492170553604</v>
      </c>
      <c r="BB94">
        <v>4.6037010057983796</v>
      </c>
      <c r="BC94">
        <v>5.5618829104171104</v>
      </c>
      <c r="BD94">
        <v>2.9885040235975899</v>
      </c>
      <c r="BE94">
        <v>5.90529689682264</v>
      </c>
      <c r="BF94">
        <v>10.109201106172399</v>
      </c>
      <c r="BG94">
        <v>9.2255562304311702</v>
      </c>
      <c r="BH94">
        <v>3.73871473827991</v>
      </c>
      <c r="BI94">
        <v>6.2253665114834096</v>
      </c>
      <c r="BJ94">
        <v>4.69271973198589</v>
      </c>
      <c r="BK94">
        <v>3.6759891237945901</v>
      </c>
      <c r="BL94">
        <v>5.2167239013116804</v>
      </c>
      <c r="BM94">
        <v>3.0263927062046001</v>
      </c>
    </row>
    <row r="95" spans="1:65">
      <c r="C95" s="96">
        <f t="shared" si="6"/>
        <v>37</v>
      </c>
      <c r="D95" s="96">
        <f t="shared" si="7"/>
        <v>1</v>
      </c>
      <c r="E95" s="96">
        <f t="shared" si="8"/>
        <v>7</v>
      </c>
      <c r="F95">
        <v>2.0331317286472701</v>
      </c>
      <c r="G95">
        <v>0.51929077734599605</v>
      </c>
      <c r="H95">
        <v>5.2442801359824501E-2</v>
      </c>
      <c r="I95">
        <v>0.64839297883902303</v>
      </c>
      <c r="J95">
        <v>1.09212316777066</v>
      </c>
      <c r="K95">
        <v>2.03599466974471</v>
      </c>
      <c r="L95">
        <v>0.31758786726795601</v>
      </c>
      <c r="M95">
        <v>2.9664187098617698</v>
      </c>
      <c r="N95">
        <v>-1.68251142823966</v>
      </c>
      <c r="O95">
        <v>-4.7909129279040199</v>
      </c>
      <c r="P95">
        <v>-0.28865273437241901</v>
      </c>
      <c r="Q95">
        <v>-0.84687515954629</v>
      </c>
      <c r="R95">
        <v>4.1082793164616698</v>
      </c>
      <c r="S95">
        <v>1.4008256782152599</v>
      </c>
      <c r="T95">
        <v>1.13974426349183</v>
      </c>
      <c r="U95">
        <v>-0.14752157891409801</v>
      </c>
      <c r="V95">
        <v>7.3977495003568997E-2</v>
      </c>
      <c r="W95">
        <v>0.34888102752732802</v>
      </c>
      <c r="X95">
        <v>0.61559673091782396</v>
      </c>
      <c r="Y95">
        <v>0.81347405847385701</v>
      </c>
      <c r="Z95">
        <v>3.2523432930496501</v>
      </c>
      <c r="AA95">
        <v>-8.8347927705627202E-2</v>
      </c>
      <c r="AB95">
        <v>1.2808117164595001</v>
      </c>
      <c r="AC95">
        <v>-4.4246287681915998E-2</v>
      </c>
      <c r="AD95">
        <v>2.6542340804902702</v>
      </c>
      <c r="AE95">
        <v>3.0267571499998298</v>
      </c>
      <c r="AF95">
        <v>4.8004907190454604</v>
      </c>
      <c r="AG95">
        <v>3.48773273733778</v>
      </c>
      <c r="AH95">
        <v>1.3152721904325699</v>
      </c>
      <c r="AI95">
        <v>2.9935559956800999</v>
      </c>
      <c r="AJ95">
        <v>3.0316003278916099</v>
      </c>
      <c r="AK95">
        <v>2.2223399420277898</v>
      </c>
      <c r="AL95">
        <v>-0.47049557285948801</v>
      </c>
      <c r="AM95">
        <v>3.4726000857846402</v>
      </c>
      <c r="AN95">
        <v>9.7309006525794999</v>
      </c>
      <c r="AO95">
        <v>3.4846796207410198</v>
      </c>
      <c r="AP95">
        <v>3.2712799726461999</v>
      </c>
      <c r="AQ95">
        <v>8.8845865313449792</v>
      </c>
      <c r="AR95">
        <v>8.2097970020935804</v>
      </c>
      <c r="AS95">
        <v>2.2083422215563</v>
      </c>
      <c r="AT95">
        <v>2.6941593719327201</v>
      </c>
      <c r="AU95">
        <v>3.9474517621897398</v>
      </c>
      <c r="AV95">
        <v>1.2902038899672501</v>
      </c>
      <c r="AW95">
        <v>3.5486486409408902</v>
      </c>
      <c r="AX95">
        <v>3.3550021285915701</v>
      </c>
      <c r="AY95">
        <v>1.5756327934382199</v>
      </c>
      <c r="AZ95">
        <v>5.2299819824478302</v>
      </c>
      <c r="BA95">
        <v>5.6999871835372202</v>
      </c>
      <c r="BB95">
        <v>4.37714642340132</v>
      </c>
      <c r="BC95">
        <v>5.5166451715653899</v>
      </c>
      <c r="BD95">
        <v>3.2533635469977198</v>
      </c>
      <c r="BE95">
        <v>6.5440255619185201</v>
      </c>
      <c r="BF95">
        <v>11.7449374245136</v>
      </c>
      <c r="BG95">
        <v>9.6083162996209701</v>
      </c>
      <c r="BH95">
        <v>4.46070406394574</v>
      </c>
      <c r="BI95">
        <v>6.43277913487871</v>
      </c>
      <c r="BJ95">
        <v>4.6578155213737098</v>
      </c>
      <c r="BK95">
        <v>3.7451970503988101</v>
      </c>
      <c r="BL95">
        <v>5.4556961179996097</v>
      </c>
      <c r="BM95">
        <v>2.7638690732034101</v>
      </c>
    </row>
    <row r="96" spans="1:65">
      <c r="C96" s="96">
        <f t="shared" si="6"/>
        <v>29</v>
      </c>
      <c r="D96" s="96">
        <f t="shared" si="7"/>
        <v>1</v>
      </c>
      <c r="E96" s="96">
        <f t="shared" si="8"/>
        <v>8</v>
      </c>
      <c r="F96">
        <v>1.70775596371276</v>
      </c>
      <c r="G96">
        <v>0.41141663686119001</v>
      </c>
      <c r="H96">
        <v>0.53475727221442304</v>
      </c>
      <c r="I96">
        <v>-0.67670649037757202</v>
      </c>
      <c r="J96">
        <v>0.73471672929633103</v>
      </c>
      <c r="K96">
        <v>1.5399514340251801</v>
      </c>
      <c r="L96">
        <v>0.63549210983147397</v>
      </c>
      <c r="M96">
        <v>2.39167873519082</v>
      </c>
      <c r="N96">
        <v>-1.61979788231845</v>
      </c>
      <c r="O96">
        <v>-3.6974082167281899</v>
      </c>
      <c r="P96">
        <v>-1.0195291070057699</v>
      </c>
      <c r="Q96">
        <v>-1.7593847924221799</v>
      </c>
      <c r="R96">
        <v>3.0741116981130698</v>
      </c>
      <c r="S96">
        <v>0.53190766018235403</v>
      </c>
      <c r="T96">
        <v>0.61762470359162502</v>
      </c>
      <c r="U96">
        <v>-0.338093622063384</v>
      </c>
      <c r="V96">
        <v>-0.242181101515488</v>
      </c>
      <c r="W96">
        <v>-0.56461128034681995</v>
      </c>
      <c r="X96">
        <v>1.6700746177229799E-2</v>
      </c>
      <c r="Y96">
        <v>-2.0260163303020402E-2</v>
      </c>
      <c r="Z96">
        <v>2.5987232833688299</v>
      </c>
      <c r="AA96">
        <v>-0.495391388835216</v>
      </c>
      <c r="AB96">
        <v>0.67920619293404305</v>
      </c>
      <c r="AC96">
        <v>-0.25468277770940501</v>
      </c>
      <c r="AD96">
        <v>1.72007243857402</v>
      </c>
      <c r="AE96">
        <v>2.0598790352687399</v>
      </c>
      <c r="AF96">
        <v>4.0655272042249004</v>
      </c>
      <c r="AG96">
        <v>2.43616505062396</v>
      </c>
      <c r="AH96">
        <v>0.31232240196684602</v>
      </c>
      <c r="AI96">
        <v>1.8938978675442499</v>
      </c>
      <c r="AJ96">
        <v>1.7822838546797</v>
      </c>
      <c r="AK96">
        <v>1.3065564635422999</v>
      </c>
      <c r="AL96">
        <v>-1.11331651272997</v>
      </c>
      <c r="AM96">
        <v>2.3318013498687198</v>
      </c>
      <c r="AN96">
        <v>7.8356532485736201</v>
      </c>
      <c r="AO96">
        <v>2.43508075255553</v>
      </c>
      <c r="AP96">
        <v>3.2077075305923799</v>
      </c>
      <c r="AQ96">
        <v>7.4518619007218501</v>
      </c>
      <c r="AR96">
        <v>7.2841355325882304</v>
      </c>
      <c r="AS96">
        <v>2.9920481262121101</v>
      </c>
      <c r="AT96">
        <v>2.9855820897443999</v>
      </c>
      <c r="AU96">
        <v>3.0357317910092299</v>
      </c>
      <c r="AV96">
        <v>1.1995150250722499</v>
      </c>
      <c r="AW96">
        <v>2.4902297773034401</v>
      </c>
      <c r="AX96">
        <v>2.1898013776182599</v>
      </c>
      <c r="AY96">
        <v>0.29925859001636401</v>
      </c>
      <c r="AZ96">
        <v>4.1489536543352301</v>
      </c>
      <c r="BA96">
        <v>4.3148611480952699</v>
      </c>
      <c r="BB96">
        <v>3.3162077986479099</v>
      </c>
      <c r="BC96">
        <v>4.1604012577734801</v>
      </c>
      <c r="BD96">
        <v>1.7307549019368</v>
      </c>
      <c r="BE96">
        <v>4.95616880933449</v>
      </c>
      <c r="BF96">
        <v>8.9504992808209796</v>
      </c>
      <c r="BG96">
        <v>7.9293285828603004</v>
      </c>
      <c r="BH96">
        <v>3.5359570458670402</v>
      </c>
      <c r="BI96">
        <v>6.0988871143335697</v>
      </c>
      <c r="BJ96">
        <v>3.36115083603605</v>
      </c>
      <c r="BK96">
        <v>2.88622690145078</v>
      </c>
      <c r="BL96">
        <v>4.4458436115516999</v>
      </c>
      <c r="BM96">
        <v>1.80130292985929</v>
      </c>
    </row>
    <row r="97" spans="3:65">
      <c r="C97" s="96">
        <f t="shared" si="6"/>
        <v>35</v>
      </c>
      <c r="D97" s="96">
        <f t="shared" si="7"/>
        <v>1</v>
      </c>
      <c r="E97" s="96">
        <f t="shared" si="8"/>
        <v>9</v>
      </c>
      <c r="F97">
        <v>1.9713942807709499</v>
      </c>
      <c r="G97">
        <v>0.53567603519976703</v>
      </c>
      <c r="H97">
        <v>-2.8881935475245598E-3</v>
      </c>
      <c r="I97">
        <v>0.60450446019929205</v>
      </c>
      <c r="J97">
        <v>1.11397071806114</v>
      </c>
      <c r="K97">
        <v>1.9253595774214001</v>
      </c>
      <c r="L97">
        <v>0.33986872376445498</v>
      </c>
      <c r="M97">
        <v>2.9014088029301099</v>
      </c>
      <c r="N97">
        <v>-1.75439185353428</v>
      </c>
      <c r="O97">
        <v>-4.9752159129837699</v>
      </c>
      <c r="P97">
        <v>-0.37065830513850301</v>
      </c>
      <c r="Q97">
        <v>-0.91294585366246195</v>
      </c>
      <c r="R97">
        <v>4.04717943714141</v>
      </c>
      <c r="S97">
        <v>1.4026727819376801</v>
      </c>
      <c r="T97">
        <v>1.0642334629630099</v>
      </c>
      <c r="U97">
        <v>-0.15647175765445301</v>
      </c>
      <c r="V97">
        <v>7.1498045569166405E-2</v>
      </c>
      <c r="W97">
        <v>0.31050667602667997</v>
      </c>
      <c r="X97">
        <v>0.574871846970335</v>
      </c>
      <c r="Y97">
        <v>0.76910960145672302</v>
      </c>
      <c r="Z97">
        <v>3.18602277307129</v>
      </c>
      <c r="AA97">
        <v>-0.158929583105926</v>
      </c>
      <c r="AB97">
        <v>1.2520213498758901</v>
      </c>
      <c r="AC97">
        <v>-5.9517838470707699E-2</v>
      </c>
      <c r="AD97">
        <v>2.6200940114504601</v>
      </c>
      <c r="AE97">
        <v>2.98801371781762</v>
      </c>
      <c r="AF97">
        <v>4.7654560988097803</v>
      </c>
      <c r="AG97">
        <v>3.4317556366489002</v>
      </c>
      <c r="AH97">
        <v>1.2811564524618599</v>
      </c>
      <c r="AI97">
        <v>2.9740108009987498</v>
      </c>
      <c r="AJ97">
        <v>2.9496959303080499</v>
      </c>
      <c r="AK97">
        <v>2.2119382046606502</v>
      </c>
      <c r="AL97">
        <v>-0.54780870986989605</v>
      </c>
      <c r="AM97">
        <v>3.4007170748340698</v>
      </c>
      <c r="AN97">
        <v>9.6679741385905498</v>
      </c>
      <c r="AO97">
        <v>3.3973503012157802</v>
      </c>
      <c r="AP97">
        <v>3.2194420305759701</v>
      </c>
      <c r="AQ97">
        <v>8.7920072444024093</v>
      </c>
      <c r="AR97">
        <v>8.1476124201453892</v>
      </c>
      <c r="AS97">
        <v>2.2679069811658401</v>
      </c>
      <c r="AT97">
        <v>2.6288012359785302</v>
      </c>
      <c r="AU97">
        <v>3.9943357128104702</v>
      </c>
      <c r="AV97">
        <v>1.2614772270515899</v>
      </c>
      <c r="AW97">
        <v>3.5497514893906401</v>
      </c>
      <c r="AX97">
        <v>3.2890689835106302</v>
      </c>
      <c r="AY97">
        <v>1.5640158695786199</v>
      </c>
      <c r="AZ97">
        <v>5.1355358952635504</v>
      </c>
      <c r="BA97">
        <v>5.6185370641469499</v>
      </c>
      <c r="BB97">
        <v>4.3298503541242104</v>
      </c>
      <c r="BC97">
        <v>5.4358483030242999</v>
      </c>
      <c r="BD97">
        <v>3.17969277151848</v>
      </c>
      <c r="BE97">
        <v>6.49188944611614</v>
      </c>
      <c r="BF97">
        <v>11.626755768522701</v>
      </c>
      <c r="BG97">
        <v>9.53053240960873</v>
      </c>
      <c r="BH97">
        <v>4.4904233817025103</v>
      </c>
      <c r="BI97">
        <v>6.3821252577021701</v>
      </c>
      <c r="BJ97">
        <v>4.5803892064030904</v>
      </c>
      <c r="BK97">
        <v>3.6740018526901199</v>
      </c>
      <c r="BL97">
        <v>5.4332236654703197</v>
      </c>
      <c r="BM97">
        <v>2.6867298484868001</v>
      </c>
    </row>
    <row r="98" spans="3:65">
      <c r="C98" s="96">
        <f t="shared" si="6"/>
        <v>7</v>
      </c>
      <c r="D98" s="96">
        <f t="shared" si="7"/>
        <v>24</v>
      </c>
      <c r="E98" s="96">
        <f t="shared" si="8"/>
        <v>10</v>
      </c>
      <c r="F98">
        <v>0.50619524563126905</v>
      </c>
      <c r="G98">
        <v>-0.74983116530169402</v>
      </c>
      <c r="H98">
        <v>1.27111740821448</v>
      </c>
      <c r="I98">
        <v>-3.5205886792358401</v>
      </c>
      <c r="J98">
        <v>0.34696976881097502</v>
      </c>
      <c r="K98">
        <v>-0.73150665419884098</v>
      </c>
      <c r="L98">
        <v>-4.6603501983885502</v>
      </c>
      <c r="M98">
        <v>-0.112296029660844</v>
      </c>
      <c r="N98">
        <v>-5.4348085520293603</v>
      </c>
      <c r="O98">
        <v>-4.6611932107289702</v>
      </c>
      <c r="P98">
        <v>-4.3270222261718798</v>
      </c>
      <c r="Q98">
        <v>-6.7710343155535897</v>
      </c>
      <c r="R98">
        <v>0.411353937467624</v>
      </c>
      <c r="S98">
        <v>-3.2823680589135602</v>
      </c>
      <c r="T98">
        <v>-4.7603354848919999</v>
      </c>
      <c r="U98">
        <v>-6.1946654047182497</v>
      </c>
      <c r="V98">
        <v>-7.0003063371790004</v>
      </c>
      <c r="W98">
        <v>-3.3506822371910698</v>
      </c>
      <c r="X98">
        <v>-4.3069236641327802</v>
      </c>
      <c r="Y98">
        <v>-3.3657549461076202</v>
      </c>
      <c r="Z98">
        <v>-1.83759720295845</v>
      </c>
      <c r="AA98">
        <v>-5.5250338577186504</v>
      </c>
      <c r="AB98">
        <v>-2.9998257780511799</v>
      </c>
      <c r="AC98">
        <v>-6.4356648340066398</v>
      </c>
      <c r="AD98">
        <v>-1.5848162613496599</v>
      </c>
      <c r="AE98">
        <v>-2.6920247322510802</v>
      </c>
      <c r="AF98">
        <v>-1.56880244088036</v>
      </c>
      <c r="AG98">
        <v>-2.4643647882868001</v>
      </c>
      <c r="AH98">
        <v>-1.6968706026264699</v>
      </c>
      <c r="AI98">
        <v>1.6110002815473701</v>
      </c>
      <c r="AJ98">
        <v>-3.21534927670587</v>
      </c>
      <c r="AK98">
        <v>-0.70962371818221903</v>
      </c>
      <c r="AL98">
        <v>-2.3436886315034902</v>
      </c>
      <c r="AM98">
        <v>-2.76793980862529</v>
      </c>
      <c r="AN98">
        <v>2.9497559212016098</v>
      </c>
      <c r="AO98">
        <v>-1.9957400572959301</v>
      </c>
      <c r="AP98">
        <v>-0.63376473371464503</v>
      </c>
      <c r="AQ98">
        <v>2.4373460660559498</v>
      </c>
      <c r="AR98">
        <v>3.2025918456364399</v>
      </c>
      <c r="AS98">
        <v>-0.13637199511167</v>
      </c>
      <c r="AT98">
        <v>-0.81827108372204604</v>
      </c>
      <c r="AU98">
        <v>0.13654625473330001</v>
      </c>
      <c r="AV98">
        <v>-1.2475321136172199</v>
      </c>
      <c r="AW98">
        <v>-0.887974250496674</v>
      </c>
      <c r="AX98">
        <v>-2.6002405854105302</v>
      </c>
      <c r="AY98">
        <v>-2.6893649327470901</v>
      </c>
      <c r="AZ98">
        <v>0.66972938013981198</v>
      </c>
      <c r="BA98">
        <v>-0.24486564566630001</v>
      </c>
      <c r="BB98">
        <v>-6.1959821891262E-2</v>
      </c>
      <c r="BC98">
        <v>-1.0720941798744299</v>
      </c>
      <c r="BD98">
        <v>-1.92111499700241</v>
      </c>
      <c r="BE98">
        <v>2.8352345518466402</v>
      </c>
      <c r="BF98">
        <v>5.0425048622417501</v>
      </c>
      <c r="BG98">
        <v>6.3872721923992701</v>
      </c>
      <c r="BH98">
        <v>1.03715440527912</v>
      </c>
      <c r="BI98">
        <v>2.7274615560948798</v>
      </c>
      <c r="BJ98">
        <v>0.356827871842677</v>
      </c>
      <c r="BK98">
        <v>-1.5001711767814401</v>
      </c>
      <c r="BL98">
        <v>-0.64551843348224103</v>
      </c>
      <c r="BM98">
        <v>-2.1687670698122901</v>
      </c>
    </row>
    <row r="99" spans="3:65">
      <c r="C99" s="96">
        <f t="shared" si="6"/>
        <v>37</v>
      </c>
      <c r="D99" s="96">
        <f t="shared" si="7"/>
        <v>1</v>
      </c>
      <c r="E99" s="96">
        <f t="shared" si="8"/>
        <v>11</v>
      </c>
      <c r="F99">
        <v>2.1008797014558902</v>
      </c>
      <c r="G99">
        <v>0.48262883221032299</v>
      </c>
      <c r="H99">
        <v>0.11416711330332199</v>
      </c>
      <c r="I99">
        <v>0.41159848121922599</v>
      </c>
      <c r="J99">
        <v>0.76192175751772495</v>
      </c>
      <c r="K99">
        <v>2.1043755171006602</v>
      </c>
      <c r="L99">
        <v>0.25105618475012498</v>
      </c>
      <c r="M99">
        <v>3.53528541008997</v>
      </c>
      <c r="N99">
        <v>-1.5808925094608599</v>
      </c>
      <c r="O99">
        <v>-3.5828745824480399</v>
      </c>
      <c r="P99">
        <v>-0.25694445932774201</v>
      </c>
      <c r="Q99">
        <v>-0.99826363069517099</v>
      </c>
      <c r="R99">
        <v>4.0695235059450097</v>
      </c>
      <c r="S99">
        <v>1.12384170792444</v>
      </c>
      <c r="T99">
        <v>1.1578518616233899</v>
      </c>
      <c r="U99">
        <v>-0.29689893392621902</v>
      </c>
      <c r="V99">
        <v>-0.156725007020732</v>
      </c>
      <c r="W99">
        <v>8.4354528354357694E-2</v>
      </c>
      <c r="X99">
        <v>0.39832289921265901</v>
      </c>
      <c r="Y99">
        <v>0.59875034546427996</v>
      </c>
      <c r="Z99">
        <v>3.2691950855386902</v>
      </c>
      <c r="AA99">
        <v>-0.17188227306748</v>
      </c>
      <c r="AB99">
        <v>1.2135956765338201</v>
      </c>
      <c r="AC99">
        <v>-0.17591276700314001</v>
      </c>
      <c r="AD99">
        <v>2.52350238773175</v>
      </c>
      <c r="AE99">
        <v>3.0863391256050301</v>
      </c>
      <c r="AF99">
        <v>4.6999182229732304</v>
      </c>
      <c r="AG99">
        <v>3.42287611447354</v>
      </c>
      <c r="AH99">
        <v>1.11282717188751</v>
      </c>
      <c r="AI99">
        <v>2.70345600909554</v>
      </c>
      <c r="AJ99">
        <v>3.0355056353956198</v>
      </c>
      <c r="AK99">
        <v>2.0024384410602898</v>
      </c>
      <c r="AL99">
        <v>-0.38442207032377901</v>
      </c>
      <c r="AM99">
        <v>3.4785974678150402</v>
      </c>
      <c r="AN99">
        <v>9.2675157745376602</v>
      </c>
      <c r="AO99">
        <v>3.5322661114620599</v>
      </c>
      <c r="AP99">
        <v>3.3633183703232099</v>
      </c>
      <c r="AQ99">
        <v>9.0355680428790901</v>
      </c>
      <c r="AR99">
        <v>8.6730290401435504</v>
      </c>
      <c r="AS99">
        <v>2.3153028333799202</v>
      </c>
      <c r="AT99">
        <v>2.7078875293493998</v>
      </c>
      <c r="AU99">
        <v>3.4365549700178</v>
      </c>
      <c r="AV99">
        <v>1.1314111699918701</v>
      </c>
      <c r="AW99">
        <v>3.1738290407984402</v>
      </c>
      <c r="AX99">
        <v>3.3266447034650501</v>
      </c>
      <c r="AY99">
        <v>1.4537767317891701</v>
      </c>
      <c r="AZ99">
        <v>5.1877941418034803</v>
      </c>
      <c r="BA99">
        <v>5.7850874810663004</v>
      </c>
      <c r="BB99">
        <v>4.3017217747148502</v>
      </c>
      <c r="BC99">
        <v>5.5404591414608904</v>
      </c>
      <c r="BD99">
        <v>3.1828777168885098</v>
      </c>
      <c r="BE99">
        <v>6.2590134877214103</v>
      </c>
      <c r="BF99">
        <v>10.8253482275127</v>
      </c>
      <c r="BG99">
        <v>9.7157631587965394</v>
      </c>
      <c r="BH99">
        <v>4.1792023365186397</v>
      </c>
      <c r="BI99">
        <v>6.8519363319270798</v>
      </c>
      <c r="BJ99">
        <v>4.6839144987255601</v>
      </c>
      <c r="BK99">
        <v>3.8499952687415</v>
      </c>
      <c r="BL99">
        <v>5.2347152696513701</v>
      </c>
      <c r="BM99">
        <v>2.8096633264596398</v>
      </c>
    </row>
    <row r="100" spans="3:65">
      <c r="C100" s="96">
        <f>COUNTIF(F100:BM100,"&gt;2")</f>
        <v>9</v>
      </c>
      <c r="D100" s="96">
        <f t="shared" si="7"/>
        <v>3</v>
      </c>
      <c r="E100" s="96">
        <f t="shared" si="8"/>
        <v>12</v>
      </c>
      <c r="F100">
        <v>1.1837582006564</v>
      </c>
      <c r="G100">
        <v>1.2955665932487701</v>
      </c>
      <c r="H100">
        <v>0.200946573960777</v>
      </c>
      <c r="I100">
        <v>-2.4026874433398002</v>
      </c>
      <c r="J100">
        <v>-1.6552254042232399</v>
      </c>
      <c r="K100">
        <v>-0.60170437384325504</v>
      </c>
      <c r="L100">
        <v>0.71275189473882195</v>
      </c>
      <c r="M100">
        <v>1.5342754112041801</v>
      </c>
      <c r="N100">
        <v>-1.23965861536891</v>
      </c>
      <c r="O100">
        <v>-2.47567087251677</v>
      </c>
      <c r="P100">
        <v>-1.8379154688232699</v>
      </c>
      <c r="Q100">
        <v>-2.5705414823211599</v>
      </c>
      <c r="R100">
        <v>1.4559658578699499</v>
      </c>
      <c r="S100">
        <v>-0.54177019396993398</v>
      </c>
      <c r="T100">
        <v>-0.38657071203645799</v>
      </c>
      <c r="U100">
        <v>-0.38454115022407598</v>
      </c>
      <c r="V100">
        <v>-0.67763812761141895</v>
      </c>
      <c r="W100">
        <v>-1.26323023398759</v>
      </c>
      <c r="X100">
        <v>-1.4349980746001301</v>
      </c>
      <c r="Y100">
        <v>-1.6978931900673799</v>
      </c>
      <c r="Z100">
        <v>0.37829830923785301</v>
      </c>
      <c r="AA100">
        <v>-1.1231188080801899</v>
      </c>
      <c r="AB100">
        <v>0.68535967575770396</v>
      </c>
      <c r="AC100">
        <v>-0.58253695416959195</v>
      </c>
      <c r="AD100">
        <v>-0.76959913905060096</v>
      </c>
      <c r="AE100">
        <v>-0.682178363718701</v>
      </c>
      <c r="AF100">
        <v>2.26526223648602</v>
      </c>
      <c r="AG100">
        <v>0.57604101129118401</v>
      </c>
      <c r="AH100">
        <v>-1.80982013162892</v>
      </c>
      <c r="AI100">
        <v>-0.22187862314141901</v>
      </c>
      <c r="AJ100">
        <v>-0.79439617656405404</v>
      </c>
      <c r="AK100">
        <v>0.38466819401038099</v>
      </c>
      <c r="AL100">
        <v>-1.2898998825844199</v>
      </c>
      <c r="AM100">
        <v>0.35106432506767099</v>
      </c>
      <c r="AN100">
        <v>3.03468736005185</v>
      </c>
      <c r="AO100">
        <v>0.96917558120065095</v>
      </c>
      <c r="AP100">
        <v>1.85916209790231</v>
      </c>
      <c r="AQ100">
        <v>3.6368593770522502</v>
      </c>
      <c r="AR100">
        <v>3.2115818242647398</v>
      </c>
      <c r="AS100">
        <v>2.53624674397396</v>
      </c>
      <c r="AT100">
        <v>1.4627401492054599</v>
      </c>
      <c r="AU100">
        <v>0.67292579221337001</v>
      </c>
      <c r="AV100">
        <v>0.15121113970355701</v>
      </c>
      <c r="AW100">
        <v>1.07323220013263</v>
      </c>
      <c r="AX100">
        <v>0.38684171213538199</v>
      </c>
      <c r="AY100">
        <v>-0.49404503557144902</v>
      </c>
      <c r="AZ100">
        <v>2.0256358821367502</v>
      </c>
      <c r="BA100">
        <v>0.46554374972031798</v>
      </c>
      <c r="BB100">
        <v>1.4037490099237799</v>
      </c>
      <c r="BC100">
        <v>1.0364477849682701</v>
      </c>
      <c r="BD100">
        <v>-0.22835400319968999</v>
      </c>
      <c r="BE100">
        <v>1.5757240656159599</v>
      </c>
      <c r="BF100">
        <v>3.6465812465964502</v>
      </c>
      <c r="BG100">
        <v>3.8532126604810202</v>
      </c>
      <c r="BH100">
        <v>1.1513627346082</v>
      </c>
      <c r="BI100">
        <v>2.0888127314690599</v>
      </c>
      <c r="BJ100">
        <v>0.13336595858717101</v>
      </c>
      <c r="BK100">
        <v>0.88739810327219104</v>
      </c>
      <c r="BL100">
        <v>1.7851202223557701</v>
      </c>
      <c r="BM100">
        <v>9.8667399056776503E-2</v>
      </c>
    </row>
    <row r="101" spans="3:65">
      <c r="E101" s="96"/>
    </row>
    <row r="102" spans="3:65">
      <c r="E102" s="96"/>
    </row>
    <row r="103" spans="3:65">
      <c r="E103" s="96"/>
    </row>
    <row r="104" spans="3:65">
      <c r="E104" t="s">
        <v>301</v>
      </c>
      <c r="H104" s="85" t="s">
        <v>347</v>
      </c>
    </row>
    <row r="105" spans="3:65">
      <c r="H105" s="17"/>
    </row>
    <row r="106" spans="3:65">
      <c r="E106" s="81">
        <v>1</v>
      </c>
      <c r="F106" s="81">
        <f>1+E106</f>
        <v>2</v>
      </c>
      <c r="G106" s="81">
        <f t="shared" ref="G106:BL106" si="9">1+F106</f>
        <v>3</v>
      </c>
      <c r="H106" s="81">
        <f t="shared" si="9"/>
        <v>4</v>
      </c>
      <c r="I106" s="81">
        <f t="shared" si="9"/>
        <v>5</v>
      </c>
      <c r="J106" s="81">
        <f t="shared" si="9"/>
        <v>6</v>
      </c>
      <c r="K106" s="81">
        <f t="shared" si="9"/>
        <v>7</v>
      </c>
      <c r="L106" s="81">
        <f t="shared" si="9"/>
        <v>8</v>
      </c>
      <c r="M106" s="81">
        <f t="shared" si="9"/>
        <v>9</v>
      </c>
      <c r="N106" s="81">
        <f t="shared" si="9"/>
        <v>10</v>
      </c>
      <c r="O106" s="81">
        <f t="shared" si="9"/>
        <v>11</v>
      </c>
      <c r="P106" s="81">
        <f t="shared" si="9"/>
        <v>12</v>
      </c>
      <c r="Q106" s="81">
        <f t="shared" si="9"/>
        <v>13</v>
      </c>
      <c r="R106" s="81">
        <f t="shared" si="9"/>
        <v>14</v>
      </c>
      <c r="S106" s="81">
        <f t="shared" si="9"/>
        <v>15</v>
      </c>
      <c r="T106" s="81">
        <f t="shared" si="9"/>
        <v>16</v>
      </c>
      <c r="U106" s="81">
        <f t="shared" si="9"/>
        <v>17</v>
      </c>
      <c r="V106" s="81">
        <f t="shared" si="9"/>
        <v>18</v>
      </c>
      <c r="W106" s="81">
        <f t="shared" si="9"/>
        <v>19</v>
      </c>
      <c r="X106" s="81">
        <f t="shared" si="9"/>
        <v>20</v>
      </c>
      <c r="Y106" s="81">
        <f t="shared" si="9"/>
        <v>21</v>
      </c>
      <c r="Z106" s="81">
        <f t="shared" si="9"/>
        <v>22</v>
      </c>
      <c r="AA106" s="81">
        <f t="shared" si="9"/>
        <v>23</v>
      </c>
      <c r="AB106" s="81">
        <f t="shared" si="9"/>
        <v>24</v>
      </c>
      <c r="AC106" s="81">
        <f t="shared" si="9"/>
        <v>25</v>
      </c>
      <c r="AD106" s="81">
        <f t="shared" si="9"/>
        <v>26</v>
      </c>
      <c r="AE106" s="81">
        <f t="shared" si="9"/>
        <v>27</v>
      </c>
      <c r="AF106" s="81">
        <f t="shared" si="9"/>
        <v>28</v>
      </c>
      <c r="AG106" s="81">
        <f t="shared" si="9"/>
        <v>29</v>
      </c>
      <c r="AH106" s="81">
        <f t="shared" si="9"/>
        <v>30</v>
      </c>
      <c r="AI106" s="81">
        <f t="shared" si="9"/>
        <v>31</v>
      </c>
      <c r="AJ106" s="81">
        <f t="shared" si="9"/>
        <v>32</v>
      </c>
      <c r="AK106" s="81">
        <f t="shared" si="9"/>
        <v>33</v>
      </c>
      <c r="AL106" s="81">
        <f t="shared" si="9"/>
        <v>34</v>
      </c>
      <c r="AM106" s="81">
        <f t="shared" si="9"/>
        <v>35</v>
      </c>
      <c r="AN106" s="81">
        <f t="shared" si="9"/>
        <v>36</v>
      </c>
      <c r="AO106" s="81">
        <f t="shared" si="9"/>
        <v>37</v>
      </c>
      <c r="AP106" s="81">
        <f t="shared" si="9"/>
        <v>38</v>
      </c>
      <c r="AQ106" s="81">
        <f t="shared" si="9"/>
        <v>39</v>
      </c>
      <c r="AR106" s="81">
        <f t="shared" si="9"/>
        <v>40</v>
      </c>
      <c r="AS106" s="81">
        <f t="shared" si="9"/>
        <v>41</v>
      </c>
      <c r="AT106" s="81">
        <f t="shared" si="9"/>
        <v>42</v>
      </c>
      <c r="AU106" s="81">
        <f t="shared" si="9"/>
        <v>43</v>
      </c>
      <c r="AV106" s="81">
        <f t="shared" si="9"/>
        <v>44</v>
      </c>
      <c r="AW106" s="81">
        <f t="shared" si="9"/>
        <v>45</v>
      </c>
      <c r="AX106" s="81">
        <f t="shared" si="9"/>
        <v>46</v>
      </c>
      <c r="AY106" s="81">
        <f t="shared" si="9"/>
        <v>47</v>
      </c>
      <c r="AZ106" s="81">
        <f t="shared" si="9"/>
        <v>48</v>
      </c>
      <c r="BA106" s="81">
        <f t="shared" si="9"/>
        <v>49</v>
      </c>
      <c r="BB106" s="81">
        <f t="shared" si="9"/>
        <v>50</v>
      </c>
      <c r="BC106" s="81">
        <f t="shared" si="9"/>
        <v>51</v>
      </c>
      <c r="BD106" s="81">
        <f t="shared" si="9"/>
        <v>52</v>
      </c>
      <c r="BE106" s="81">
        <f t="shared" si="9"/>
        <v>53</v>
      </c>
      <c r="BF106" s="81">
        <f t="shared" si="9"/>
        <v>54</v>
      </c>
      <c r="BG106" s="81">
        <f t="shared" si="9"/>
        <v>55</v>
      </c>
      <c r="BH106" s="81">
        <f t="shared" si="9"/>
        <v>56</v>
      </c>
      <c r="BI106" s="81">
        <f t="shared" si="9"/>
        <v>57</v>
      </c>
      <c r="BJ106" s="81">
        <f t="shared" si="9"/>
        <v>58</v>
      </c>
      <c r="BK106" s="81">
        <f t="shared" si="9"/>
        <v>59</v>
      </c>
      <c r="BL106" s="81">
        <f t="shared" si="9"/>
        <v>60</v>
      </c>
    </row>
    <row r="107" spans="3:65">
      <c r="C107" s="16" t="s">
        <v>302</v>
      </c>
      <c r="D107" s="92">
        <v>1</v>
      </c>
      <c r="E107">
        <v>-7.6529676108864894E-2</v>
      </c>
      <c r="F107">
        <v>3.2714534243127202E-2</v>
      </c>
      <c r="G107">
        <v>-0.52588479153736301</v>
      </c>
      <c r="H107">
        <v>-0.19877922047333799</v>
      </c>
      <c r="I107">
        <v>-0.76592520333384095</v>
      </c>
      <c r="J107">
        <v>-0.15010413526677699</v>
      </c>
      <c r="K107">
        <v>-0.16503107068949199</v>
      </c>
      <c r="L107">
        <v>-5.8788214692098502E-2</v>
      </c>
      <c r="M107">
        <v>-0.43261983209683702</v>
      </c>
      <c r="N107">
        <v>-1.05358970957857</v>
      </c>
      <c r="O107">
        <v>-0.14731360774103699</v>
      </c>
      <c r="P107">
        <v>-0.195092691520656</v>
      </c>
      <c r="Q107">
        <v>-4.9473225865072801E-2</v>
      </c>
      <c r="R107">
        <v>-4.0930335307687998E-2</v>
      </c>
      <c r="S107">
        <v>-0.32864805802011599</v>
      </c>
      <c r="T107">
        <v>-0.30951465157375402</v>
      </c>
      <c r="U107">
        <v>-0.30363331482671202</v>
      </c>
      <c r="V107">
        <v>-0.23554954536189701</v>
      </c>
      <c r="W107">
        <v>-0.27048081007617403</v>
      </c>
      <c r="X107">
        <v>-0.35389416300381499</v>
      </c>
      <c r="Y107">
        <v>-0.188950023508651</v>
      </c>
      <c r="Z107">
        <v>-0.33077127806142798</v>
      </c>
      <c r="AA107">
        <v>-0.25257812134763202</v>
      </c>
      <c r="AB107">
        <v>-0.28291593693233003</v>
      </c>
      <c r="AC107">
        <v>2.1869051900347599E-2</v>
      </c>
      <c r="AD107">
        <v>-0.153606196350033</v>
      </c>
      <c r="AE107">
        <v>-0.117576609061271</v>
      </c>
      <c r="AF107">
        <v>-0.106412568820949</v>
      </c>
      <c r="AG107">
        <v>-0.15468401791013101</v>
      </c>
      <c r="AH107">
        <v>-3.4368186944545902E-2</v>
      </c>
      <c r="AI107">
        <v>-0.26844322486664401</v>
      </c>
      <c r="AJ107">
        <v>-1.48317793437387E-2</v>
      </c>
      <c r="AK107">
        <v>-9.9817639598259195E-3</v>
      </c>
      <c r="AL107">
        <v>-6.6520661364074404E-2</v>
      </c>
      <c r="AM107">
        <v>-3.5842150596437E-2</v>
      </c>
      <c r="AN107">
        <v>-0.183308505065258</v>
      </c>
      <c r="AO107">
        <v>-8.2843529801841301E-2</v>
      </c>
      <c r="AP107">
        <v>1.66916313509415E-2</v>
      </c>
      <c r="AQ107">
        <v>7.7059726411466703E-2</v>
      </c>
      <c r="AR107">
        <v>0.16502433435303199</v>
      </c>
      <c r="AS107">
        <v>-0.42796682158214</v>
      </c>
      <c r="AT107">
        <v>0.129534401882722</v>
      </c>
      <c r="AU107">
        <v>-0.17944919278201399</v>
      </c>
      <c r="AV107">
        <v>-0.16911091573602599</v>
      </c>
      <c r="AW107">
        <v>-0.120107432822826</v>
      </c>
      <c r="AX107">
        <v>2.81183759998163E-2</v>
      </c>
      <c r="AY107">
        <v>-0.20595257578732601</v>
      </c>
      <c r="AZ107">
        <v>-7.4453312085919501E-2</v>
      </c>
      <c r="BA107">
        <v>-0.179675245065509</v>
      </c>
      <c r="BB107">
        <v>-0.172706264674622</v>
      </c>
      <c r="BC107">
        <v>-2.1727311927405499E-3</v>
      </c>
      <c r="BD107">
        <v>0.16369722934449399</v>
      </c>
      <c r="BE107">
        <v>7.43270761765112E-2</v>
      </c>
      <c r="BF107">
        <v>5.5901070348465698E-2</v>
      </c>
      <c r="BG107">
        <v>0.15702342181002901</v>
      </c>
      <c r="BH107">
        <v>-8.3237867165440904E-2</v>
      </c>
      <c r="BI107">
        <v>-0.12666558562242</v>
      </c>
      <c r="BJ107">
        <v>-0.120249570488051</v>
      </c>
      <c r="BK107">
        <v>-6.9979085703112398E-2</v>
      </c>
      <c r="BL107">
        <v>-0.12763991740637401</v>
      </c>
    </row>
    <row r="108" spans="3:65">
      <c r="C108" s="16"/>
      <c r="D108">
        <v>3</v>
      </c>
      <c r="E108">
        <v>1.1312708165733701E-2</v>
      </c>
      <c r="F108">
        <v>5.3187935755871697E-2</v>
      </c>
      <c r="G108">
        <v>0.22846314044742</v>
      </c>
      <c r="H108">
        <v>1.7007800953549099E-4</v>
      </c>
      <c r="I108">
        <v>0.27051246395712297</v>
      </c>
      <c r="J108">
        <v>-0.105770907240539</v>
      </c>
      <c r="K108">
        <v>-8.41905078680962E-3</v>
      </c>
      <c r="L108">
        <v>-4.9958297758492202E-3</v>
      </c>
      <c r="M108">
        <v>-6.21008780668314E-2</v>
      </c>
      <c r="N108">
        <v>0.14360679926242101</v>
      </c>
      <c r="O108">
        <v>-3.2270725570899703E-2</v>
      </c>
      <c r="P108">
        <v>-2.4732873640275599E-2</v>
      </c>
      <c r="Q108">
        <v>-3.09568099775436E-2</v>
      </c>
      <c r="R108">
        <v>-8.2416023748117101E-2</v>
      </c>
      <c r="S108">
        <v>-3.7848369314710702E-2</v>
      </c>
      <c r="T108">
        <v>-2.2792523463122199E-2</v>
      </c>
      <c r="U108">
        <v>-3.7783213419053101E-2</v>
      </c>
      <c r="V108">
        <v>-0.12550646623457701</v>
      </c>
      <c r="W108">
        <v>-0.10581324838841299</v>
      </c>
      <c r="X108">
        <v>-0.115163541205234</v>
      </c>
      <c r="Y108">
        <v>-0.31886568541001098</v>
      </c>
      <c r="Z108">
        <v>-0.109002170594014</v>
      </c>
      <c r="AA108">
        <v>-5.5530506484500801E-2</v>
      </c>
      <c r="AB108">
        <v>-8.3709570907028297E-2</v>
      </c>
      <c r="AC108">
        <v>-0.103195645992836</v>
      </c>
      <c r="AD108">
        <v>-8.5149801925468394E-2</v>
      </c>
      <c r="AE108">
        <v>-2.7723466937911601E-2</v>
      </c>
      <c r="AF108">
        <v>-7.2322651419840803E-2</v>
      </c>
      <c r="AG108">
        <v>-5.0800046157964997E-3</v>
      </c>
      <c r="AH108">
        <v>1.50060973687553E-3</v>
      </c>
      <c r="AI108">
        <v>-3.3234497353963097E-2</v>
      </c>
      <c r="AJ108">
        <v>2.8481839388802201E-2</v>
      </c>
      <c r="AK108">
        <v>-0.109338077777512</v>
      </c>
      <c r="AL108">
        <v>-4.3263359416667001E-2</v>
      </c>
      <c r="AM108">
        <v>-5.1103834070515899E-2</v>
      </c>
      <c r="AN108">
        <v>-0.102984927153012</v>
      </c>
      <c r="AO108">
        <v>-6.5622839219400306E-2</v>
      </c>
      <c r="AP108">
        <v>-9.6411955617793199E-2</v>
      </c>
      <c r="AQ108">
        <v>-1.8846182175194601E-2</v>
      </c>
      <c r="AR108">
        <v>-0.10757925214568601</v>
      </c>
      <c r="AS108">
        <v>-0.16746019748166299</v>
      </c>
      <c r="AT108">
        <v>-6.2258803748898597E-2</v>
      </c>
      <c r="AU108">
        <v>-9.9153635801804196E-2</v>
      </c>
      <c r="AV108">
        <v>8.3482828696780295E-2</v>
      </c>
      <c r="AW108">
        <v>-8.7508933920379894E-2</v>
      </c>
      <c r="AX108">
        <v>-4.4134954744959702E-2</v>
      </c>
      <c r="AY108">
        <v>-0.195309258372378</v>
      </c>
      <c r="AZ108">
        <v>-5.0671399138491502E-2</v>
      </c>
      <c r="BA108">
        <v>5.3166376015251302E-2</v>
      </c>
      <c r="BB108">
        <v>-6.7563939758555194E-2</v>
      </c>
      <c r="BC108">
        <v>-6.8406993699372601E-2</v>
      </c>
      <c r="BD108">
        <v>-7.4536502331170401E-2</v>
      </c>
      <c r="BE108">
        <v>-9.8267086518435401E-4</v>
      </c>
      <c r="BF108">
        <v>6.0180529359604697E-2</v>
      </c>
      <c r="BG108">
        <v>-0.131472542235749</v>
      </c>
      <c r="BH108">
        <v>1.11403039237993E-2</v>
      </c>
      <c r="BI108">
        <v>-5.6043434545507698E-2</v>
      </c>
      <c r="BJ108">
        <v>-7.05826434494016E-2</v>
      </c>
      <c r="BK108">
        <v>-1.3044981452664301E-2</v>
      </c>
      <c r="BL108">
        <v>1.1325868422063901E-2</v>
      </c>
    </row>
    <row r="109" spans="3:65">
      <c r="C109" s="16"/>
      <c r="D109">
        <v>8</v>
      </c>
      <c r="E109">
        <v>2.41074232303948E-2</v>
      </c>
      <c r="F109">
        <v>-4.5015188610533802E-2</v>
      </c>
      <c r="G109">
        <v>-0.37037542027975101</v>
      </c>
      <c r="H109">
        <v>0.38926905786841698</v>
      </c>
      <c r="I109">
        <v>-0.180969802185243</v>
      </c>
      <c r="J109">
        <v>0.154727160488876</v>
      </c>
      <c r="K109">
        <v>-0.18375529713483199</v>
      </c>
      <c r="L109">
        <v>4.5926581391954303E-2</v>
      </c>
      <c r="M109">
        <v>0.171384869590477</v>
      </c>
      <c r="N109">
        <v>0.19530380874988101</v>
      </c>
      <c r="O109">
        <v>0.21301642750828501</v>
      </c>
      <c r="P109">
        <v>0.30699914693941099</v>
      </c>
      <c r="Q109">
        <v>8.8248825554433599E-2</v>
      </c>
      <c r="R109">
        <v>0.24300806157464599</v>
      </c>
      <c r="S109">
        <v>0.202799906334347</v>
      </c>
      <c r="T109">
        <v>7.6165282616132701E-2</v>
      </c>
      <c r="U109">
        <v>0.11470902417300299</v>
      </c>
      <c r="V109">
        <v>0.55836622374626399</v>
      </c>
      <c r="W109">
        <v>0.29699762725460899</v>
      </c>
      <c r="X109">
        <v>0.47235819600557999</v>
      </c>
      <c r="Y109">
        <v>0.40958795348814597</v>
      </c>
      <c r="Z109">
        <v>0.28066224098597897</v>
      </c>
      <c r="AA109">
        <v>0.27646805665231999</v>
      </c>
      <c r="AB109">
        <v>0.14382054306455899</v>
      </c>
      <c r="AC109">
        <v>0.22848978160622599</v>
      </c>
      <c r="AD109">
        <v>0.28126985403906501</v>
      </c>
      <c r="AE109">
        <v>2.6176039368142601E-2</v>
      </c>
      <c r="AF109">
        <v>0.22632318903838899</v>
      </c>
      <c r="AG109">
        <v>0.29702758329324103</v>
      </c>
      <c r="AH109">
        <v>0.224583392436668</v>
      </c>
      <c r="AI109">
        <v>0.44390560009360103</v>
      </c>
      <c r="AJ109">
        <v>0.13833958219088099</v>
      </c>
      <c r="AK109">
        <v>0.37721027137725499</v>
      </c>
      <c r="AL109">
        <v>0.29693180501468303</v>
      </c>
      <c r="AM109">
        <v>5.3493132757225698E-2</v>
      </c>
      <c r="AN109">
        <v>0.378486474676206</v>
      </c>
      <c r="AO109">
        <v>-4.8404214451671798E-2</v>
      </c>
      <c r="AP109">
        <v>0.16776742005944301</v>
      </c>
      <c r="AQ109">
        <v>-4.3008528462450499E-2</v>
      </c>
      <c r="AR109">
        <v>-0.254296833058268</v>
      </c>
      <c r="AS109">
        <v>-0.45694226413321798</v>
      </c>
      <c r="AT109">
        <v>1.7929891596883601E-2</v>
      </c>
      <c r="AU109">
        <v>-6.2924810111490703E-2</v>
      </c>
      <c r="AV109">
        <v>5.5747248530633099E-2</v>
      </c>
      <c r="AW109">
        <v>0.46927046642209502</v>
      </c>
      <c r="AX109">
        <v>0.29703250997108999</v>
      </c>
      <c r="AY109">
        <v>0.43027487401807901</v>
      </c>
      <c r="AZ109">
        <v>0.34344284910579997</v>
      </c>
      <c r="BA109">
        <v>0.101787873586341</v>
      </c>
      <c r="BB109">
        <v>0.45083083841666499</v>
      </c>
      <c r="BC109">
        <v>0.53032730740574696</v>
      </c>
      <c r="BD109">
        <v>0.27375487050896402</v>
      </c>
      <c r="BE109">
        <v>8.6367807133475097E-2</v>
      </c>
      <c r="BF109">
        <v>4.04395568678073E-2</v>
      </c>
      <c r="BG109">
        <v>0.157228670226884</v>
      </c>
      <c r="BH109">
        <v>-9.3518912625297004E-2</v>
      </c>
      <c r="BI109">
        <v>0.37282947494190699</v>
      </c>
      <c r="BJ109">
        <v>0.162862123851575</v>
      </c>
      <c r="BK109">
        <v>3.0440652267881799E-2</v>
      </c>
      <c r="BL109">
        <v>0.19071246225628799</v>
      </c>
    </row>
    <row r="110" spans="3:65">
      <c r="C110" s="16"/>
      <c r="D110">
        <v>11</v>
      </c>
      <c r="E110">
        <v>1.3619693785268901E-2</v>
      </c>
      <c r="F110">
        <v>-2.0290601795079501E-2</v>
      </c>
      <c r="G110">
        <v>0.135184684688225</v>
      </c>
      <c r="H110">
        <v>8.9364595655097107E-2</v>
      </c>
      <c r="I110">
        <v>0.48176257569814201</v>
      </c>
      <c r="J110">
        <v>2.6582353160817099E-2</v>
      </c>
      <c r="K110">
        <v>2.7147590768563899E-2</v>
      </c>
      <c r="L110">
        <v>-1.72876493542054E-2</v>
      </c>
      <c r="M110">
        <v>9.83437655569111E-2</v>
      </c>
      <c r="N110">
        <v>0.13942592587574201</v>
      </c>
      <c r="O110">
        <v>3.6630418462546901E-2</v>
      </c>
      <c r="P110">
        <v>6.75419167595952E-2</v>
      </c>
      <c r="Q110">
        <v>1.42849020654605E-2</v>
      </c>
      <c r="R110">
        <v>4.0122794051419601E-2</v>
      </c>
      <c r="S110">
        <v>7.9091956542433894E-2</v>
      </c>
      <c r="T110">
        <v>9.19448878650099E-2</v>
      </c>
      <c r="U110">
        <v>0.107830057383916</v>
      </c>
      <c r="V110">
        <v>0.15290180817389101</v>
      </c>
      <c r="W110">
        <v>0.141293674444919</v>
      </c>
      <c r="X110">
        <v>0.18252571505756299</v>
      </c>
      <c r="Y110">
        <v>0.14244042864960199</v>
      </c>
      <c r="Z110">
        <v>0.113643483063725</v>
      </c>
      <c r="AA110">
        <v>6.0661944079747197E-2</v>
      </c>
      <c r="AB110">
        <v>9.1887509370412401E-2</v>
      </c>
      <c r="AC110">
        <v>3.3783585100581902E-2</v>
      </c>
      <c r="AD110">
        <v>0.138901626097888</v>
      </c>
      <c r="AE110">
        <v>3.0655742005452999E-2</v>
      </c>
      <c r="AF110">
        <v>6.5017691898206303E-2</v>
      </c>
      <c r="AG110">
        <v>0.13112837876924399</v>
      </c>
      <c r="AH110">
        <v>4.8971347858670397E-2</v>
      </c>
      <c r="AI110">
        <v>7.47120286405943E-2</v>
      </c>
      <c r="AJ110">
        <v>5.8209995049109797E-3</v>
      </c>
      <c r="AK110">
        <v>8.0949823661747994E-3</v>
      </c>
      <c r="AL110">
        <v>1.5137208310070999E-2</v>
      </c>
      <c r="AM110">
        <v>4.1982440812585398E-2</v>
      </c>
      <c r="AN110">
        <v>2.4761982755833301E-2</v>
      </c>
      <c r="AO110">
        <v>5.7175599098437703E-3</v>
      </c>
      <c r="AP110">
        <v>2.83033387112877E-2</v>
      </c>
      <c r="AQ110">
        <v>6.30485657363129E-2</v>
      </c>
      <c r="AR110">
        <v>-6.5151276205784703E-2</v>
      </c>
      <c r="AS110">
        <v>0.14338830476086001</v>
      </c>
      <c r="AT110">
        <v>3.8497641062759901E-2</v>
      </c>
      <c r="AU110">
        <v>0.21586200874856601</v>
      </c>
      <c r="AV110">
        <v>4.8715489557008398E-2</v>
      </c>
      <c r="AW110">
        <v>5.4952369644499503E-2</v>
      </c>
      <c r="AX110">
        <v>-1.7378348086677702E-2</v>
      </c>
      <c r="AY110">
        <v>5.16445874350141E-2</v>
      </c>
      <c r="AZ110">
        <v>4.1329528467014098E-2</v>
      </c>
      <c r="BA110">
        <v>6.1963646118529697E-2</v>
      </c>
      <c r="BB110">
        <v>4.91621086170849E-2</v>
      </c>
      <c r="BC110">
        <v>2.5425311148434299E-2</v>
      </c>
      <c r="BD110">
        <v>-1.5861351778227398E-2</v>
      </c>
      <c r="BE110">
        <v>-2.2028235455649501E-2</v>
      </c>
      <c r="BF110">
        <v>-2.07254461749284E-2</v>
      </c>
      <c r="BG110">
        <v>-2.21607197087756E-2</v>
      </c>
      <c r="BH110">
        <v>-1.8816961389018599E-2</v>
      </c>
      <c r="BI110">
        <v>1.5119794110513099E-2</v>
      </c>
      <c r="BJ110">
        <v>7.1915675260880205E-2</v>
      </c>
      <c r="BK110">
        <v>1.60342261047094E-2</v>
      </c>
      <c r="BL110">
        <v>2.19388773984204E-2</v>
      </c>
    </row>
    <row r="111" spans="3:65">
      <c r="C111" s="16"/>
      <c r="D111">
        <v>13</v>
      </c>
      <c r="E111">
        <v>1.31977983763935E-2</v>
      </c>
      <c r="F111">
        <v>6.65956539637303E-3</v>
      </c>
      <c r="G111">
        <v>1.5913890196410801E-2</v>
      </c>
      <c r="H111">
        <v>-5.0542689727846001E-3</v>
      </c>
      <c r="I111">
        <v>4.3469311080616399E-2</v>
      </c>
      <c r="J111">
        <v>9.34478154957827E-3</v>
      </c>
      <c r="K111">
        <v>8.0316009393016693E-3</v>
      </c>
      <c r="L111">
        <v>8.7183258747855399E-3</v>
      </c>
      <c r="M111">
        <v>-2.25730507145065E-2</v>
      </c>
      <c r="N111">
        <v>-6.5594612768299906E-2</v>
      </c>
      <c r="O111">
        <v>-6.5946964229316903E-3</v>
      </c>
      <c r="P111">
        <v>-1.4524635195702899E-2</v>
      </c>
      <c r="Q111">
        <v>9.0593838944058105E-3</v>
      </c>
      <c r="R111">
        <v>3.0962833851157202E-3</v>
      </c>
      <c r="S111">
        <v>7.9814349541665296E-3</v>
      </c>
      <c r="T111">
        <v>-4.0041766433070898E-3</v>
      </c>
      <c r="U111">
        <v>-2.9372845321690199E-3</v>
      </c>
      <c r="V111">
        <v>-1.1418393499990799E-2</v>
      </c>
      <c r="W111">
        <v>-1.14857593174669E-3</v>
      </c>
      <c r="X111">
        <v>-1.5277525882091999E-3</v>
      </c>
      <c r="Y111">
        <v>4.9357279400344303E-2</v>
      </c>
      <c r="Z111">
        <v>-7.7913760234093804E-3</v>
      </c>
      <c r="AA111">
        <v>1.0890954347467299E-2</v>
      </c>
      <c r="AB111">
        <v>-5.0152581509346397E-3</v>
      </c>
      <c r="AC111">
        <v>9.9837252956123997E-3</v>
      </c>
      <c r="AD111">
        <v>2.4362485523447299E-2</v>
      </c>
      <c r="AE111">
        <v>2.8407499820698401E-2</v>
      </c>
      <c r="AF111">
        <v>1.88665946783345E-2</v>
      </c>
      <c r="AG111">
        <v>3.9933111351183603E-3</v>
      </c>
      <c r="AH111">
        <v>2.09542581750931E-2</v>
      </c>
      <c r="AI111">
        <v>1.84306937972664E-2</v>
      </c>
      <c r="AJ111">
        <v>1.2266665537448301E-2</v>
      </c>
      <c r="AK111">
        <v>-1.43501193428381E-2</v>
      </c>
      <c r="AL111">
        <v>1.7433268196607302E-2</v>
      </c>
      <c r="AM111">
        <v>5.94986840664464E-2</v>
      </c>
      <c r="AN111">
        <v>2.38337346695515E-2</v>
      </c>
      <c r="AO111">
        <v>2.71077908029814E-2</v>
      </c>
      <c r="AP111">
        <v>4.9331089752363097E-2</v>
      </c>
      <c r="AQ111">
        <v>7.0765967877787606E-2</v>
      </c>
      <c r="AR111">
        <v>2.4481670803400499E-2</v>
      </c>
      <c r="AS111">
        <v>7.8552898638003493E-2</v>
      </c>
      <c r="AT111">
        <v>2.1700396415520299E-2</v>
      </c>
      <c r="AU111">
        <v>2.4534248759821499E-2</v>
      </c>
      <c r="AV111">
        <v>2.7941614701025699E-2</v>
      </c>
      <c r="AW111">
        <v>2.43415325316984E-2</v>
      </c>
      <c r="AX111">
        <v>7.3412537053158401E-4</v>
      </c>
      <c r="AY111">
        <v>6.6721077121298294E-2</v>
      </c>
      <c r="AZ111">
        <v>2.5863883169247998E-2</v>
      </c>
      <c r="BA111">
        <v>2.89915962099268E-2</v>
      </c>
      <c r="BB111">
        <v>3.49067406175897E-2</v>
      </c>
      <c r="BC111">
        <v>1.21002550265457E-2</v>
      </c>
      <c r="BD111">
        <v>3.1143470054413099E-2</v>
      </c>
      <c r="BE111">
        <v>3.2502647295866799E-2</v>
      </c>
      <c r="BF111">
        <v>3.3298264917904899E-2</v>
      </c>
      <c r="BG111">
        <v>3.52304429410513E-2</v>
      </c>
      <c r="BH111">
        <v>4.0501886695298299E-2</v>
      </c>
      <c r="BI111">
        <v>2.5952927996828499E-2</v>
      </c>
      <c r="BJ111">
        <v>2.18029182128378E-2</v>
      </c>
      <c r="BK111">
        <v>2.0326240459694101E-2</v>
      </c>
      <c r="BL111">
        <v>1.37010220072814E-2</v>
      </c>
    </row>
    <row r="112" spans="3:65">
      <c r="C112" s="16" t="s">
        <v>303</v>
      </c>
      <c r="D112">
        <v>1</v>
      </c>
      <c r="E112">
        <v>0.11837381698948</v>
      </c>
      <c r="F112">
        <v>0.21227745585397301</v>
      </c>
      <c r="G112">
        <v>0.178126798732479</v>
      </c>
      <c r="H112">
        <v>0.125225271168146</v>
      </c>
      <c r="I112">
        <v>0.62159193786161704</v>
      </c>
      <c r="J112">
        <v>7.8336608611002806E-2</v>
      </c>
      <c r="K112">
        <v>0.18358224976236501</v>
      </c>
      <c r="L112">
        <v>5.0730396392165797E-2</v>
      </c>
      <c r="M112">
        <v>0.18218566805445099</v>
      </c>
      <c r="N112">
        <v>0.22440038310527799</v>
      </c>
      <c r="O112">
        <v>8.8505423195356994E-2</v>
      </c>
      <c r="P112">
        <v>0.117579181342955</v>
      </c>
      <c r="Q112">
        <v>4.21793728414179E-2</v>
      </c>
      <c r="R112">
        <v>0.142302067084872</v>
      </c>
      <c r="S112">
        <v>0.157465244896901</v>
      </c>
      <c r="T112">
        <v>0.22049844535133101</v>
      </c>
      <c r="U112">
        <v>0.209371177156713</v>
      </c>
      <c r="V112">
        <v>0.214231596930338</v>
      </c>
      <c r="W112">
        <v>0.169211524821894</v>
      </c>
      <c r="X112">
        <v>0.188953088101392</v>
      </c>
      <c r="Y112">
        <v>0.26312641111232599</v>
      </c>
      <c r="Z112">
        <v>0.15911522997943001</v>
      </c>
      <c r="AA112">
        <v>0.24759834491018701</v>
      </c>
      <c r="AB112">
        <v>0.24698552402377699</v>
      </c>
      <c r="AC112">
        <v>0.103705646473362</v>
      </c>
      <c r="AD112">
        <v>0.15488749358930301</v>
      </c>
      <c r="AE112">
        <v>0.105186165673308</v>
      </c>
      <c r="AF112">
        <v>0.110751567219293</v>
      </c>
      <c r="AG112">
        <v>0.138110959071962</v>
      </c>
      <c r="AH112">
        <v>0.174615319158891</v>
      </c>
      <c r="AI112">
        <v>0.135121958431732</v>
      </c>
      <c r="AJ112">
        <v>0.14257670936317099</v>
      </c>
      <c r="AK112">
        <v>0.157080356630799</v>
      </c>
      <c r="AL112">
        <v>0.12174005718122</v>
      </c>
      <c r="AM112">
        <v>0.116623125199631</v>
      </c>
      <c r="AN112">
        <v>0.141316748188551</v>
      </c>
      <c r="AO112">
        <v>0.134296417950036</v>
      </c>
      <c r="AP112">
        <v>9.7762822046872699E-2</v>
      </c>
      <c r="AQ112">
        <v>0.145949132993792</v>
      </c>
      <c r="AR112">
        <v>0.142698493613198</v>
      </c>
      <c r="AS112">
        <v>0.39075479117583301</v>
      </c>
      <c r="AT112">
        <v>0.115189248267589</v>
      </c>
      <c r="AU112">
        <v>0.29891874563690102</v>
      </c>
      <c r="AV112">
        <v>0.157206593853677</v>
      </c>
      <c r="AW112">
        <v>0.17586434167491399</v>
      </c>
      <c r="AX112">
        <v>0.109106852318896</v>
      </c>
      <c r="AY112">
        <v>0.232981647343624</v>
      </c>
      <c r="AZ112">
        <v>8.6820297867515203E-2</v>
      </c>
      <c r="BA112">
        <v>0.12185273523196299</v>
      </c>
      <c r="BB112">
        <v>0.11506559343702601</v>
      </c>
      <c r="BC112">
        <v>0.123293341473805</v>
      </c>
      <c r="BD112">
        <v>0.105848146209312</v>
      </c>
      <c r="BE112">
        <v>5.5764145316605E-2</v>
      </c>
      <c r="BF112">
        <v>4.6562415961843802E-2</v>
      </c>
      <c r="BG112">
        <v>0.174107607839808</v>
      </c>
      <c r="BH112">
        <v>0.10128713879425801</v>
      </c>
      <c r="BI112">
        <v>0.115668541259206</v>
      </c>
      <c r="BJ112">
        <v>0.100664285771394</v>
      </c>
      <c r="BK112">
        <v>7.0308563132280399E-2</v>
      </c>
      <c r="BL112">
        <v>0.11121494496357399</v>
      </c>
    </row>
    <row r="113" spans="3:64">
      <c r="C113" s="16"/>
      <c r="D113">
        <v>3</v>
      </c>
      <c r="E113">
        <v>5.8200585220937601E-2</v>
      </c>
      <c r="F113">
        <v>0.10436997364891</v>
      </c>
      <c r="G113">
        <v>8.7579197777188506E-2</v>
      </c>
      <c r="H113">
        <v>6.1569224105398203E-2</v>
      </c>
      <c r="I113">
        <v>0.30561669355798299</v>
      </c>
      <c r="J113">
        <v>3.8515582088470397E-2</v>
      </c>
      <c r="K113">
        <v>9.0261466970313703E-2</v>
      </c>
      <c r="L113">
        <v>2.49424985491223E-2</v>
      </c>
      <c r="M113">
        <v>8.9574812820125693E-2</v>
      </c>
      <c r="N113">
        <v>0.110330425702927</v>
      </c>
      <c r="O113">
        <v>4.3515260014419202E-2</v>
      </c>
      <c r="P113">
        <v>5.7809888520929303E-2</v>
      </c>
      <c r="Q113">
        <v>2.0738236259128101E-2</v>
      </c>
      <c r="R113">
        <v>6.9965333492833806E-2</v>
      </c>
      <c r="S113">
        <v>7.7420578621472905E-2</v>
      </c>
      <c r="T113">
        <v>0.108411968846919</v>
      </c>
      <c r="U113">
        <v>0.10294105021552399</v>
      </c>
      <c r="V113">
        <v>0.105330761744971</v>
      </c>
      <c r="W113">
        <v>8.3195845341682506E-2</v>
      </c>
      <c r="X113">
        <v>9.2902134834274203E-2</v>
      </c>
      <c r="Y113">
        <v>0.12937076376597101</v>
      </c>
      <c r="Z113">
        <v>7.8231823032198597E-2</v>
      </c>
      <c r="AA113">
        <v>0.12173611479292799</v>
      </c>
      <c r="AB113">
        <v>0.12143481054227701</v>
      </c>
      <c r="AC113">
        <v>5.0988719203011998E-2</v>
      </c>
      <c r="AD113">
        <v>7.6153181502145395E-2</v>
      </c>
      <c r="AE113">
        <v>5.17166427088942E-2</v>
      </c>
      <c r="AF113">
        <v>5.4452971022060301E-2</v>
      </c>
      <c r="AG113">
        <v>6.7904700953653405E-2</v>
      </c>
      <c r="AH113">
        <v>8.5852716606167695E-2</v>
      </c>
      <c r="AI113">
        <v>6.64351058108133E-2</v>
      </c>
      <c r="AJ113">
        <v>7.0100366236813205E-2</v>
      </c>
      <c r="AK113">
        <v>7.7231341483552193E-2</v>
      </c>
      <c r="AL113">
        <v>5.9855656875599697E-2</v>
      </c>
      <c r="AM113">
        <v>5.7339826572597598E-2</v>
      </c>
      <c r="AN113">
        <v>6.9480883993327996E-2</v>
      </c>
      <c r="AO113">
        <v>6.6029214200825498E-2</v>
      </c>
      <c r="AP113">
        <v>4.80668242410736E-2</v>
      </c>
      <c r="AQ113">
        <v>7.1758478088799205E-2</v>
      </c>
      <c r="AR113">
        <v>7.0160243621884805E-2</v>
      </c>
      <c r="AS113">
        <v>0.19212151895329799</v>
      </c>
      <c r="AT113">
        <v>5.6634835564433397E-2</v>
      </c>
      <c r="AU113">
        <v>0.14696869943057</v>
      </c>
      <c r="AV113">
        <v>7.7293408251652193E-2</v>
      </c>
      <c r="AW113">
        <v>8.6466820664273206E-2</v>
      </c>
      <c r="AX113">
        <v>5.36443177897903E-2</v>
      </c>
      <c r="AY113">
        <v>0.11454955636297499</v>
      </c>
      <c r="AZ113">
        <v>4.2686738279247599E-2</v>
      </c>
      <c r="BA113">
        <v>5.99110570363919E-2</v>
      </c>
      <c r="BB113">
        <v>5.6574038475286699E-2</v>
      </c>
      <c r="BC113">
        <v>6.0619356628991802E-2</v>
      </c>
      <c r="BD113">
        <v>5.2042117172590302E-2</v>
      </c>
      <c r="BE113">
        <v>2.7417430427712199E-2</v>
      </c>
      <c r="BF113">
        <v>2.28932370958424E-2</v>
      </c>
      <c r="BG113">
        <v>8.5603091337291506E-2</v>
      </c>
      <c r="BH113">
        <v>4.9799617036122103E-2</v>
      </c>
      <c r="BI113">
        <v>5.6870488458915E-2</v>
      </c>
      <c r="BJ113">
        <v>4.9493380307770701E-2</v>
      </c>
      <c r="BK113">
        <v>3.4568451237029903E-2</v>
      </c>
      <c r="BL113">
        <v>5.4680798903101901E-2</v>
      </c>
    </row>
    <row r="114" spans="3:64">
      <c r="C114" s="16"/>
      <c r="D114">
        <v>8</v>
      </c>
      <c r="E114">
        <v>0.14817090832915999</v>
      </c>
      <c r="F114">
        <v>0.26571199824097602</v>
      </c>
      <c r="G114">
        <v>0.22296492786324801</v>
      </c>
      <c r="H114">
        <v>0.15674701252894899</v>
      </c>
      <c r="I114">
        <v>0.77805923966465895</v>
      </c>
      <c r="J114">
        <v>9.8055522314953195E-2</v>
      </c>
      <c r="K114">
        <v>0.22979362659918001</v>
      </c>
      <c r="L114">
        <v>6.3500266397539001E-2</v>
      </c>
      <c r="M114">
        <v>0.228045496941116</v>
      </c>
      <c r="N114">
        <v>0.28088651223500999</v>
      </c>
      <c r="O114">
        <v>0.110784033838143</v>
      </c>
      <c r="P114">
        <v>0.147176246768599</v>
      </c>
      <c r="Q114">
        <v>5.2796776733342897E-2</v>
      </c>
      <c r="R114">
        <v>0.17812238443706099</v>
      </c>
      <c r="S114">
        <v>0.197102441739468</v>
      </c>
      <c r="T114">
        <v>0.27600237758471402</v>
      </c>
      <c r="U114">
        <v>0.26207415023216302</v>
      </c>
      <c r="V114">
        <v>0.26815803627246099</v>
      </c>
      <c r="W114">
        <v>0.211805498633624</v>
      </c>
      <c r="X114">
        <v>0.23651641391331599</v>
      </c>
      <c r="Y114">
        <v>0.329360667176678</v>
      </c>
      <c r="Z114">
        <v>0.19916776154266</v>
      </c>
      <c r="AA114">
        <v>0.30992387167340701</v>
      </c>
      <c r="AB114">
        <v>0.30915679133679402</v>
      </c>
      <c r="AC114">
        <v>0.129810461701902</v>
      </c>
      <c r="AD114">
        <v>0.19387581812955701</v>
      </c>
      <c r="AE114">
        <v>0.13166365762168999</v>
      </c>
      <c r="AF114">
        <v>0.13862998364933199</v>
      </c>
      <c r="AG114">
        <v>0.172876289506848</v>
      </c>
      <c r="AH114">
        <v>0.218569537639039</v>
      </c>
      <c r="AI114">
        <v>0.169134896763732</v>
      </c>
      <c r="AJ114">
        <v>0.17846615974883301</v>
      </c>
      <c r="AK114">
        <v>0.19662066928805899</v>
      </c>
      <c r="AL114">
        <v>0.152384499472448</v>
      </c>
      <c r="AM114">
        <v>0.14597953189724699</v>
      </c>
      <c r="AN114">
        <v>0.17688904078409101</v>
      </c>
      <c r="AO114">
        <v>0.168101550993981</v>
      </c>
      <c r="AP114">
        <v>0.12237170779746399</v>
      </c>
      <c r="AQ114">
        <v>0.18268749082802099</v>
      </c>
      <c r="AR114">
        <v>0.178618599565387</v>
      </c>
      <c r="AS114">
        <v>0.48911569986494202</v>
      </c>
      <c r="AT114">
        <v>0.14418471905048499</v>
      </c>
      <c r="AU114">
        <v>0.37416265846668401</v>
      </c>
      <c r="AV114">
        <v>0.19677868298107501</v>
      </c>
      <c r="AW114">
        <v>0.22013296446288799</v>
      </c>
      <c r="AX114">
        <v>0.136571260640037</v>
      </c>
      <c r="AY114">
        <v>0.29162785478140402</v>
      </c>
      <c r="AZ114">
        <v>0.108674728276956</v>
      </c>
      <c r="BA114">
        <v>0.15252554087460901</v>
      </c>
      <c r="BB114">
        <v>0.144029937790324</v>
      </c>
      <c r="BC114">
        <v>0.15432877693497399</v>
      </c>
      <c r="BD114">
        <v>0.132492272089065</v>
      </c>
      <c r="BE114">
        <v>6.9801112052464406E-2</v>
      </c>
      <c r="BF114">
        <v>5.82831207316706E-2</v>
      </c>
      <c r="BG114">
        <v>0.21793402508034401</v>
      </c>
      <c r="BH114">
        <v>0.126783166572559</v>
      </c>
      <c r="BI114">
        <v>0.14478465981213201</v>
      </c>
      <c r="BJ114">
        <v>0.126003528807211</v>
      </c>
      <c r="BK114">
        <v>8.8006654913846905E-2</v>
      </c>
      <c r="BL114">
        <v>0.13921000297299499</v>
      </c>
    </row>
    <row r="115" spans="3:64">
      <c r="C115" s="16"/>
      <c r="D115">
        <v>11</v>
      </c>
      <c r="E115">
        <v>3.2605058514468703E-2</v>
      </c>
      <c r="F115">
        <v>5.8470015121979503E-2</v>
      </c>
      <c r="G115">
        <v>4.9063507821020903E-2</v>
      </c>
      <c r="H115">
        <v>3.4492233145531397E-2</v>
      </c>
      <c r="I115">
        <v>0.171212198960359</v>
      </c>
      <c r="J115">
        <v>2.1577150864483498E-2</v>
      </c>
      <c r="K115">
        <v>5.0566165288491498E-2</v>
      </c>
      <c r="L115">
        <v>1.39732551073837E-2</v>
      </c>
      <c r="M115">
        <v>5.0181488765719498E-2</v>
      </c>
      <c r="N115">
        <v>6.1809172060971897E-2</v>
      </c>
      <c r="O115">
        <v>2.4378064132111899E-2</v>
      </c>
      <c r="P115">
        <v>3.2386182901503302E-2</v>
      </c>
      <c r="Q115">
        <v>1.16179485850341E-2</v>
      </c>
      <c r="R115">
        <v>3.9195890966702798E-2</v>
      </c>
      <c r="S115">
        <v>4.3372458998385398E-2</v>
      </c>
      <c r="T115">
        <v>6.0734416578528003E-2</v>
      </c>
      <c r="U115">
        <v>5.7669505436700602E-2</v>
      </c>
      <c r="V115">
        <v>5.9008266618474498E-2</v>
      </c>
      <c r="W115">
        <v>4.6607871643022401E-2</v>
      </c>
      <c r="X115">
        <v>5.2045516911758898E-2</v>
      </c>
      <c r="Y115">
        <v>7.2475926258100995E-2</v>
      </c>
      <c r="Z115">
        <v>4.3826933319920797E-2</v>
      </c>
      <c r="AA115">
        <v>6.8198852830771595E-2</v>
      </c>
      <c r="AB115">
        <v>6.8030056543142703E-2</v>
      </c>
      <c r="AC115">
        <v>2.8564836021510401E-2</v>
      </c>
      <c r="AD115">
        <v>4.26624393812308E-2</v>
      </c>
      <c r="AE115">
        <v>2.8972632410726201E-2</v>
      </c>
      <c r="AF115">
        <v>3.0505574810306801E-2</v>
      </c>
      <c r="AG115">
        <v>3.8041486002186702E-2</v>
      </c>
      <c r="AH115">
        <v>4.8096300714914102E-2</v>
      </c>
      <c r="AI115">
        <v>3.7218191263087702E-2</v>
      </c>
      <c r="AJ115">
        <v>3.9271538840381502E-2</v>
      </c>
      <c r="AK115">
        <v>4.3266444807435397E-2</v>
      </c>
      <c r="AL115">
        <v>3.35322606713035E-2</v>
      </c>
      <c r="AM115">
        <v>3.2122845389129497E-2</v>
      </c>
      <c r="AN115">
        <v>3.8924493278539897E-2</v>
      </c>
      <c r="AO115">
        <v>3.6990803176800501E-2</v>
      </c>
      <c r="AP115">
        <v>2.69279357077854E-2</v>
      </c>
      <c r="AQ115">
        <v>4.0200444172730103E-2</v>
      </c>
      <c r="AR115">
        <v>3.9305083273595401E-2</v>
      </c>
      <c r="AS115">
        <v>0.107630075257514</v>
      </c>
      <c r="AT115">
        <v>3.17278962148883E-2</v>
      </c>
      <c r="AU115">
        <v>8.2334619601130699E-2</v>
      </c>
      <c r="AV115">
        <v>4.3301215774050598E-2</v>
      </c>
      <c r="AW115">
        <v>4.8440333316519299E-2</v>
      </c>
      <c r="AX115">
        <v>3.00525521155008E-2</v>
      </c>
      <c r="AY115">
        <v>6.4172808122857403E-2</v>
      </c>
      <c r="AZ115">
        <v>2.3913910729646399E-2</v>
      </c>
      <c r="BA115">
        <v>3.3563296879573198E-2</v>
      </c>
      <c r="BB115">
        <v>3.1693836546216297E-2</v>
      </c>
      <c r="BC115">
        <v>3.3960099584818E-2</v>
      </c>
      <c r="BD115">
        <v>2.91549693046507E-2</v>
      </c>
      <c r="BE115">
        <v>1.53597583257691E-2</v>
      </c>
      <c r="BF115">
        <v>1.28252204382821E-2</v>
      </c>
      <c r="BG115">
        <v>4.7956455961334701E-2</v>
      </c>
      <c r="BH115">
        <v>2.7898678703951699E-2</v>
      </c>
      <c r="BI115">
        <v>3.1859913382490702E-2</v>
      </c>
      <c r="BJ115">
        <v>2.77271191498807E-2</v>
      </c>
      <c r="BK115">
        <v>1.93658941926316E-2</v>
      </c>
      <c r="BL115">
        <v>3.0633208258740201E-2</v>
      </c>
    </row>
    <row r="116" spans="3:64">
      <c r="C116" s="16"/>
      <c r="D116">
        <v>13</v>
      </c>
      <c r="E116">
        <v>7.9478446169058501E-3</v>
      </c>
      <c r="F116">
        <v>1.4252714643386099E-2</v>
      </c>
      <c r="G116">
        <v>1.1959774166599799E-2</v>
      </c>
      <c r="H116">
        <v>8.4078643627988493E-3</v>
      </c>
      <c r="I116">
        <v>4.1734872312891302E-2</v>
      </c>
      <c r="J116">
        <v>5.2596698230230098E-3</v>
      </c>
      <c r="K116">
        <v>1.2326063589407899E-2</v>
      </c>
      <c r="L116">
        <v>3.4061359017831202E-3</v>
      </c>
      <c r="M116">
        <v>1.22322944207556E-2</v>
      </c>
      <c r="N116">
        <v>1.5066671179940001E-2</v>
      </c>
      <c r="O116">
        <v>5.9424234953300804E-3</v>
      </c>
      <c r="P116">
        <v>7.8944912588216204E-3</v>
      </c>
      <c r="Q116">
        <v>2.8320038156066101E-3</v>
      </c>
      <c r="R116">
        <v>9.5544331222805999E-3</v>
      </c>
      <c r="S116">
        <v>1.0572517899923899E-2</v>
      </c>
      <c r="T116">
        <v>1.4804687611597599E-2</v>
      </c>
      <c r="U116">
        <v>1.40575815296055E-2</v>
      </c>
      <c r="V116">
        <v>1.4383919415095399E-2</v>
      </c>
      <c r="W116">
        <v>1.1361185614160199E-2</v>
      </c>
      <c r="X116">
        <v>1.26866719542198E-2</v>
      </c>
      <c r="Y116">
        <v>1.7666810814343299E-2</v>
      </c>
      <c r="Z116">
        <v>1.0683301056112199E-2</v>
      </c>
      <c r="AA116">
        <v>1.6624226731863399E-2</v>
      </c>
      <c r="AB116">
        <v>1.6583080764731101E-2</v>
      </c>
      <c r="AC116">
        <v>6.9629955764567604E-3</v>
      </c>
      <c r="AD116">
        <v>1.0399442743822099E-2</v>
      </c>
      <c r="AE116">
        <v>7.06240046896399E-3</v>
      </c>
      <c r="AF116">
        <v>7.4360721798467201E-3</v>
      </c>
      <c r="AG116">
        <v>9.2730341093364196E-3</v>
      </c>
      <c r="AH116">
        <v>1.1724006707747E-2</v>
      </c>
      <c r="AI116">
        <v>9.0723468859912806E-3</v>
      </c>
      <c r="AJ116">
        <v>9.5728731304569603E-3</v>
      </c>
      <c r="AK116">
        <v>1.05466757651372E-2</v>
      </c>
      <c r="AL116">
        <v>8.1738604257016595E-3</v>
      </c>
      <c r="AM116">
        <v>7.8302998196552002E-3</v>
      </c>
      <c r="AN116">
        <v>9.4882769258747904E-3</v>
      </c>
      <c r="AO116">
        <v>9.0169185181279091E-3</v>
      </c>
      <c r="AP116">
        <v>6.5639829710637098E-3</v>
      </c>
      <c r="AQ116">
        <v>9.79930410717322E-3</v>
      </c>
      <c r="AR116">
        <v>9.5810499580749192E-3</v>
      </c>
      <c r="AS116">
        <v>2.6236024507454998E-2</v>
      </c>
      <c r="AT116">
        <v>7.7340265782791101E-3</v>
      </c>
      <c r="AU116">
        <v>2.0069976653820501E-2</v>
      </c>
      <c r="AV116">
        <v>1.0555151573874599E-2</v>
      </c>
      <c r="AW116">
        <v>1.18078684698565E-2</v>
      </c>
      <c r="AX116">
        <v>7.3256428737728599E-3</v>
      </c>
      <c r="AY116">
        <v>1.5642833683756501E-2</v>
      </c>
      <c r="AZ116">
        <v>5.8292809558199302E-3</v>
      </c>
      <c r="BA116">
        <v>8.1814258456721998E-3</v>
      </c>
      <c r="BB116">
        <v>7.7257241563040702E-3</v>
      </c>
      <c r="BC116">
        <v>8.2781509057868307E-3</v>
      </c>
      <c r="BD116">
        <v>7.1068471090520004E-3</v>
      </c>
      <c r="BE116">
        <v>3.7441114381765801E-3</v>
      </c>
      <c r="BF116">
        <v>3.1262897189955302E-3</v>
      </c>
      <c r="BG116">
        <v>1.16899179981241E-2</v>
      </c>
      <c r="BH116">
        <v>6.80061234233307E-3</v>
      </c>
      <c r="BI116">
        <v>7.7662072270089097E-3</v>
      </c>
      <c r="BJ116">
        <v>6.7587927983596401E-3</v>
      </c>
      <c r="BK116">
        <v>4.7206514854795803E-3</v>
      </c>
      <c r="BL116">
        <v>7.4671842484117304E-3</v>
      </c>
    </row>
    <row r="117" spans="3:64">
      <c r="C117" s="16" t="s">
        <v>348</v>
      </c>
      <c r="D117">
        <v>1</v>
      </c>
      <c r="E117">
        <v>-0.64650847674926204</v>
      </c>
      <c r="F117">
        <v>0.15411214587775901</v>
      </c>
      <c r="G117">
        <v>-2.9523058589694098</v>
      </c>
      <c r="H117">
        <v>-1.5873730487389199</v>
      </c>
      <c r="I117">
        <v>-1.23219938464575</v>
      </c>
      <c r="J117">
        <v>-1.9161428855332701</v>
      </c>
      <c r="K117">
        <v>-0.89894895014694198</v>
      </c>
      <c r="L117">
        <v>-1.1588360997150999</v>
      </c>
      <c r="M117">
        <v>-2.37460957668491</v>
      </c>
      <c r="N117">
        <v>-4.6951332925500404</v>
      </c>
      <c r="O117">
        <v>-1.6644585430191501</v>
      </c>
      <c r="P117">
        <v>-1.6592451936844901</v>
      </c>
      <c r="Q117">
        <v>-1.17292464378448</v>
      </c>
      <c r="R117">
        <v>-0.28762994203925601</v>
      </c>
      <c r="S117">
        <v>-2.08711489468863</v>
      </c>
      <c r="T117">
        <v>-1.4037044618640699</v>
      </c>
      <c r="U117">
        <v>-1.4502154448864</v>
      </c>
      <c r="V117">
        <v>-1.0995088900844601</v>
      </c>
      <c r="W117">
        <v>-1.5984774699056199</v>
      </c>
      <c r="X117">
        <v>-1.87292076864028</v>
      </c>
      <c r="Y117">
        <v>-0.71809600073931901</v>
      </c>
      <c r="Z117">
        <v>-2.0788159505799002</v>
      </c>
      <c r="AA117">
        <v>-1.0201123171451401</v>
      </c>
      <c r="AB117">
        <v>-1.14547578466621</v>
      </c>
      <c r="AC117">
        <v>0.21087619280175701</v>
      </c>
      <c r="AD117">
        <v>-0.99172756166700704</v>
      </c>
      <c r="AE117">
        <v>-1.1177953707947299</v>
      </c>
      <c r="AF117">
        <v>-0.96082223929388899</v>
      </c>
      <c r="AG117">
        <v>-1.1199981446044001</v>
      </c>
      <c r="AH117">
        <v>-0.196822289762977</v>
      </c>
      <c r="AI117">
        <v>-1.9866735797962101</v>
      </c>
      <c r="AJ117">
        <v>-0.10402666333082</v>
      </c>
      <c r="AK117">
        <v>-6.3545590129305801E-2</v>
      </c>
      <c r="AL117">
        <v>-0.54641555872651804</v>
      </c>
      <c r="AM117">
        <v>-0.30733313427404502</v>
      </c>
      <c r="AN117">
        <v>-1.2971463567834101</v>
      </c>
      <c r="AO117">
        <v>-0.61687073316179297</v>
      </c>
      <c r="AP117">
        <v>0.17073598123976599</v>
      </c>
      <c r="AQ117">
        <v>0.52799029929656605</v>
      </c>
      <c r="AR117">
        <v>1.1564546350457701</v>
      </c>
      <c r="AS117">
        <v>-1.0952311558211001</v>
      </c>
      <c r="AT117">
        <v>1.12453552593562</v>
      </c>
      <c r="AU117">
        <v>-0.60032766563256101</v>
      </c>
      <c r="AV117">
        <v>-1.07572406214353</v>
      </c>
      <c r="AW117">
        <v>-0.68295500770045303</v>
      </c>
      <c r="AX117">
        <v>0.257714116044996</v>
      </c>
      <c r="AY117">
        <v>-0.88398626301910899</v>
      </c>
      <c r="AZ117">
        <v>-0.85755651517727804</v>
      </c>
      <c r="BA117">
        <v>-1.4745277955679299</v>
      </c>
      <c r="BB117">
        <v>-1.50093750456466</v>
      </c>
      <c r="BC117">
        <v>-1.7622453627815601E-2</v>
      </c>
      <c r="BD117">
        <v>1.54652901545189</v>
      </c>
      <c r="BE117">
        <v>1.3328829080857201</v>
      </c>
      <c r="BF117">
        <v>1.20056206693129</v>
      </c>
      <c r="BG117">
        <v>0.90187570639935699</v>
      </c>
      <c r="BH117">
        <v>-0.82180095277960297</v>
      </c>
      <c r="BI117">
        <v>-1.0950737706510101</v>
      </c>
      <c r="BJ117">
        <v>-1.19456041004587</v>
      </c>
      <c r="BK117">
        <v>-0.99531383640214599</v>
      </c>
      <c r="BL117">
        <v>-1.1476867380384801</v>
      </c>
    </row>
    <row r="118" spans="3:64">
      <c r="D118">
        <v>3</v>
      </c>
      <c r="E118">
        <v>0.19437447446257</v>
      </c>
      <c r="F118">
        <v>0.50960955432249599</v>
      </c>
      <c r="G118">
        <v>2.6086461882039198</v>
      </c>
      <c r="H118">
        <v>2.7623867607027199E-3</v>
      </c>
      <c r="I118">
        <v>0.88513641322345005</v>
      </c>
      <c r="J118">
        <v>-2.7461848297549598</v>
      </c>
      <c r="K118">
        <v>-9.3274030097234895E-2</v>
      </c>
      <c r="L118">
        <v>-0.20029387857877701</v>
      </c>
      <c r="M118">
        <v>-0.69328504421812798</v>
      </c>
      <c r="N118">
        <v>1.30160650017877</v>
      </c>
      <c r="O118">
        <v>-0.74159560485692699</v>
      </c>
      <c r="P118">
        <v>-0.42783119416190202</v>
      </c>
      <c r="Q118">
        <v>-1.4927407321785899</v>
      </c>
      <c r="R118">
        <v>-1.1779551334027201</v>
      </c>
      <c r="S118">
        <v>-0.48886704269881698</v>
      </c>
      <c r="T118">
        <v>-0.210239918207795</v>
      </c>
      <c r="U118">
        <v>-0.36703738051970403</v>
      </c>
      <c r="V118">
        <v>-1.19154617469164</v>
      </c>
      <c r="W118">
        <v>-1.2718573620334199</v>
      </c>
      <c r="X118">
        <v>-1.2396221185947001</v>
      </c>
      <c r="Y118">
        <v>-2.4647430078316002</v>
      </c>
      <c r="Z118">
        <v>-1.3933226450462699</v>
      </c>
      <c r="AA118">
        <v>-0.456154745688719</v>
      </c>
      <c r="AB118">
        <v>-0.68933751807423405</v>
      </c>
      <c r="AC118">
        <v>-2.0238917079278198</v>
      </c>
      <c r="AD118">
        <v>-1.11813847098522</v>
      </c>
      <c r="AE118">
        <v>-0.53606470733151002</v>
      </c>
      <c r="AF118">
        <v>-1.32816722508201</v>
      </c>
      <c r="AG118">
        <v>-7.4810794311040804E-2</v>
      </c>
      <c r="AH118">
        <v>1.7478884724862899E-2</v>
      </c>
      <c r="AI118">
        <v>-0.500255052631431</v>
      </c>
      <c r="AJ118">
        <v>0.40630086428628298</v>
      </c>
      <c r="AK118">
        <v>-1.4157215927784601</v>
      </c>
      <c r="AL118">
        <v>-0.72279483134873701</v>
      </c>
      <c r="AM118">
        <v>-0.89124500587412203</v>
      </c>
      <c r="AN118">
        <v>-1.4822051942071</v>
      </c>
      <c r="AO118">
        <v>-0.99384552752378297</v>
      </c>
      <c r="AP118">
        <v>-2.00579000464541</v>
      </c>
      <c r="AQ118">
        <v>-0.26263352675725499</v>
      </c>
      <c r="AR118">
        <v>-1.5333363539252201</v>
      </c>
      <c r="AS118">
        <v>-0.87163685980627004</v>
      </c>
      <c r="AT118">
        <v>-1.0993022779781301</v>
      </c>
      <c r="AU118">
        <v>-0.67465818358586005</v>
      </c>
      <c r="AV118">
        <v>1.08007695074044</v>
      </c>
      <c r="AW118">
        <v>-1.0120521750204401</v>
      </c>
      <c r="AX118">
        <v>-0.82273307897970105</v>
      </c>
      <c r="AY118">
        <v>-1.7050197711241999</v>
      </c>
      <c r="AZ118">
        <v>-1.1870524940793099</v>
      </c>
      <c r="BA118">
        <v>0.887421765617594</v>
      </c>
      <c r="BB118">
        <v>-1.1942569697948899</v>
      </c>
      <c r="BC118">
        <v>-1.1284678278267399</v>
      </c>
      <c r="BD118">
        <v>-1.4322342437372599</v>
      </c>
      <c r="BE118">
        <v>-3.5841099981095199E-2</v>
      </c>
      <c r="BF118">
        <v>2.6287470447127799</v>
      </c>
      <c r="BG118">
        <v>-1.53583872009626</v>
      </c>
      <c r="BH118">
        <v>0.22370260228545</v>
      </c>
      <c r="BI118">
        <v>-0.98545723914425698</v>
      </c>
      <c r="BJ118">
        <v>-1.4261027032400899</v>
      </c>
      <c r="BK118">
        <v>-0.37736667353758901</v>
      </c>
      <c r="BL118">
        <v>0.20712697417120901</v>
      </c>
    </row>
    <row r="119" spans="3:64">
      <c r="D119">
        <v>8</v>
      </c>
      <c r="E119">
        <v>0.16270011098832199</v>
      </c>
      <c r="F119">
        <v>-0.169413458588759</v>
      </c>
      <c r="G119">
        <v>-1.6611375781347799</v>
      </c>
      <c r="H119">
        <v>2.4834225009329902</v>
      </c>
      <c r="I119">
        <v>-0.23259128991674299</v>
      </c>
      <c r="J119">
        <v>1.57795457956864</v>
      </c>
      <c r="K119">
        <v>-0.79965358419339205</v>
      </c>
      <c r="L119">
        <v>0.72325021606105</v>
      </c>
      <c r="M119">
        <v>0.75153805661302198</v>
      </c>
      <c r="N119">
        <v>0.69531216431807696</v>
      </c>
      <c r="O119">
        <v>1.9228080087741199</v>
      </c>
      <c r="P119">
        <v>2.0859286310113401</v>
      </c>
      <c r="Q119">
        <v>1.67148131031078</v>
      </c>
      <c r="R119">
        <v>1.3642758171167</v>
      </c>
      <c r="S119">
        <v>1.0289061086438001</v>
      </c>
      <c r="T119">
        <v>0.27595879166930398</v>
      </c>
      <c r="U119">
        <v>0.43769682767791301</v>
      </c>
      <c r="V119">
        <v>2.0822281946416799</v>
      </c>
      <c r="W119">
        <v>1.40221868256758</v>
      </c>
      <c r="X119">
        <v>1.99714763212459</v>
      </c>
      <c r="Y119">
        <v>1.2435849034409201</v>
      </c>
      <c r="Z119">
        <v>1.40917505329227</v>
      </c>
      <c r="AA119">
        <v>0.89205150658306898</v>
      </c>
      <c r="AB119">
        <v>0.46520259976395301</v>
      </c>
      <c r="AC119">
        <v>1.7601800240949199</v>
      </c>
      <c r="AD119">
        <v>1.4507732668914299</v>
      </c>
      <c r="AE119">
        <v>0.19880990579309701</v>
      </c>
      <c r="AF119">
        <v>1.63257026424298</v>
      </c>
      <c r="AG119">
        <v>1.71815107867337</v>
      </c>
      <c r="AH119">
        <v>1.0275146063929499</v>
      </c>
      <c r="AI119">
        <v>2.6245654125044502</v>
      </c>
      <c r="AJ119">
        <v>0.77515862046662398</v>
      </c>
      <c r="AK119">
        <v>1.9184670296520201</v>
      </c>
      <c r="AL119">
        <v>1.94856961201864</v>
      </c>
      <c r="AM119">
        <v>0.36644269276653701</v>
      </c>
      <c r="AN119">
        <v>2.1396830069206101</v>
      </c>
      <c r="AO119">
        <v>-0.28794626917752197</v>
      </c>
      <c r="AP119">
        <v>1.3709657491837399</v>
      </c>
      <c r="AQ119">
        <v>-0.235421310279739</v>
      </c>
      <c r="AR119">
        <v>-1.42368618764799</v>
      </c>
      <c r="AS119">
        <v>-0.93422121649211398</v>
      </c>
      <c r="AT119">
        <v>0.124353618850591</v>
      </c>
      <c r="AU119">
        <v>-0.168175013426931</v>
      </c>
      <c r="AV119">
        <v>0.283299225739785</v>
      </c>
      <c r="AW119">
        <v>2.1317591736752699</v>
      </c>
      <c r="AX119">
        <v>2.1749269105304898</v>
      </c>
      <c r="AY119">
        <v>1.47542447322325</v>
      </c>
      <c r="AZ119">
        <v>3.1602825656995401</v>
      </c>
      <c r="BA119">
        <v>0.66734969764847696</v>
      </c>
      <c r="BB119">
        <v>3.1301189553589701</v>
      </c>
      <c r="BC119">
        <v>3.4363475039344098</v>
      </c>
      <c r="BD119">
        <v>2.0661950028673202</v>
      </c>
      <c r="BE119">
        <v>1.2373414204140301</v>
      </c>
      <c r="BF119">
        <v>0.69384680092864004</v>
      </c>
      <c r="BG119">
        <v>0.72145077010769199</v>
      </c>
      <c r="BH119">
        <v>-0.73762878111879104</v>
      </c>
      <c r="BI119">
        <v>2.57506199500471</v>
      </c>
      <c r="BJ119">
        <v>1.2925203396545999</v>
      </c>
      <c r="BK119">
        <v>0.34589034542537</v>
      </c>
      <c r="BL119">
        <v>1.36996234597656</v>
      </c>
    </row>
    <row r="120" spans="3:64">
      <c r="D120">
        <v>11</v>
      </c>
      <c r="E120">
        <v>0.417717201127704</v>
      </c>
      <c r="F120">
        <v>-0.34702576615978997</v>
      </c>
      <c r="G120">
        <v>2.75530003238591</v>
      </c>
      <c r="H120">
        <v>2.5908614057560602</v>
      </c>
      <c r="I120">
        <v>2.8138332351521602</v>
      </c>
      <c r="J120">
        <v>1.2319677110184299</v>
      </c>
      <c r="K120">
        <v>0.53687264228324705</v>
      </c>
      <c r="L120">
        <v>-1.2371955726386501</v>
      </c>
      <c r="M120">
        <v>1.9597618160761401</v>
      </c>
      <c r="N120">
        <v>2.2557481556006702</v>
      </c>
      <c r="O120">
        <v>1.5025975099596001</v>
      </c>
      <c r="P120">
        <v>2.0855164365930898</v>
      </c>
      <c r="Q120">
        <v>1.2295545948500599</v>
      </c>
      <c r="R120">
        <v>1.0236479656886499</v>
      </c>
      <c r="S120">
        <v>1.82355251163828</v>
      </c>
      <c r="T120">
        <v>1.5138844339786699</v>
      </c>
      <c r="U120">
        <v>1.86979334342087</v>
      </c>
      <c r="V120">
        <v>2.5911930130484402</v>
      </c>
      <c r="W120">
        <v>3.03154101365346</v>
      </c>
      <c r="X120">
        <v>3.5070401042807902</v>
      </c>
      <c r="Y120">
        <v>1.96534816460771</v>
      </c>
      <c r="Z120">
        <v>2.59300558937512</v>
      </c>
      <c r="AA120">
        <v>0.88948628256656304</v>
      </c>
      <c r="AB120">
        <v>1.35068988678761</v>
      </c>
      <c r="AC120">
        <v>1.18269837345264</v>
      </c>
      <c r="AD120">
        <v>3.2558294394904599</v>
      </c>
      <c r="AE120">
        <v>1.0580930849108401</v>
      </c>
      <c r="AF120">
        <v>2.1313380358346499</v>
      </c>
      <c r="AG120">
        <v>3.4469836105168601</v>
      </c>
      <c r="AH120">
        <v>1.01819364755188</v>
      </c>
      <c r="AI120">
        <v>2.0074062200516498</v>
      </c>
      <c r="AJ120">
        <v>0.148224380220249</v>
      </c>
      <c r="AK120">
        <v>0.18709608340141901</v>
      </c>
      <c r="AL120">
        <v>0.45142224255178898</v>
      </c>
      <c r="AM120">
        <v>1.3069340621610199</v>
      </c>
      <c r="AN120">
        <v>0.63615427383059198</v>
      </c>
      <c r="AO120">
        <v>0.15456706583299201</v>
      </c>
      <c r="AP120">
        <v>1.0510771794179801</v>
      </c>
      <c r="AQ120">
        <v>1.5683549531296399</v>
      </c>
      <c r="AR120">
        <v>-1.6575788875011099</v>
      </c>
      <c r="AS120">
        <v>1.33223269070277</v>
      </c>
      <c r="AT120">
        <v>1.21336885376897</v>
      </c>
      <c r="AU120">
        <v>2.6217648152661401</v>
      </c>
      <c r="AV120">
        <v>1.12503745417242</v>
      </c>
      <c r="AW120">
        <v>1.1344341766896899</v>
      </c>
      <c r="AX120">
        <v>-0.57826530072679505</v>
      </c>
      <c r="AY120">
        <v>0.80477368757405199</v>
      </c>
      <c r="AZ120">
        <v>1.72826305719111</v>
      </c>
      <c r="BA120">
        <v>1.84617281016398</v>
      </c>
      <c r="BB120">
        <v>1.5511567539447699</v>
      </c>
      <c r="BC120">
        <v>0.74868187841830602</v>
      </c>
      <c r="BD120">
        <v>-0.54403596218834704</v>
      </c>
      <c r="BE120">
        <v>-1.4341524774314101</v>
      </c>
      <c r="BF120">
        <v>-1.6159914189907301</v>
      </c>
      <c r="BG120">
        <v>-0.46210086347170598</v>
      </c>
      <c r="BH120">
        <v>-0.67447500251520098</v>
      </c>
      <c r="BI120">
        <v>0.47457109907971401</v>
      </c>
      <c r="BJ120">
        <v>2.5936944574780898</v>
      </c>
      <c r="BK120">
        <v>0.82796208350710299</v>
      </c>
      <c r="BL120">
        <v>0.716179553023502</v>
      </c>
    </row>
    <row r="121" spans="3:64">
      <c r="D121">
        <v>13</v>
      </c>
      <c r="E121">
        <v>1.66055062882338</v>
      </c>
      <c r="F121">
        <v>0.467248911032074</v>
      </c>
      <c r="G121">
        <v>1.3306179510357099</v>
      </c>
      <c r="H121">
        <v>-0.60113588358389103</v>
      </c>
      <c r="I121">
        <v>1.04155850183803</v>
      </c>
      <c r="J121">
        <v>1.77668596395036</v>
      </c>
      <c r="K121">
        <v>0.65159496225570401</v>
      </c>
      <c r="L121">
        <v>2.55959425172128</v>
      </c>
      <c r="M121">
        <v>-1.84536522242343</v>
      </c>
      <c r="N121">
        <v>-4.35362343711554</v>
      </c>
      <c r="O121">
        <v>-1.10976547331475</v>
      </c>
      <c r="P121">
        <v>-1.8398443572247301</v>
      </c>
      <c r="Q121">
        <v>3.19893068098331</v>
      </c>
      <c r="R121">
        <v>0.32406772285582303</v>
      </c>
      <c r="S121">
        <v>0.75492281306272102</v>
      </c>
      <c r="T121">
        <v>-0.27046681080729601</v>
      </c>
      <c r="U121">
        <v>-0.20894664747154801</v>
      </c>
      <c r="V121">
        <v>-0.79383046932309698</v>
      </c>
      <c r="W121">
        <v>-0.101096485063596</v>
      </c>
      <c r="X121">
        <v>-0.120421856395605</v>
      </c>
      <c r="Y121">
        <v>2.7937854726033602</v>
      </c>
      <c r="Z121">
        <v>-0.72930417129373504</v>
      </c>
      <c r="AA121">
        <v>0.65512546978156505</v>
      </c>
      <c r="AB121">
        <v>-0.30243223331584501</v>
      </c>
      <c r="AC121">
        <v>1.4338261723688701</v>
      </c>
      <c r="AD121">
        <v>2.3426722107701501</v>
      </c>
      <c r="AE121">
        <v>4.0223575462105803</v>
      </c>
      <c r="AF121">
        <v>2.5371720744544199</v>
      </c>
      <c r="AG121">
        <v>0.43063695097354898</v>
      </c>
      <c r="AH121">
        <v>1.7872949664253399</v>
      </c>
      <c r="AI121">
        <v>2.0315243705821602</v>
      </c>
      <c r="AJ121">
        <v>1.2813985279321001</v>
      </c>
      <c r="AK121">
        <v>-1.3606296109219</v>
      </c>
      <c r="AL121">
        <v>2.1328071790644501</v>
      </c>
      <c r="AM121">
        <v>7.59851926960651</v>
      </c>
      <c r="AN121">
        <v>2.5119138970908699</v>
      </c>
      <c r="AO121">
        <v>3.0063253592103498</v>
      </c>
      <c r="AP121">
        <v>7.5154201297948999</v>
      </c>
      <c r="AQ121">
        <v>7.2215299274145401</v>
      </c>
      <c r="AR121">
        <v>2.5552179469398699</v>
      </c>
      <c r="AS121">
        <v>2.99408542691681</v>
      </c>
      <c r="AT121">
        <v>2.8058342179047502</v>
      </c>
      <c r="AU121">
        <v>1.2224353412564299</v>
      </c>
      <c r="AV121">
        <v>2.6472016536631302</v>
      </c>
      <c r="AW121">
        <v>2.0614671135470499</v>
      </c>
      <c r="AX121">
        <v>0.100213098451726</v>
      </c>
      <c r="AY121">
        <v>4.26528073302865</v>
      </c>
      <c r="AZ121">
        <v>4.4368908215730496</v>
      </c>
      <c r="BA121">
        <v>3.5435872373350201</v>
      </c>
      <c r="BB121">
        <v>4.5182483753456699</v>
      </c>
      <c r="BC121">
        <v>1.46170988717868</v>
      </c>
      <c r="BD121">
        <v>4.3821781412387004</v>
      </c>
      <c r="BE121">
        <v>8.6810042469505095</v>
      </c>
      <c r="BF121">
        <v>10.6510489784688</v>
      </c>
      <c r="BG121">
        <v>3.0137459430172999</v>
      </c>
      <c r="BH121">
        <v>5.9556235021923696</v>
      </c>
      <c r="BI121">
        <v>3.3417763958925399</v>
      </c>
      <c r="BJ121">
        <v>3.2258598337456599</v>
      </c>
      <c r="BK121">
        <v>4.3058125604519502</v>
      </c>
      <c r="BL121">
        <v>1.8348311159183699</v>
      </c>
    </row>
    <row r="125" spans="3:64">
      <c r="G125" s="17" t="s">
        <v>548</v>
      </c>
    </row>
    <row r="126" spans="3:64" ht="16" thickBot="1">
      <c r="G126" s="28"/>
      <c r="H126" s="28"/>
      <c r="I126" s="28"/>
      <c r="J126" s="59"/>
      <c r="K126" s="59"/>
      <c r="L126" s="59"/>
      <c r="M126" s="59"/>
      <c r="N126" s="59"/>
      <c r="O126" s="59"/>
    </row>
    <row r="127" spans="3:64" ht="55.5" customHeight="1" thickTop="1">
      <c r="G127" s="128" t="s">
        <v>553</v>
      </c>
      <c r="H127" s="128"/>
      <c r="I127" s="107" t="s">
        <v>554</v>
      </c>
      <c r="J127" s="123"/>
      <c r="K127" s="123"/>
      <c r="L127" s="60"/>
      <c r="M127" s="60"/>
      <c r="N127" s="60"/>
      <c r="O127" s="60"/>
    </row>
    <row r="128" spans="3:64" ht="22" customHeight="1">
      <c r="G128" s="29" t="s">
        <v>549</v>
      </c>
      <c r="H128" s="29"/>
      <c r="I128" s="62">
        <f t="array" ref="I128:I133">TRANSPOSE(H137:M137)</f>
        <v>8.3333333333333339</v>
      </c>
      <c r="J128" s="12"/>
      <c r="K128" s="12"/>
      <c r="L128" s="63"/>
      <c r="M128" s="63"/>
      <c r="N128" s="63"/>
      <c r="O128" s="61"/>
    </row>
    <row r="129" spans="7:16" ht="22" customHeight="1">
      <c r="G129" s="29" t="s">
        <v>550</v>
      </c>
      <c r="H129" s="29"/>
      <c r="I129" s="62">
        <v>10</v>
      </c>
      <c r="J129" s="12"/>
      <c r="K129" s="12"/>
      <c r="L129" s="63"/>
      <c r="M129" s="63"/>
      <c r="N129" s="63"/>
      <c r="O129" s="61"/>
    </row>
    <row r="130" spans="7:16" ht="22" customHeight="1">
      <c r="G130" s="29" t="s">
        <v>555</v>
      </c>
      <c r="H130" s="29"/>
      <c r="I130" s="62">
        <v>23.333333333333332</v>
      </c>
      <c r="J130" s="12"/>
      <c r="K130" s="12"/>
      <c r="L130" s="63"/>
      <c r="M130" s="63"/>
      <c r="N130" s="63"/>
      <c r="O130" s="61"/>
    </row>
    <row r="131" spans="7:16" ht="22" customHeight="1">
      <c r="G131" s="12" t="s">
        <v>556</v>
      </c>
      <c r="H131" s="29"/>
      <c r="I131" s="62">
        <v>31.666666666666668</v>
      </c>
      <c r="J131" s="12"/>
      <c r="K131" s="12"/>
      <c r="L131" s="63"/>
      <c r="M131" s="63"/>
      <c r="N131" s="63"/>
      <c r="O131" s="61"/>
    </row>
    <row r="132" spans="7:16" ht="22" customHeight="1">
      <c r="G132" s="11" t="s">
        <v>551</v>
      </c>
      <c r="H132" s="12"/>
      <c r="I132" s="63">
        <v>20</v>
      </c>
      <c r="J132" s="12"/>
      <c r="K132" s="12"/>
      <c r="L132" s="63"/>
      <c r="M132" s="63"/>
      <c r="N132" s="63"/>
      <c r="O132" s="61"/>
    </row>
    <row r="133" spans="7:16" ht="28.5" customHeight="1" thickBot="1">
      <c r="G133" s="31" t="s">
        <v>552</v>
      </c>
      <c r="H133" s="31"/>
      <c r="I133" s="122">
        <v>6.666666666666667</v>
      </c>
      <c r="J133" s="12"/>
      <c r="K133" s="12"/>
      <c r="L133" s="63"/>
      <c r="M133" s="63"/>
      <c r="N133" s="63"/>
      <c r="O133" s="59"/>
    </row>
    <row r="134" spans="7:16" ht="16" thickTop="1">
      <c r="N134" s="59"/>
      <c r="O134" s="59"/>
    </row>
    <row r="135" spans="7:16">
      <c r="H135" s="121" t="s">
        <v>544</v>
      </c>
      <c r="I135" s="121" t="s">
        <v>546</v>
      </c>
      <c r="J135" s="121" t="s">
        <v>557</v>
      </c>
      <c r="K135" s="121" t="s">
        <v>558</v>
      </c>
      <c r="L135" s="121" t="s">
        <v>545</v>
      </c>
      <c r="M135" s="121" t="s">
        <v>547</v>
      </c>
    </row>
    <row r="136" spans="7:16">
      <c r="H136">
        <v>0.5</v>
      </c>
      <c r="I136">
        <v>0.2</v>
      </c>
      <c r="J136">
        <v>0.05</v>
      </c>
      <c r="K136">
        <v>0.01</v>
      </c>
      <c r="L136">
        <v>1E-3</v>
      </c>
    </row>
    <row r="137" spans="7:16" ht="45.5">
      <c r="G137" s="125" t="s">
        <v>566</v>
      </c>
      <c r="H137">
        <f>100*SUM(H138:H197)/$O$137</f>
        <v>8.3333333333333339</v>
      </c>
      <c r="I137">
        <f t="shared" ref="I137:M137" si="10">100*SUM(I138:I197)/$O$137</f>
        <v>10</v>
      </c>
      <c r="J137">
        <f t="shared" si="10"/>
        <v>23.333333333333332</v>
      </c>
      <c r="K137">
        <f t="shared" si="10"/>
        <v>31.666666666666668</v>
      </c>
      <c r="L137">
        <f t="shared" si="10"/>
        <v>20</v>
      </c>
      <c r="M137">
        <f t="shared" si="10"/>
        <v>6.666666666666667</v>
      </c>
      <c r="O137">
        <f>SUM(H138:M197)</f>
        <v>60</v>
      </c>
      <c r="P137" s="17"/>
    </row>
    <row r="138" spans="7:16">
      <c r="G138">
        <v>0.81468984564057223</v>
      </c>
      <c r="H138">
        <f>IF($G138&gt;H$136,1,0)</f>
        <v>1</v>
      </c>
      <c r="I138">
        <f>IF(AND($G138&lt;H$136,G138&gt;I$136),1,0)</f>
        <v>0</v>
      </c>
      <c r="J138">
        <f>IF(AND($G138&gt;J$136,$G138&lt;I$136),1,0)</f>
        <v>0</v>
      </c>
      <c r="K138">
        <f>IF(AND($G138&gt;K$136,G138&lt;J$136),1,0)</f>
        <v>0</v>
      </c>
      <c r="L138">
        <f>IF(AND($G138&gt;L$136,G138&lt;K$136),1,0)</f>
        <v>0</v>
      </c>
      <c r="M138">
        <f>IF($G138&lt;L$136,1,0)</f>
        <v>0</v>
      </c>
    </row>
    <row r="139" spans="7:16">
      <c r="G139">
        <v>0.43850189711852205</v>
      </c>
      <c r="H139">
        <f t="shared" ref="H139:H197" si="11">IF($G139&gt;H$136,1,0)</f>
        <v>0</v>
      </c>
      <c r="I139">
        <f t="shared" ref="I139:I197" si="12">IF(AND($G139&lt;H$136,G139&gt;I$136),1,0)</f>
        <v>1</v>
      </c>
      <c r="J139">
        <f t="shared" ref="J139:J197" si="13">IF(AND($G139&gt;J$136,$G139&lt;I$136),1,0)</f>
        <v>0</v>
      </c>
      <c r="K139">
        <f t="shared" ref="K139:K197" si="14">IF(AND($G139&gt;K$136,G139&lt;J$136),1,0)</f>
        <v>0</v>
      </c>
      <c r="L139">
        <f t="shared" ref="L139:L197" si="15">IF(AND($G139&gt;L$136,G139&lt;K$136),1,0)</f>
        <v>0</v>
      </c>
      <c r="M139">
        <f t="shared" ref="M139:M197" si="16">IF($G139&lt;L$136,1,0)</f>
        <v>0</v>
      </c>
    </row>
    <row r="140" spans="7:16">
      <c r="G140">
        <v>0.16829530555453365</v>
      </c>
      <c r="H140">
        <f t="shared" si="11"/>
        <v>0</v>
      </c>
      <c r="I140">
        <f t="shared" si="12"/>
        <v>0</v>
      </c>
      <c r="J140">
        <f t="shared" si="13"/>
        <v>1</v>
      </c>
      <c r="K140">
        <f t="shared" si="14"/>
        <v>0</v>
      </c>
      <c r="L140">
        <f t="shared" si="15"/>
        <v>0</v>
      </c>
      <c r="M140">
        <f t="shared" si="16"/>
        <v>0</v>
      </c>
    </row>
    <row r="141" spans="7:16">
      <c r="G141">
        <v>4.9187770435017513E-4</v>
      </c>
      <c r="H141">
        <f t="shared" si="11"/>
        <v>0</v>
      </c>
      <c r="I141">
        <f t="shared" si="12"/>
        <v>0</v>
      </c>
      <c r="J141">
        <f t="shared" si="13"/>
        <v>0</v>
      </c>
      <c r="K141">
        <f t="shared" si="14"/>
        <v>0</v>
      </c>
      <c r="L141">
        <f t="shared" si="15"/>
        <v>0</v>
      </c>
      <c r="M141">
        <f t="shared" si="16"/>
        <v>1</v>
      </c>
    </row>
    <row r="142" spans="7:16">
      <c r="G142">
        <v>0.13306464468183335</v>
      </c>
      <c r="H142">
        <f t="shared" si="11"/>
        <v>0</v>
      </c>
      <c r="I142">
        <f t="shared" si="12"/>
        <v>0</v>
      </c>
      <c r="J142">
        <f t="shared" si="13"/>
        <v>1</v>
      </c>
      <c r="K142">
        <f t="shared" si="14"/>
        <v>0</v>
      </c>
      <c r="L142">
        <f t="shared" si="15"/>
        <v>0</v>
      </c>
      <c r="M142">
        <f t="shared" si="16"/>
        <v>0</v>
      </c>
    </row>
    <row r="143" spans="7:16">
      <c r="G143">
        <v>2.3412242282768185E-4</v>
      </c>
      <c r="H143">
        <f t="shared" si="11"/>
        <v>0</v>
      </c>
      <c r="I143">
        <f t="shared" si="12"/>
        <v>0</v>
      </c>
      <c r="J143">
        <f t="shared" si="13"/>
        <v>0</v>
      </c>
      <c r="K143">
        <f t="shared" si="14"/>
        <v>0</v>
      </c>
      <c r="L143">
        <f t="shared" si="15"/>
        <v>0</v>
      </c>
      <c r="M143">
        <f t="shared" si="16"/>
        <v>1</v>
      </c>
    </row>
    <row r="144" spans="7:16">
      <c r="G144">
        <v>0.41807302273227087</v>
      </c>
      <c r="H144">
        <f t="shared" si="11"/>
        <v>0</v>
      </c>
      <c r="I144">
        <f t="shared" si="12"/>
        <v>1</v>
      </c>
      <c r="J144">
        <f t="shared" si="13"/>
        <v>0</v>
      </c>
      <c r="K144">
        <f t="shared" si="14"/>
        <v>0</v>
      </c>
      <c r="L144">
        <f t="shared" si="15"/>
        <v>0</v>
      </c>
      <c r="M144">
        <f t="shared" si="16"/>
        <v>0</v>
      </c>
    </row>
    <row r="145" spans="7:13">
      <c r="G145">
        <v>0.12617201331032285</v>
      </c>
      <c r="H145">
        <f t="shared" si="11"/>
        <v>0</v>
      </c>
      <c r="I145">
        <f t="shared" si="12"/>
        <v>0</v>
      </c>
      <c r="J145">
        <f t="shared" si="13"/>
        <v>1</v>
      </c>
      <c r="K145">
        <f t="shared" si="14"/>
        <v>0</v>
      </c>
      <c r="L145">
        <f t="shared" si="15"/>
        <v>0</v>
      </c>
      <c r="M145">
        <f t="shared" si="16"/>
        <v>0</v>
      </c>
    </row>
    <row r="146" spans="7:13">
      <c r="G146">
        <v>3.4828346882158469E-3</v>
      </c>
      <c r="H146">
        <f t="shared" si="11"/>
        <v>0</v>
      </c>
      <c r="I146">
        <f t="shared" si="12"/>
        <v>0</v>
      </c>
      <c r="J146">
        <f t="shared" si="13"/>
        <v>0</v>
      </c>
      <c r="K146">
        <f t="shared" si="14"/>
        <v>0</v>
      </c>
      <c r="L146">
        <f t="shared" si="15"/>
        <v>1</v>
      </c>
      <c r="M146">
        <f t="shared" si="16"/>
        <v>0</v>
      </c>
    </row>
    <row r="147" spans="7:13">
      <c r="G147">
        <v>1.9941845018085966E-2</v>
      </c>
      <c r="H147">
        <f t="shared" si="11"/>
        <v>0</v>
      </c>
      <c r="I147">
        <f t="shared" si="12"/>
        <v>0</v>
      </c>
      <c r="J147">
        <f t="shared" si="13"/>
        <v>0</v>
      </c>
      <c r="K147">
        <f t="shared" si="14"/>
        <v>1</v>
      </c>
      <c r="L147">
        <f t="shared" si="15"/>
        <v>0</v>
      </c>
      <c r="M147">
        <f t="shared" si="16"/>
        <v>0</v>
      </c>
    </row>
    <row r="148" spans="7:13">
      <c r="G148">
        <v>2.3346209805685116E-2</v>
      </c>
      <c r="H148">
        <f t="shared" si="11"/>
        <v>0</v>
      </c>
      <c r="I148">
        <f t="shared" si="12"/>
        <v>0</v>
      </c>
      <c r="J148">
        <f t="shared" si="13"/>
        <v>0</v>
      </c>
      <c r="K148">
        <f t="shared" si="14"/>
        <v>1</v>
      </c>
      <c r="L148">
        <f t="shared" si="15"/>
        <v>0</v>
      </c>
      <c r="M148">
        <f t="shared" si="16"/>
        <v>0</v>
      </c>
    </row>
    <row r="149" spans="7:13">
      <c r="G149">
        <v>4.3074971906739694E-2</v>
      </c>
      <c r="H149">
        <f t="shared" si="11"/>
        <v>0</v>
      </c>
      <c r="I149">
        <f t="shared" si="12"/>
        <v>0</v>
      </c>
      <c r="J149">
        <f t="shared" si="13"/>
        <v>0</v>
      </c>
      <c r="K149">
        <f t="shared" si="14"/>
        <v>1</v>
      </c>
      <c r="L149">
        <f t="shared" si="15"/>
        <v>0</v>
      </c>
      <c r="M149">
        <f t="shared" si="16"/>
        <v>0</v>
      </c>
    </row>
    <row r="150" spans="7:13">
      <c r="G150">
        <v>1.2282550649245919E-2</v>
      </c>
      <c r="H150">
        <f t="shared" si="11"/>
        <v>0</v>
      </c>
      <c r="I150">
        <f t="shared" si="12"/>
        <v>0</v>
      </c>
      <c r="J150">
        <f t="shared" si="13"/>
        <v>0</v>
      </c>
      <c r="K150">
        <f t="shared" si="14"/>
        <v>1</v>
      </c>
      <c r="L150">
        <f t="shared" si="15"/>
        <v>0</v>
      </c>
      <c r="M150">
        <f t="shared" si="16"/>
        <v>0</v>
      </c>
    </row>
    <row r="151" spans="7:13">
      <c r="G151">
        <v>1.4570416367619994E-2</v>
      </c>
      <c r="H151">
        <f t="shared" si="11"/>
        <v>0</v>
      </c>
      <c r="I151">
        <f t="shared" si="12"/>
        <v>0</v>
      </c>
      <c r="J151">
        <f t="shared" si="13"/>
        <v>0</v>
      </c>
      <c r="K151">
        <f t="shared" si="14"/>
        <v>1</v>
      </c>
      <c r="L151">
        <f t="shared" si="15"/>
        <v>0</v>
      </c>
      <c r="M151">
        <f t="shared" si="16"/>
        <v>0</v>
      </c>
    </row>
    <row r="152" spans="7:13">
      <c r="G152">
        <v>1.2578467400751083E-2</v>
      </c>
      <c r="H152">
        <f t="shared" si="11"/>
        <v>0</v>
      </c>
      <c r="I152">
        <f t="shared" si="12"/>
        <v>0</v>
      </c>
      <c r="J152">
        <f t="shared" si="13"/>
        <v>0</v>
      </c>
      <c r="K152">
        <f t="shared" si="14"/>
        <v>1</v>
      </c>
      <c r="L152">
        <f t="shared" si="15"/>
        <v>0</v>
      </c>
      <c r="M152">
        <f t="shared" si="16"/>
        <v>0</v>
      </c>
    </row>
    <row r="153" spans="7:13">
      <c r="G153">
        <v>3.3764675925718989E-2</v>
      </c>
      <c r="H153">
        <f t="shared" si="11"/>
        <v>0</v>
      </c>
      <c r="I153">
        <f t="shared" si="12"/>
        <v>0</v>
      </c>
      <c r="J153">
        <f t="shared" si="13"/>
        <v>0</v>
      </c>
      <c r="K153">
        <f t="shared" si="14"/>
        <v>1</v>
      </c>
      <c r="L153">
        <f t="shared" si="15"/>
        <v>0</v>
      </c>
      <c r="M153">
        <f t="shared" si="16"/>
        <v>0</v>
      </c>
    </row>
    <row r="154" spans="7:13">
      <c r="G154">
        <v>1.3361875676898057E-2</v>
      </c>
      <c r="H154">
        <f t="shared" si="11"/>
        <v>0</v>
      </c>
      <c r="I154">
        <f t="shared" si="12"/>
        <v>0</v>
      </c>
      <c r="J154">
        <f t="shared" si="13"/>
        <v>0</v>
      </c>
      <c r="K154">
        <f t="shared" si="14"/>
        <v>1</v>
      </c>
      <c r="L154">
        <f t="shared" si="15"/>
        <v>0</v>
      </c>
      <c r="M154">
        <f t="shared" si="16"/>
        <v>0</v>
      </c>
    </row>
    <row r="155" spans="7:13">
      <c r="G155">
        <v>5.201608076745733E-3</v>
      </c>
      <c r="H155">
        <f t="shared" si="11"/>
        <v>0</v>
      </c>
      <c r="I155">
        <f t="shared" si="12"/>
        <v>0</v>
      </c>
      <c r="J155">
        <f t="shared" si="13"/>
        <v>0</v>
      </c>
      <c r="K155">
        <f t="shared" si="14"/>
        <v>0</v>
      </c>
      <c r="L155">
        <f t="shared" si="15"/>
        <v>1</v>
      </c>
      <c r="M155">
        <f t="shared" si="16"/>
        <v>0</v>
      </c>
    </row>
    <row r="156" spans="7:13">
      <c r="G156">
        <v>2.3371563195361046E-3</v>
      </c>
      <c r="H156">
        <f t="shared" si="11"/>
        <v>0</v>
      </c>
      <c r="I156">
        <f t="shared" si="12"/>
        <v>0</v>
      </c>
      <c r="J156">
        <f t="shared" si="13"/>
        <v>0</v>
      </c>
      <c r="K156">
        <f t="shared" si="14"/>
        <v>0</v>
      </c>
      <c r="L156">
        <f t="shared" si="15"/>
        <v>1</v>
      </c>
      <c r="M156">
        <f t="shared" si="16"/>
        <v>0</v>
      </c>
    </row>
    <row r="157" spans="7:13">
      <c r="G157">
        <v>1.9604074267798533E-4</v>
      </c>
      <c r="H157">
        <f t="shared" si="11"/>
        <v>0</v>
      </c>
      <c r="I157">
        <f t="shared" si="12"/>
        <v>0</v>
      </c>
      <c r="J157">
        <f t="shared" si="13"/>
        <v>0</v>
      </c>
      <c r="K157">
        <f t="shared" si="14"/>
        <v>0</v>
      </c>
      <c r="L157">
        <f t="shared" si="15"/>
        <v>0</v>
      </c>
      <c r="M157">
        <f t="shared" si="16"/>
        <v>1</v>
      </c>
    </row>
    <row r="158" spans="7:13">
      <c r="G158">
        <v>1.1212235361995839E-2</v>
      </c>
      <c r="H158">
        <f t="shared" si="11"/>
        <v>0</v>
      </c>
      <c r="I158">
        <f t="shared" si="12"/>
        <v>0</v>
      </c>
      <c r="J158">
        <f t="shared" si="13"/>
        <v>0</v>
      </c>
      <c r="K158">
        <f t="shared" si="14"/>
        <v>1</v>
      </c>
      <c r="L158">
        <f t="shared" si="15"/>
        <v>0</v>
      </c>
      <c r="M158">
        <f t="shared" si="16"/>
        <v>0</v>
      </c>
    </row>
    <row r="159" spans="7:13">
      <c r="G159">
        <v>5.1534975517639045E-3</v>
      </c>
      <c r="H159">
        <f t="shared" si="11"/>
        <v>0</v>
      </c>
      <c r="I159">
        <f t="shared" si="12"/>
        <v>0</v>
      </c>
      <c r="J159">
        <f t="shared" si="13"/>
        <v>0</v>
      </c>
      <c r="K159">
        <f t="shared" si="14"/>
        <v>0</v>
      </c>
      <c r="L159">
        <f t="shared" si="15"/>
        <v>1</v>
      </c>
      <c r="M159">
        <f t="shared" si="16"/>
        <v>0</v>
      </c>
    </row>
    <row r="160" spans="7:13">
      <c r="G160">
        <v>4.082397227623738E-2</v>
      </c>
      <c r="H160">
        <f t="shared" si="11"/>
        <v>0</v>
      </c>
      <c r="I160">
        <f t="shared" si="12"/>
        <v>0</v>
      </c>
      <c r="J160">
        <f t="shared" si="13"/>
        <v>0</v>
      </c>
      <c r="K160">
        <f t="shared" si="14"/>
        <v>1</v>
      </c>
      <c r="L160">
        <f t="shared" si="15"/>
        <v>0</v>
      </c>
      <c r="M160">
        <f t="shared" si="16"/>
        <v>0</v>
      </c>
    </row>
    <row r="161" spans="7:13">
      <c r="G161">
        <v>4.7947421942759368E-2</v>
      </c>
      <c r="H161">
        <f t="shared" si="11"/>
        <v>0</v>
      </c>
      <c r="I161">
        <f t="shared" si="12"/>
        <v>0</v>
      </c>
      <c r="J161">
        <f t="shared" si="13"/>
        <v>0</v>
      </c>
      <c r="K161">
        <f t="shared" si="14"/>
        <v>1</v>
      </c>
      <c r="L161">
        <f t="shared" si="15"/>
        <v>0</v>
      </c>
      <c r="M161">
        <f t="shared" si="16"/>
        <v>0</v>
      </c>
    </row>
    <row r="162" spans="7:13">
      <c r="G162">
        <v>6.689341775103759E-2</v>
      </c>
      <c r="H162">
        <f t="shared" si="11"/>
        <v>0</v>
      </c>
      <c r="I162">
        <f t="shared" si="12"/>
        <v>0</v>
      </c>
      <c r="J162">
        <f t="shared" si="13"/>
        <v>1</v>
      </c>
      <c r="K162">
        <f t="shared" si="14"/>
        <v>0</v>
      </c>
      <c r="L162">
        <f t="shared" si="15"/>
        <v>0</v>
      </c>
      <c r="M162">
        <f t="shared" si="16"/>
        <v>0</v>
      </c>
    </row>
    <row r="163" spans="7:13">
      <c r="G163">
        <v>2.3905357937208942E-3</v>
      </c>
      <c r="H163">
        <f t="shared" si="11"/>
        <v>0</v>
      </c>
      <c r="I163">
        <f t="shared" si="12"/>
        <v>0</v>
      </c>
      <c r="J163">
        <f t="shared" si="13"/>
        <v>0</v>
      </c>
      <c r="K163">
        <f t="shared" si="14"/>
        <v>0</v>
      </c>
      <c r="L163">
        <f t="shared" si="15"/>
        <v>1</v>
      </c>
      <c r="M163">
        <f t="shared" si="16"/>
        <v>0</v>
      </c>
    </row>
    <row r="164" spans="7:13">
      <c r="G164">
        <v>0.15008918041583444</v>
      </c>
      <c r="H164">
        <f t="shared" si="11"/>
        <v>0</v>
      </c>
      <c r="I164">
        <f t="shared" si="12"/>
        <v>0</v>
      </c>
      <c r="J164">
        <f t="shared" si="13"/>
        <v>1</v>
      </c>
      <c r="K164">
        <f t="shared" si="14"/>
        <v>0</v>
      </c>
      <c r="L164">
        <f t="shared" si="15"/>
        <v>0</v>
      </c>
      <c r="M164">
        <f t="shared" si="16"/>
        <v>0</v>
      </c>
    </row>
    <row r="165" spans="7:13">
      <c r="G165">
        <v>3.6542164410923511E-3</v>
      </c>
      <c r="H165">
        <f t="shared" si="11"/>
        <v>0</v>
      </c>
      <c r="I165">
        <f t="shared" si="12"/>
        <v>0</v>
      </c>
      <c r="J165">
        <f t="shared" si="13"/>
        <v>0</v>
      </c>
      <c r="K165">
        <f t="shared" si="14"/>
        <v>0</v>
      </c>
      <c r="L165">
        <f t="shared" si="15"/>
        <v>1</v>
      </c>
      <c r="M165">
        <f t="shared" si="16"/>
        <v>0</v>
      </c>
    </row>
    <row r="166" spans="7:13">
      <c r="G166">
        <v>2.0311930771251953E-3</v>
      </c>
      <c r="H166">
        <f t="shared" si="11"/>
        <v>0</v>
      </c>
      <c r="I166">
        <f t="shared" si="12"/>
        <v>0</v>
      </c>
      <c r="J166">
        <f t="shared" si="13"/>
        <v>0</v>
      </c>
      <c r="K166">
        <f t="shared" si="14"/>
        <v>0</v>
      </c>
      <c r="L166">
        <f t="shared" si="15"/>
        <v>1</v>
      </c>
      <c r="M166">
        <f t="shared" si="16"/>
        <v>0</v>
      </c>
    </row>
    <row r="167" spans="7:13">
      <c r="G167">
        <v>8.6657271982392339E-3</v>
      </c>
      <c r="H167">
        <f t="shared" si="11"/>
        <v>0</v>
      </c>
      <c r="I167">
        <f t="shared" si="12"/>
        <v>0</v>
      </c>
      <c r="J167">
        <f t="shared" si="13"/>
        <v>0</v>
      </c>
      <c r="K167">
        <f t="shared" si="14"/>
        <v>0</v>
      </c>
      <c r="L167">
        <f t="shared" si="15"/>
        <v>1</v>
      </c>
      <c r="M167">
        <f t="shared" si="16"/>
        <v>0</v>
      </c>
    </row>
    <row r="168" spans="7:13">
      <c r="G168">
        <v>9.4798955765620029E-4</v>
      </c>
      <c r="H168">
        <f t="shared" si="11"/>
        <v>0</v>
      </c>
      <c r="I168">
        <f t="shared" si="12"/>
        <v>0</v>
      </c>
      <c r="J168">
        <f t="shared" si="13"/>
        <v>0</v>
      </c>
      <c r="K168">
        <f t="shared" si="14"/>
        <v>0</v>
      </c>
      <c r="L168">
        <f t="shared" si="15"/>
        <v>0</v>
      </c>
      <c r="M168">
        <f t="shared" si="16"/>
        <v>1</v>
      </c>
    </row>
    <row r="169" spans="7:13">
      <c r="G169">
        <v>0.41062258196201562</v>
      </c>
      <c r="H169">
        <f t="shared" si="11"/>
        <v>0</v>
      </c>
      <c r="I169">
        <f t="shared" si="12"/>
        <v>1</v>
      </c>
      <c r="J169">
        <f t="shared" si="13"/>
        <v>0</v>
      </c>
      <c r="K169">
        <f t="shared" si="14"/>
        <v>0</v>
      </c>
      <c r="L169">
        <f t="shared" si="15"/>
        <v>0</v>
      </c>
      <c r="M169">
        <f t="shared" si="16"/>
        <v>0</v>
      </c>
    </row>
    <row r="170" spans="7:13">
      <c r="G170">
        <v>0.63730543941174311</v>
      </c>
      <c r="H170">
        <f t="shared" si="11"/>
        <v>1</v>
      </c>
      <c r="I170">
        <f t="shared" si="12"/>
        <v>0</v>
      </c>
      <c r="J170">
        <f t="shared" si="13"/>
        <v>0</v>
      </c>
      <c r="K170">
        <f t="shared" si="14"/>
        <v>0</v>
      </c>
      <c r="L170">
        <f t="shared" si="15"/>
        <v>0</v>
      </c>
      <c r="M170">
        <f t="shared" si="16"/>
        <v>0</v>
      </c>
    </row>
    <row r="171" spans="7:13">
      <c r="G171">
        <v>6.4534641585398636E-2</v>
      </c>
      <c r="H171">
        <f t="shared" si="11"/>
        <v>0</v>
      </c>
      <c r="I171">
        <f t="shared" si="12"/>
        <v>0</v>
      </c>
      <c r="J171">
        <f t="shared" si="13"/>
        <v>1</v>
      </c>
      <c r="K171">
        <f t="shared" si="14"/>
        <v>0</v>
      </c>
      <c r="L171">
        <f t="shared" si="15"/>
        <v>0</v>
      </c>
      <c r="M171">
        <f t="shared" si="16"/>
        <v>0</v>
      </c>
    </row>
    <row r="172" spans="7:13">
      <c r="G172">
        <v>0.12869850806579791</v>
      </c>
      <c r="H172">
        <f t="shared" si="11"/>
        <v>0</v>
      </c>
      <c r="I172">
        <f t="shared" si="12"/>
        <v>0</v>
      </c>
      <c r="J172">
        <f t="shared" si="13"/>
        <v>1</v>
      </c>
      <c r="K172">
        <f t="shared" si="14"/>
        <v>0</v>
      </c>
      <c r="L172">
        <f t="shared" si="15"/>
        <v>0</v>
      </c>
      <c r="M172">
        <f t="shared" si="16"/>
        <v>0</v>
      </c>
    </row>
    <row r="173" spans="7:13">
      <c r="G173">
        <v>1.708405196651458E-2</v>
      </c>
      <c r="H173">
        <f t="shared" si="11"/>
        <v>0</v>
      </c>
      <c r="I173">
        <f t="shared" si="12"/>
        <v>0</v>
      </c>
      <c r="J173">
        <f t="shared" si="13"/>
        <v>0</v>
      </c>
      <c r="K173">
        <f t="shared" si="14"/>
        <v>1</v>
      </c>
      <c r="L173">
        <f t="shared" si="15"/>
        <v>0</v>
      </c>
      <c r="M173">
        <f t="shared" si="16"/>
        <v>0</v>
      </c>
    </row>
    <row r="174" spans="7:13">
      <c r="G174">
        <v>0.75624764954606094</v>
      </c>
      <c r="H174">
        <f t="shared" si="11"/>
        <v>1</v>
      </c>
      <c r="I174">
        <f t="shared" si="12"/>
        <v>0</v>
      </c>
      <c r="J174">
        <f t="shared" si="13"/>
        <v>0</v>
      </c>
      <c r="K174">
        <f t="shared" si="14"/>
        <v>0</v>
      </c>
      <c r="L174">
        <f t="shared" si="15"/>
        <v>0</v>
      </c>
      <c r="M174">
        <f t="shared" si="16"/>
        <v>0</v>
      </c>
    </row>
    <row r="175" spans="7:13">
      <c r="G175">
        <v>4.9165434243633455E-2</v>
      </c>
      <c r="H175">
        <f t="shared" si="11"/>
        <v>0</v>
      </c>
      <c r="I175">
        <f t="shared" si="12"/>
        <v>0</v>
      </c>
      <c r="J175">
        <f t="shared" si="13"/>
        <v>0</v>
      </c>
      <c r="K175">
        <f t="shared" si="14"/>
        <v>1</v>
      </c>
      <c r="L175">
        <f t="shared" si="15"/>
        <v>0</v>
      </c>
      <c r="M175">
        <f t="shared" si="16"/>
        <v>0</v>
      </c>
    </row>
    <row r="176" spans="7:13">
      <c r="G176">
        <v>0.1470069062571886</v>
      </c>
      <c r="H176">
        <f t="shared" si="11"/>
        <v>0</v>
      </c>
      <c r="I176">
        <f t="shared" si="12"/>
        <v>0</v>
      </c>
      <c r="J176">
        <f t="shared" si="13"/>
        <v>1</v>
      </c>
      <c r="K176">
        <f t="shared" si="14"/>
        <v>0</v>
      </c>
      <c r="L176">
        <f t="shared" si="15"/>
        <v>0</v>
      </c>
      <c r="M176">
        <f t="shared" si="16"/>
        <v>0</v>
      </c>
    </row>
    <row r="177" spans="7:13">
      <c r="G177">
        <v>0.74428196372074851</v>
      </c>
      <c r="H177">
        <f t="shared" si="11"/>
        <v>1</v>
      </c>
      <c r="I177">
        <f t="shared" si="12"/>
        <v>0</v>
      </c>
      <c r="J177">
        <f t="shared" si="13"/>
        <v>0</v>
      </c>
      <c r="K177">
        <f t="shared" si="14"/>
        <v>0</v>
      </c>
      <c r="L177">
        <f t="shared" si="15"/>
        <v>0</v>
      </c>
      <c r="M177">
        <f t="shared" si="16"/>
        <v>0</v>
      </c>
    </row>
    <row r="178" spans="7:13">
      <c r="G178">
        <v>0.20115801068388475</v>
      </c>
      <c r="H178">
        <f t="shared" si="11"/>
        <v>0</v>
      </c>
      <c r="I178">
        <f t="shared" si="12"/>
        <v>1</v>
      </c>
      <c r="J178">
        <f t="shared" si="13"/>
        <v>0</v>
      </c>
      <c r="K178">
        <f t="shared" si="14"/>
        <v>0</v>
      </c>
      <c r="L178">
        <f t="shared" si="15"/>
        <v>0</v>
      </c>
      <c r="M178">
        <f t="shared" si="16"/>
        <v>0</v>
      </c>
    </row>
    <row r="179" spans="7:13">
      <c r="G179">
        <v>0.21136764849748974</v>
      </c>
      <c r="H179">
        <f t="shared" si="11"/>
        <v>0</v>
      </c>
      <c r="I179">
        <f t="shared" si="12"/>
        <v>1</v>
      </c>
      <c r="J179">
        <f t="shared" si="13"/>
        <v>0</v>
      </c>
      <c r="K179">
        <f t="shared" si="14"/>
        <v>0</v>
      </c>
      <c r="L179">
        <f t="shared" si="15"/>
        <v>0</v>
      </c>
      <c r="M179">
        <f t="shared" si="16"/>
        <v>0</v>
      </c>
    </row>
    <row r="180" spans="7:13">
      <c r="G180">
        <v>9.6749422483081188E-2</v>
      </c>
      <c r="H180">
        <f t="shared" si="11"/>
        <v>0</v>
      </c>
      <c r="I180">
        <f t="shared" si="12"/>
        <v>0</v>
      </c>
      <c r="J180">
        <f t="shared" si="13"/>
        <v>1</v>
      </c>
      <c r="K180">
        <f t="shared" si="14"/>
        <v>0</v>
      </c>
      <c r="L180">
        <f t="shared" si="15"/>
        <v>0</v>
      </c>
      <c r="M180">
        <f t="shared" si="16"/>
        <v>0</v>
      </c>
    </row>
    <row r="181" spans="7:13">
      <c r="G181">
        <v>8.8935225770462992E-2</v>
      </c>
      <c r="H181">
        <f t="shared" si="11"/>
        <v>0</v>
      </c>
      <c r="I181">
        <f t="shared" si="12"/>
        <v>0</v>
      </c>
      <c r="J181">
        <f t="shared" si="13"/>
        <v>1</v>
      </c>
      <c r="K181">
        <f t="shared" si="14"/>
        <v>0</v>
      </c>
      <c r="L181">
        <f t="shared" si="15"/>
        <v>0</v>
      </c>
      <c r="M181">
        <f t="shared" si="16"/>
        <v>0</v>
      </c>
    </row>
    <row r="182" spans="7:13">
      <c r="G182">
        <v>2.3784015687387521E-2</v>
      </c>
      <c r="H182">
        <f t="shared" si="11"/>
        <v>0</v>
      </c>
      <c r="I182">
        <f t="shared" si="12"/>
        <v>0</v>
      </c>
      <c r="J182">
        <f t="shared" si="13"/>
        <v>0</v>
      </c>
      <c r="K182">
        <f t="shared" si="14"/>
        <v>1</v>
      </c>
      <c r="L182">
        <f t="shared" si="15"/>
        <v>0</v>
      </c>
      <c r="M182">
        <f t="shared" si="16"/>
        <v>0</v>
      </c>
    </row>
    <row r="183" spans="7:13">
      <c r="G183">
        <v>1.2044150497786836E-2</v>
      </c>
      <c r="H183">
        <f t="shared" si="11"/>
        <v>0</v>
      </c>
      <c r="I183">
        <f t="shared" si="12"/>
        <v>0</v>
      </c>
      <c r="J183">
        <f t="shared" si="13"/>
        <v>0</v>
      </c>
      <c r="K183">
        <f t="shared" si="14"/>
        <v>1</v>
      </c>
      <c r="L183">
        <f t="shared" si="15"/>
        <v>0</v>
      </c>
      <c r="M183">
        <f t="shared" si="16"/>
        <v>0</v>
      </c>
    </row>
    <row r="184" spans="7:13">
      <c r="G184">
        <v>2.7750001350614308E-2</v>
      </c>
      <c r="H184">
        <f t="shared" si="11"/>
        <v>0</v>
      </c>
      <c r="I184">
        <f t="shared" si="12"/>
        <v>0</v>
      </c>
      <c r="J184">
        <f t="shared" si="13"/>
        <v>0</v>
      </c>
      <c r="K184">
        <f t="shared" si="14"/>
        <v>1</v>
      </c>
      <c r="L184">
        <f t="shared" si="15"/>
        <v>0</v>
      </c>
      <c r="M184">
        <f t="shared" si="16"/>
        <v>0</v>
      </c>
    </row>
    <row r="185" spans="7:13">
      <c r="G185">
        <v>1.7687539550498943E-3</v>
      </c>
      <c r="H185">
        <f t="shared" si="11"/>
        <v>0</v>
      </c>
      <c r="I185">
        <f t="shared" si="12"/>
        <v>0</v>
      </c>
      <c r="J185">
        <f t="shared" si="13"/>
        <v>0</v>
      </c>
      <c r="K185">
        <f t="shared" si="14"/>
        <v>0</v>
      </c>
      <c r="L185">
        <f t="shared" si="15"/>
        <v>1</v>
      </c>
      <c r="M185">
        <f t="shared" si="16"/>
        <v>0</v>
      </c>
    </row>
    <row r="186" spans="7:13">
      <c r="G186">
        <v>5.49936919813728E-2</v>
      </c>
      <c r="H186">
        <f t="shared" si="11"/>
        <v>0</v>
      </c>
      <c r="I186">
        <f t="shared" si="12"/>
        <v>0</v>
      </c>
      <c r="J186">
        <f t="shared" si="13"/>
        <v>1</v>
      </c>
      <c r="K186">
        <f t="shared" si="14"/>
        <v>0</v>
      </c>
      <c r="L186">
        <f t="shared" si="15"/>
        <v>0</v>
      </c>
      <c r="M186">
        <f t="shared" si="16"/>
        <v>0</v>
      </c>
    </row>
    <row r="187" spans="7:13">
      <c r="G187">
        <v>1.6506412244513798E-3</v>
      </c>
      <c r="H187">
        <f t="shared" si="11"/>
        <v>0</v>
      </c>
      <c r="I187">
        <f t="shared" si="12"/>
        <v>0</v>
      </c>
      <c r="J187">
        <f t="shared" si="13"/>
        <v>0</v>
      </c>
      <c r="K187">
        <f t="shared" si="14"/>
        <v>0</v>
      </c>
      <c r="L187">
        <f t="shared" si="15"/>
        <v>1</v>
      </c>
      <c r="M187">
        <f t="shared" si="16"/>
        <v>0</v>
      </c>
    </row>
    <row r="188" spans="7:13">
      <c r="G188">
        <v>2.7145482175966467E-3</v>
      </c>
      <c r="H188">
        <f t="shared" si="11"/>
        <v>0</v>
      </c>
      <c r="I188">
        <f t="shared" si="12"/>
        <v>0</v>
      </c>
      <c r="J188">
        <f t="shared" si="13"/>
        <v>0</v>
      </c>
      <c r="K188">
        <f t="shared" si="14"/>
        <v>0</v>
      </c>
      <c r="L188">
        <f t="shared" si="15"/>
        <v>1</v>
      </c>
      <c r="M188">
        <f t="shared" si="16"/>
        <v>0</v>
      </c>
    </row>
    <row r="189" spans="7:13">
      <c r="G189">
        <v>3.2353584426509402E-2</v>
      </c>
      <c r="H189">
        <f t="shared" si="11"/>
        <v>0</v>
      </c>
      <c r="I189">
        <f t="shared" si="12"/>
        <v>0</v>
      </c>
      <c r="J189">
        <f t="shared" si="13"/>
        <v>0</v>
      </c>
      <c r="K189">
        <f t="shared" si="14"/>
        <v>1</v>
      </c>
      <c r="L189">
        <f t="shared" si="15"/>
        <v>0</v>
      </c>
      <c r="M189">
        <f t="shared" si="16"/>
        <v>0</v>
      </c>
    </row>
    <row r="190" spans="7:13">
      <c r="G190">
        <v>9.4666871417901755E-2</v>
      </c>
      <c r="H190">
        <f t="shared" si="11"/>
        <v>0</v>
      </c>
      <c r="I190">
        <f t="shared" si="12"/>
        <v>0</v>
      </c>
      <c r="J190">
        <f t="shared" si="13"/>
        <v>1</v>
      </c>
      <c r="K190">
        <f t="shared" si="14"/>
        <v>0</v>
      </c>
      <c r="L190">
        <f t="shared" si="15"/>
        <v>0</v>
      </c>
      <c r="M190">
        <f t="shared" si="16"/>
        <v>0</v>
      </c>
    </row>
    <row r="191" spans="7:13">
      <c r="G191">
        <v>4.2589947088551565E-2</v>
      </c>
      <c r="H191">
        <f t="shared" si="11"/>
        <v>0</v>
      </c>
      <c r="I191">
        <f t="shared" si="12"/>
        <v>0</v>
      </c>
      <c r="J191">
        <f t="shared" si="13"/>
        <v>0</v>
      </c>
      <c r="K191">
        <f t="shared" si="14"/>
        <v>1</v>
      </c>
      <c r="L191">
        <f t="shared" si="15"/>
        <v>0</v>
      </c>
      <c r="M191">
        <f t="shared" si="16"/>
        <v>0</v>
      </c>
    </row>
    <row r="192" spans="7:13">
      <c r="G192">
        <v>0.36036505245501893</v>
      </c>
      <c r="H192">
        <f t="shared" si="11"/>
        <v>0</v>
      </c>
      <c r="I192">
        <f t="shared" si="12"/>
        <v>1</v>
      </c>
      <c r="J192">
        <f t="shared" si="13"/>
        <v>0</v>
      </c>
      <c r="K192">
        <f t="shared" si="14"/>
        <v>0</v>
      </c>
      <c r="L192">
        <f t="shared" si="15"/>
        <v>0</v>
      </c>
      <c r="M192">
        <f t="shared" si="16"/>
        <v>0</v>
      </c>
    </row>
    <row r="193" spans="7:13">
      <c r="G193">
        <v>0.64191454312488538</v>
      </c>
      <c r="H193">
        <f t="shared" si="11"/>
        <v>1</v>
      </c>
      <c r="I193">
        <f t="shared" si="12"/>
        <v>0</v>
      </c>
      <c r="J193">
        <f t="shared" si="13"/>
        <v>0</v>
      </c>
      <c r="K193">
        <f t="shared" si="14"/>
        <v>0</v>
      </c>
      <c r="L193">
        <f t="shared" si="15"/>
        <v>0</v>
      </c>
      <c r="M193">
        <f t="shared" si="16"/>
        <v>0</v>
      </c>
    </row>
    <row r="194" spans="7:13">
      <c r="G194">
        <v>6.7932258795123449E-3</v>
      </c>
      <c r="H194">
        <f t="shared" si="11"/>
        <v>0</v>
      </c>
      <c r="I194">
        <f t="shared" si="12"/>
        <v>0</v>
      </c>
      <c r="J194">
        <f t="shared" si="13"/>
        <v>0</v>
      </c>
      <c r="K194">
        <f t="shared" si="14"/>
        <v>0</v>
      </c>
      <c r="L194">
        <f t="shared" si="15"/>
        <v>1</v>
      </c>
      <c r="M194">
        <f t="shared" si="16"/>
        <v>0</v>
      </c>
    </row>
    <row r="195" spans="7:13">
      <c r="G195">
        <v>1.8273298673525975E-2</v>
      </c>
      <c r="H195">
        <f t="shared" si="11"/>
        <v>0</v>
      </c>
      <c r="I195">
        <f t="shared" si="12"/>
        <v>0</v>
      </c>
      <c r="J195">
        <f t="shared" si="13"/>
        <v>0</v>
      </c>
      <c r="K195">
        <f t="shared" si="14"/>
        <v>1</v>
      </c>
      <c r="L195">
        <f t="shared" si="15"/>
        <v>0</v>
      </c>
      <c r="M195">
        <f t="shared" si="16"/>
        <v>0</v>
      </c>
    </row>
    <row r="196" spans="7:13">
      <c r="G196">
        <v>0.10644879829448953</v>
      </c>
      <c r="H196">
        <f t="shared" si="11"/>
        <v>0</v>
      </c>
      <c r="I196">
        <f t="shared" si="12"/>
        <v>0</v>
      </c>
      <c r="J196">
        <f t="shared" si="13"/>
        <v>1</v>
      </c>
      <c r="K196">
        <f t="shared" si="14"/>
        <v>0</v>
      </c>
      <c r="L196">
        <f t="shared" si="15"/>
        <v>0</v>
      </c>
      <c r="M196">
        <f t="shared" si="16"/>
        <v>0</v>
      </c>
    </row>
    <row r="197" spans="7:13">
      <c r="G197">
        <v>9.8478950407176205E-2</v>
      </c>
      <c r="H197">
        <f t="shared" si="11"/>
        <v>0</v>
      </c>
      <c r="I197">
        <f t="shared" si="12"/>
        <v>0</v>
      </c>
      <c r="J197">
        <f t="shared" si="13"/>
        <v>1</v>
      </c>
      <c r="K197">
        <f t="shared" si="14"/>
        <v>0</v>
      </c>
      <c r="L197">
        <f t="shared" si="15"/>
        <v>0</v>
      </c>
      <c r="M197">
        <f t="shared" si="16"/>
        <v>0</v>
      </c>
    </row>
  </sheetData>
  <mergeCells count="1">
    <mergeCell ref="G127:H127"/>
  </mergeCells>
  <conditionalFormatting sqref="F33:BN44">
    <cfRule type="cellIs" dxfId="0" priority="1" operator="greaterThan">
      <formula>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S66"/>
  <sheetViews>
    <sheetView topLeftCell="C4" workbookViewId="0">
      <selection activeCell="H27" sqref="H27:L49"/>
    </sheetView>
  </sheetViews>
  <sheetFormatPr defaultRowHeight="15.5"/>
  <cols>
    <col min="12" max="12" width="40.25" customWidth="1"/>
  </cols>
  <sheetData>
    <row r="4" spans="3:19">
      <c r="C4" s="85" t="str">
        <f>O4</f>
        <v>Matrix sectorsTable from Matlab</v>
      </c>
      <c r="D4" s="85">
        <f t="shared" ref="D4:D24" si="0">P4</f>
        <v>0</v>
      </c>
      <c r="E4" s="85">
        <f t="shared" ref="E4:E24" si="1">Q4</f>
        <v>0</v>
      </c>
      <c r="F4" s="85">
        <f t="shared" ref="F4:F24" si="2">R4</f>
        <v>0</v>
      </c>
      <c r="G4" s="85">
        <f t="shared" ref="G4:G24" si="3">S4</f>
        <v>0</v>
      </c>
      <c r="O4" s="17" t="s">
        <v>559</v>
      </c>
    </row>
    <row r="5" spans="3:19">
      <c r="C5" s="85" t="str">
        <f t="shared" ref="C5:C24" si="4">O5</f>
        <v>Lerner</v>
      </c>
      <c r="D5" s="85" t="str">
        <f t="shared" si="0"/>
        <v>se</v>
      </c>
      <c r="E5" s="85" t="str">
        <f t="shared" si="1"/>
        <v>fraction</v>
      </c>
      <c r="F5" s="85" t="str">
        <f t="shared" si="2"/>
        <v>number</v>
      </c>
      <c r="G5" s="85" t="str">
        <f t="shared" si="3"/>
        <v>sector</v>
      </c>
      <c r="H5" s="16"/>
      <c r="O5" s="16" t="s">
        <v>399</v>
      </c>
      <c r="P5" s="16" t="s">
        <v>308</v>
      </c>
      <c r="Q5" s="16" t="s">
        <v>332</v>
      </c>
      <c r="R5" s="16" t="s">
        <v>309</v>
      </c>
      <c r="S5" s="16" t="s">
        <v>310</v>
      </c>
    </row>
    <row r="6" spans="3:19">
      <c r="C6" s="85">
        <f t="shared" si="4"/>
        <v>-0.11123703030918226</v>
      </c>
      <c r="D6" s="85">
        <f t="shared" si="0"/>
        <v>0.11642982146619581</v>
      </c>
      <c r="E6" s="85">
        <f t="shared" si="1"/>
        <v>5.3341154707622053E-2</v>
      </c>
      <c r="F6" s="85">
        <f t="shared" si="2"/>
        <v>3</v>
      </c>
      <c r="G6" s="85">
        <f t="shared" si="3"/>
        <v>16</v>
      </c>
      <c r="L6">
        <v>16</v>
      </c>
      <c r="O6">
        <v>-0.11123703030918226</v>
      </c>
      <c r="P6">
        <v>0.11642982146619581</v>
      </c>
      <c r="Q6">
        <v>5.3341154707622053E-2</v>
      </c>
      <c r="R6">
        <v>3</v>
      </c>
      <c r="S6">
        <v>16</v>
      </c>
    </row>
    <row r="7" spans="3:19">
      <c r="C7" s="85">
        <f t="shared" si="4"/>
        <v>-5.1597536167310679E-2</v>
      </c>
      <c r="D7" s="85">
        <f t="shared" si="0"/>
        <v>0.10900371413328952</v>
      </c>
      <c r="E7" s="85">
        <f t="shared" si="1"/>
        <v>5.3732223422058682E-3</v>
      </c>
      <c r="F7" s="85">
        <f t="shared" si="2"/>
        <v>1</v>
      </c>
      <c r="G7" s="85">
        <f t="shared" si="3"/>
        <v>15</v>
      </c>
      <c r="L7">
        <v>15</v>
      </c>
      <c r="O7">
        <v>-5.1597536167310679E-2</v>
      </c>
      <c r="P7">
        <v>0.10900371413328952</v>
      </c>
      <c r="Q7">
        <v>5.3732223422058682E-3</v>
      </c>
      <c r="R7">
        <v>1</v>
      </c>
      <c r="S7">
        <v>15</v>
      </c>
    </row>
    <row r="8" spans="3:19">
      <c r="C8" s="85">
        <f t="shared" si="4"/>
        <v>-1.6119905226746258E-2</v>
      </c>
      <c r="D8" s="85">
        <f t="shared" si="0"/>
        <v>0.17448866016194031</v>
      </c>
      <c r="E8" s="85">
        <f t="shared" si="1"/>
        <v>6.685112221493196E-2</v>
      </c>
      <c r="F8" s="85">
        <f t="shared" si="2"/>
        <v>1</v>
      </c>
      <c r="G8" s="85">
        <f t="shared" si="3"/>
        <v>4</v>
      </c>
      <c r="L8">
        <v>4</v>
      </c>
      <c r="O8">
        <v>-1.6119905226746258E-2</v>
      </c>
      <c r="P8">
        <v>0.17448866016194031</v>
      </c>
      <c r="Q8">
        <v>6.685112221493196E-2</v>
      </c>
      <c r="R8">
        <v>1</v>
      </c>
      <c r="S8">
        <v>4</v>
      </c>
    </row>
    <row r="9" spans="3:19">
      <c r="C9" s="85">
        <f t="shared" si="4"/>
        <v>3.3483249318306707E-2</v>
      </c>
      <c r="D9" s="85">
        <f t="shared" si="0"/>
        <v>7.0597681203447213E-2</v>
      </c>
      <c r="E9" s="85">
        <f t="shared" si="1"/>
        <v>3.2996238869420047E-2</v>
      </c>
      <c r="F9" s="85">
        <f t="shared" si="2"/>
        <v>2</v>
      </c>
      <c r="G9" s="85">
        <f t="shared" si="3"/>
        <v>14</v>
      </c>
      <c r="L9">
        <v>14</v>
      </c>
      <c r="O9">
        <v>3.3483249318306707E-2</v>
      </c>
      <c r="P9">
        <v>7.0597681203447213E-2</v>
      </c>
      <c r="Q9">
        <v>3.2996238869420047E-2</v>
      </c>
      <c r="R9">
        <v>2</v>
      </c>
      <c r="S9">
        <v>14</v>
      </c>
    </row>
    <row r="10" spans="3:19">
      <c r="C10" s="85">
        <f t="shared" si="4"/>
        <v>5.2612294098810838E-2</v>
      </c>
      <c r="D10" s="85">
        <f t="shared" si="0"/>
        <v>0.69645132441207469</v>
      </c>
      <c r="E10" s="85">
        <f t="shared" si="1"/>
        <v>1.3468844969429915E-2</v>
      </c>
      <c r="F10" s="85">
        <f t="shared" si="2"/>
        <v>3</v>
      </c>
      <c r="G10" s="85">
        <f t="shared" si="3"/>
        <v>2</v>
      </c>
      <c r="L10">
        <v>11</v>
      </c>
      <c r="O10">
        <v>5.2612294098810838E-2</v>
      </c>
      <c r="P10">
        <v>0.69645132441207469</v>
      </c>
      <c r="Q10">
        <v>1.3468844969429915E-2</v>
      </c>
      <c r="R10">
        <v>3</v>
      </c>
      <c r="S10">
        <v>2</v>
      </c>
    </row>
    <row r="11" spans="3:19">
      <c r="C11" s="85">
        <f t="shared" si="4"/>
        <v>7.0498454132378208E-2</v>
      </c>
      <c r="D11" s="85">
        <f t="shared" si="0"/>
        <v>0.14519097469664688</v>
      </c>
      <c r="E11" s="85">
        <f t="shared" si="1"/>
        <v>5.4333760080814968E-2</v>
      </c>
      <c r="F11" s="85">
        <f t="shared" si="2"/>
        <v>4</v>
      </c>
      <c r="G11" s="85">
        <f t="shared" si="3"/>
        <v>9</v>
      </c>
      <c r="L11">
        <v>3</v>
      </c>
      <c r="O11">
        <v>7.0498454132378208E-2</v>
      </c>
      <c r="P11">
        <v>0.14519097469664688</v>
      </c>
      <c r="Q11">
        <v>5.4333760080814968E-2</v>
      </c>
      <c r="R11">
        <v>4</v>
      </c>
      <c r="S11">
        <v>9</v>
      </c>
    </row>
    <row r="12" spans="3:19">
      <c r="C12" s="85">
        <f t="shared" si="4"/>
        <v>8.3498063490018981E-2</v>
      </c>
      <c r="D12" s="85">
        <f t="shared" si="0"/>
        <v>0.11127219067571999</v>
      </c>
      <c r="E12" s="85">
        <f t="shared" si="1"/>
        <v>6.1379764871774545E-2</v>
      </c>
      <c r="F12" s="85">
        <f t="shared" si="2"/>
        <v>2</v>
      </c>
      <c r="G12" s="85">
        <f t="shared" si="3"/>
        <v>11</v>
      </c>
      <c r="L12">
        <v>13</v>
      </c>
      <c r="O12">
        <v>8.3498063490018981E-2</v>
      </c>
      <c r="P12">
        <v>0.11127219067571999</v>
      </c>
      <c r="Q12">
        <v>6.1379764871774545E-2</v>
      </c>
      <c r="R12">
        <v>2</v>
      </c>
      <c r="S12">
        <v>11</v>
      </c>
    </row>
    <row r="13" spans="3:19">
      <c r="C13" s="85">
        <f t="shared" si="4"/>
        <v>0.10464933013304496</v>
      </c>
      <c r="D13" s="85">
        <f t="shared" si="0"/>
        <v>0.61053093209440845</v>
      </c>
      <c r="E13" s="85">
        <f t="shared" si="1"/>
        <v>2.9874457085027055E-2</v>
      </c>
      <c r="F13" s="85">
        <f t="shared" si="2"/>
        <v>1</v>
      </c>
      <c r="G13" s="85">
        <f t="shared" si="3"/>
        <v>3</v>
      </c>
      <c r="L13">
        <v>2</v>
      </c>
      <c r="O13">
        <v>0.10464933013304496</v>
      </c>
      <c r="P13">
        <v>0.61053093209440845</v>
      </c>
      <c r="Q13">
        <v>2.9874457085027055E-2</v>
      </c>
      <c r="R13">
        <v>1</v>
      </c>
      <c r="S13">
        <v>3</v>
      </c>
    </row>
    <row r="14" spans="3:19">
      <c r="C14" s="85">
        <f t="shared" si="4"/>
        <v>0.15869497628714035</v>
      </c>
      <c r="D14" s="85">
        <f t="shared" si="0"/>
        <v>0.31687840028940262</v>
      </c>
      <c r="E14" s="85">
        <f t="shared" si="1"/>
        <v>1.903362918755621E-2</v>
      </c>
      <c r="F14" s="85">
        <f t="shared" si="2"/>
        <v>1</v>
      </c>
      <c r="G14" s="85">
        <f t="shared" si="3"/>
        <v>13</v>
      </c>
      <c r="L14">
        <v>6</v>
      </c>
      <c r="O14">
        <v>0.15869497628714035</v>
      </c>
      <c r="P14">
        <v>0.31687840028940262</v>
      </c>
      <c r="Q14">
        <v>1.903362918755621E-2</v>
      </c>
      <c r="R14">
        <v>1</v>
      </c>
      <c r="S14">
        <v>13</v>
      </c>
    </row>
    <row r="15" spans="3:19">
      <c r="C15" s="85">
        <f t="shared" si="4"/>
        <v>0.18166599473387424</v>
      </c>
      <c r="D15" s="85">
        <f t="shared" si="0"/>
        <v>7.5020781232647576E-2</v>
      </c>
      <c r="E15" s="85">
        <f t="shared" si="1"/>
        <v>0.2749214533778927</v>
      </c>
      <c r="F15" s="85">
        <f t="shared" si="2"/>
        <v>18</v>
      </c>
      <c r="G15" s="85">
        <f t="shared" si="3"/>
        <v>5</v>
      </c>
      <c r="L15">
        <v>12</v>
      </c>
      <c r="O15">
        <v>0.18166599473387424</v>
      </c>
      <c r="P15">
        <v>7.5020781232647576E-2</v>
      </c>
      <c r="Q15">
        <v>0.2749214533778927</v>
      </c>
      <c r="R15">
        <v>18</v>
      </c>
      <c r="S15">
        <v>5</v>
      </c>
    </row>
    <row r="16" spans="3:19">
      <c r="C16" s="85">
        <f t="shared" si="4"/>
        <v>0.21157948962625658</v>
      </c>
      <c r="D16" s="85">
        <f t="shared" si="0"/>
        <v>0.11201480935531949</v>
      </c>
      <c r="E16" s="85">
        <f t="shared" si="1"/>
        <v>5.3736857983572889E-2</v>
      </c>
      <c r="F16" s="85">
        <f t="shared" si="2"/>
        <v>1</v>
      </c>
      <c r="G16" s="85">
        <f t="shared" si="3"/>
        <v>6</v>
      </c>
      <c r="L16">
        <v>8</v>
      </c>
      <c r="O16">
        <v>0.21157948962625658</v>
      </c>
      <c r="P16">
        <v>0.11201480935531949</v>
      </c>
      <c r="Q16">
        <v>5.3736857983572889E-2</v>
      </c>
      <c r="R16">
        <v>1</v>
      </c>
      <c r="S16">
        <v>6</v>
      </c>
    </row>
    <row r="17" spans="3:19">
      <c r="C17" s="85">
        <f t="shared" si="4"/>
        <v>0.21199315292753323</v>
      </c>
      <c r="D17" s="85">
        <f t="shared" si="0"/>
        <v>7.8661538906397377E-2</v>
      </c>
      <c r="E17" s="85">
        <f t="shared" si="1"/>
        <v>4.0027236508809814E-2</v>
      </c>
      <c r="F17" s="85">
        <f t="shared" si="2"/>
        <v>8</v>
      </c>
      <c r="G17" s="85">
        <f t="shared" si="3"/>
        <v>8</v>
      </c>
      <c r="L17">
        <v>19</v>
      </c>
      <c r="O17">
        <v>0.21199315292753323</v>
      </c>
      <c r="P17">
        <v>7.8661538906397377E-2</v>
      </c>
      <c r="Q17">
        <v>4.0027236508809814E-2</v>
      </c>
      <c r="R17">
        <v>8</v>
      </c>
      <c r="S17">
        <v>8</v>
      </c>
    </row>
    <row r="18" spans="3:19">
      <c r="C18" s="85">
        <f t="shared" si="4"/>
        <v>0.23025214448062037</v>
      </c>
      <c r="D18" s="85">
        <f t="shared" si="0"/>
        <v>9.0601857921559253E-2</v>
      </c>
      <c r="E18" s="85">
        <f t="shared" si="1"/>
        <v>7.2405166020660272E-2</v>
      </c>
      <c r="F18" s="85">
        <f t="shared" si="2"/>
        <v>3</v>
      </c>
      <c r="G18" s="85">
        <f t="shared" si="3"/>
        <v>12</v>
      </c>
      <c r="L18">
        <v>9</v>
      </c>
      <c r="O18">
        <v>0.23025214448062037</v>
      </c>
      <c r="P18">
        <v>9.0601857921559253E-2</v>
      </c>
      <c r="Q18">
        <v>7.2405166020660272E-2</v>
      </c>
      <c r="R18">
        <v>3</v>
      </c>
      <c r="S18">
        <v>12</v>
      </c>
    </row>
    <row r="19" spans="3:19">
      <c r="C19" s="85">
        <f t="shared" si="4"/>
        <v>0.24271629999006764</v>
      </c>
      <c r="D19" s="85">
        <f t="shared" si="0"/>
        <v>0.33366443297653903</v>
      </c>
      <c r="E19" s="85">
        <f t="shared" si="1"/>
        <v>7.9895941588046457E-2</v>
      </c>
      <c r="F19" s="85">
        <f t="shared" si="2"/>
        <v>4</v>
      </c>
      <c r="G19" s="85">
        <f t="shared" si="3"/>
        <v>10</v>
      </c>
      <c r="L19">
        <v>5</v>
      </c>
      <c r="O19">
        <v>0.24271629999006764</v>
      </c>
      <c r="P19">
        <v>0.33366443297653903</v>
      </c>
      <c r="Q19">
        <v>7.9895941588046457E-2</v>
      </c>
      <c r="R19">
        <v>4</v>
      </c>
      <c r="S19">
        <v>10</v>
      </c>
    </row>
    <row r="20" spans="3:19">
      <c r="C20" s="85">
        <f t="shared" si="4"/>
        <v>0.25061637546382443</v>
      </c>
      <c r="D20" s="85">
        <f t="shared" si="0"/>
        <v>0.19323484722877418</v>
      </c>
      <c r="E20" s="85">
        <f t="shared" si="1"/>
        <v>2.4129292790189202E-2</v>
      </c>
      <c r="F20" s="85">
        <f t="shared" si="2"/>
        <v>1</v>
      </c>
      <c r="G20" s="85">
        <f t="shared" si="3"/>
        <v>19</v>
      </c>
      <c r="L20">
        <v>7</v>
      </c>
      <c r="O20">
        <v>0.25061637546382443</v>
      </c>
      <c r="P20">
        <v>0.19323484722877418</v>
      </c>
      <c r="Q20">
        <v>2.4129292790189202E-2</v>
      </c>
      <c r="R20">
        <v>1</v>
      </c>
      <c r="S20">
        <v>19</v>
      </c>
    </row>
    <row r="21" spans="3:19">
      <c r="C21" s="85">
        <f t="shared" si="4"/>
        <v>0.29442085061616807</v>
      </c>
      <c r="D21" s="85">
        <f t="shared" si="0"/>
        <v>0.18584899166686639</v>
      </c>
      <c r="E21" s="85">
        <f t="shared" si="1"/>
        <v>8.2940995631815406E-3</v>
      </c>
      <c r="F21" s="85">
        <f t="shared" si="2"/>
        <v>2</v>
      </c>
      <c r="G21" s="85">
        <f t="shared" si="3"/>
        <v>17</v>
      </c>
      <c r="L21">
        <v>10</v>
      </c>
      <c r="O21">
        <v>0.29442085061616807</v>
      </c>
      <c r="P21">
        <v>0.18584899166686639</v>
      </c>
      <c r="Q21">
        <v>8.2940995631815406E-3</v>
      </c>
      <c r="R21">
        <v>2</v>
      </c>
      <c r="S21">
        <v>17</v>
      </c>
    </row>
    <row r="22" spans="3:19">
      <c r="C22" s="85">
        <f t="shared" si="4"/>
        <v>0.31041426173078712</v>
      </c>
      <c r="D22" s="85">
        <f t="shared" si="0"/>
        <v>0.17161509477087228</v>
      </c>
      <c r="E22" s="85">
        <f t="shared" si="1"/>
        <v>6.318790594253039E-2</v>
      </c>
      <c r="F22" s="85">
        <f t="shared" si="2"/>
        <v>1</v>
      </c>
      <c r="G22" s="85">
        <f t="shared" si="3"/>
        <v>7</v>
      </c>
      <c r="L22">
        <v>17</v>
      </c>
      <c r="O22">
        <v>0.31041426173078712</v>
      </c>
      <c r="P22">
        <v>0.17161509477087228</v>
      </c>
      <c r="Q22">
        <v>6.318790594253039E-2</v>
      </c>
      <c r="R22">
        <v>1</v>
      </c>
      <c r="S22">
        <v>7</v>
      </c>
    </row>
    <row r="23" spans="3:19">
      <c r="C23" s="85">
        <f t="shared" si="4"/>
        <v>0.34418594285413251</v>
      </c>
      <c r="D23" s="85">
        <f t="shared" si="0"/>
        <v>0.10598165561397428</v>
      </c>
      <c r="E23" s="85">
        <f t="shared" si="1"/>
        <v>3.0066166089884445E-2</v>
      </c>
      <c r="F23" s="85">
        <f t="shared" si="2"/>
        <v>2</v>
      </c>
      <c r="G23" s="85">
        <f t="shared" si="3"/>
        <v>18</v>
      </c>
      <c r="L23">
        <v>18</v>
      </c>
      <c r="O23">
        <v>0.34418594285413251</v>
      </c>
      <c r="P23">
        <v>0.10598165561397428</v>
      </c>
      <c r="Q23">
        <v>3.0066166089884445E-2</v>
      </c>
      <c r="R23">
        <v>2</v>
      </c>
      <c r="S23">
        <v>18</v>
      </c>
    </row>
    <row r="24" spans="3:19">
      <c r="C24" s="85">
        <f t="shared" si="4"/>
        <v>0.45695228958562983</v>
      </c>
      <c r="D24" s="85">
        <f t="shared" si="0"/>
        <v>0.51370056798832486</v>
      </c>
      <c r="E24" s="85">
        <f t="shared" si="1"/>
        <v>1.6683685806449376E-2</v>
      </c>
      <c r="F24" s="85">
        <f t="shared" si="2"/>
        <v>2</v>
      </c>
      <c r="G24" s="85">
        <f t="shared" si="3"/>
        <v>1</v>
      </c>
      <c r="L24">
        <v>1</v>
      </c>
      <c r="O24">
        <v>0.45695228958562983</v>
      </c>
      <c r="P24">
        <v>0.51370056798832486</v>
      </c>
      <c r="Q24">
        <v>1.6683685806449376E-2</v>
      </c>
      <c r="R24">
        <v>2</v>
      </c>
      <c r="S24">
        <v>1</v>
      </c>
    </row>
    <row r="26" spans="3:19">
      <c r="H26" s="17" t="s">
        <v>311</v>
      </c>
    </row>
    <row r="27" spans="3:19" ht="16" thickBot="1">
      <c r="H27" s="28"/>
      <c r="I27" s="28"/>
      <c r="J27" s="28"/>
      <c r="K27" s="28"/>
      <c r="L27" s="28"/>
    </row>
    <row r="28" spans="3:19" ht="39.75" customHeight="1" thickTop="1">
      <c r="H28" s="129" t="s">
        <v>336</v>
      </c>
      <c r="I28" s="129"/>
      <c r="J28" s="70"/>
    </row>
    <row r="29" spans="3:19" ht="72" customHeight="1">
      <c r="H29" s="44" t="s">
        <v>390</v>
      </c>
      <c r="I29" s="44" t="s">
        <v>483</v>
      </c>
      <c r="J29" s="44" t="s">
        <v>581</v>
      </c>
      <c r="K29" s="44" t="s">
        <v>312</v>
      </c>
      <c r="L29" s="44" t="s">
        <v>313</v>
      </c>
    </row>
    <row r="30" spans="3:19" ht="29.25" customHeight="1">
      <c r="H30" s="32">
        <f t="shared" ref="H30:H48" si="5">C6</f>
        <v>-0.11123703030918226</v>
      </c>
      <c r="I30" s="42">
        <f>-N30</f>
        <v>-0.31660196715555827</v>
      </c>
      <c r="J30" s="72">
        <f t="shared" ref="J30:J48" si="6">100*E6</f>
        <v>5.3341154707622049</v>
      </c>
      <c r="K30" s="37">
        <f t="shared" ref="K30:K48" si="7">F6</f>
        <v>3</v>
      </c>
      <c r="L30" s="36" t="str">
        <f>INDEX(Sectors!$D$8:$D$26,'Res by sector'!G6)</f>
        <v>Health Care and Social Assistance</v>
      </c>
      <c r="N30">
        <f>'level boot'!C6</f>
        <v>0.31660196715555827</v>
      </c>
    </row>
    <row r="31" spans="3:19" ht="22" customHeight="1">
      <c r="H31" s="32">
        <f t="shared" si="5"/>
        <v>-5.1597536167310679E-2</v>
      </c>
      <c r="I31" s="42">
        <f t="shared" ref="I31:I48" si="8">-N31</f>
        <v>-0.78549333357918816</v>
      </c>
      <c r="J31" s="72">
        <f t="shared" si="6"/>
        <v>0.53732223422058678</v>
      </c>
      <c r="K31" s="37">
        <f t="shared" si="7"/>
        <v>1</v>
      </c>
      <c r="L31" s="36" t="str">
        <f>INDEX(Sectors!$D$8:$D$26,'Res by sector'!G7)</f>
        <v>Educational Services</v>
      </c>
      <c r="N31">
        <f>'level boot'!C7</f>
        <v>0.78549333357918816</v>
      </c>
    </row>
    <row r="32" spans="3:19" ht="22" customHeight="1">
      <c r="H32" s="32">
        <f t="shared" si="5"/>
        <v>-1.6119905226746258E-2</v>
      </c>
      <c r="I32" s="42">
        <f t="shared" si="8"/>
        <v>-0.44785529673247365</v>
      </c>
      <c r="J32" s="72">
        <f t="shared" si="6"/>
        <v>6.6851122214931964</v>
      </c>
      <c r="K32" s="37">
        <f t="shared" si="7"/>
        <v>1</v>
      </c>
      <c r="L32" s="36" t="str">
        <f>INDEX(Sectors!$D$8:$D$26,'Res by sector'!G8)</f>
        <v>Construction</v>
      </c>
      <c r="N32">
        <f>'level boot'!C8</f>
        <v>0.44785529673247365</v>
      </c>
    </row>
    <row r="33" spans="8:14" ht="35.25" customHeight="1">
      <c r="H33" s="32">
        <f t="shared" si="5"/>
        <v>3.3483249318306707E-2</v>
      </c>
      <c r="I33" s="42">
        <f t="shared" si="8"/>
        <v>-0.2100209297037593</v>
      </c>
      <c r="J33" s="72">
        <f t="shared" si="6"/>
        <v>3.2996238869420047</v>
      </c>
      <c r="K33" s="37">
        <f t="shared" si="7"/>
        <v>2</v>
      </c>
      <c r="L33" s="36" t="str">
        <f>INDEX(Sectors!$D$8:$D$26,'Res by sector'!G9)</f>
        <v>Administrative and Support and Waste Management and Remediation Services</v>
      </c>
      <c r="N33">
        <f>'level boot'!C9</f>
        <v>0.2100209297037593</v>
      </c>
    </row>
    <row r="34" spans="8:14" ht="33" customHeight="1">
      <c r="H34" s="32">
        <f t="shared" si="5"/>
        <v>5.2612294098810838E-2</v>
      </c>
      <c r="I34" s="42">
        <f t="shared" si="8"/>
        <v>-5.4807854581857975E-2</v>
      </c>
      <c r="J34" s="72">
        <f t="shared" si="6"/>
        <v>1.3468844969429916</v>
      </c>
      <c r="K34" s="37">
        <f t="shared" si="7"/>
        <v>3</v>
      </c>
      <c r="L34" s="36" t="str">
        <f>INDEX(Sectors!$D$8:$D$26,'Res by sector'!G10)</f>
        <v>Mining, Quarrying, and Oil and Gas Extraction</v>
      </c>
      <c r="N34">
        <f>'level boot'!C10</f>
        <v>5.4807854581857975E-2</v>
      </c>
    </row>
    <row r="35" spans="8:14" ht="22" customHeight="1">
      <c r="H35" s="32">
        <f t="shared" si="5"/>
        <v>7.0498454132378208E-2</v>
      </c>
      <c r="I35" s="42">
        <f t="shared" si="8"/>
        <v>-9.9701191686833654E-2</v>
      </c>
      <c r="J35" s="72">
        <f t="shared" si="6"/>
        <v>5.4333760080814963</v>
      </c>
      <c r="K35" s="37">
        <f t="shared" si="7"/>
        <v>4</v>
      </c>
      <c r="L35" s="36" t="str">
        <f>INDEX(Sectors!$D$8:$D$26,'Res by sector'!G11)</f>
        <v>Information</v>
      </c>
      <c r="N35">
        <f>'level boot'!C11</f>
        <v>9.9701191686833654E-2</v>
      </c>
    </row>
    <row r="36" spans="8:14" ht="32.25" customHeight="1">
      <c r="H36" s="32">
        <f t="shared" si="5"/>
        <v>8.3498063490018981E-2</v>
      </c>
      <c r="I36" s="42">
        <f t="shared" si="8"/>
        <v>-0.10045149310607469</v>
      </c>
      <c r="J36" s="72">
        <f t="shared" si="6"/>
        <v>6.137976487177454</v>
      </c>
      <c r="K36" s="37">
        <f t="shared" si="7"/>
        <v>2</v>
      </c>
      <c r="L36" s="36" t="str">
        <f>INDEX(Sectors!$D$8:$D$26,'Res by sector'!G12)</f>
        <v>Real Estate and Rental and Leasing</v>
      </c>
      <c r="N36">
        <f>'level boot'!C12</f>
        <v>0.10045149310607469</v>
      </c>
    </row>
    <row r="37" spans="8:14" ht="33" customHeight="1">
      <c r="H37" s="32">
        <f t="shared" si="5"/>
        <v>0.10464933013304496</v>
      </c>
      <c r="I37" s="42">
        <f t="shared" si="8"/>
        <v>-7.4864888830617926E-2</v>
      </c>
      <c r="J37" s="72">
        <f t="shared" si="6"/>
        <v>2.9874457085027055</v>
      </c>
      <c r="K37" s="37">
        <f t="shared" si="7"/>
        <v>1</v>
      </c>
      <c r="L37" s="36" t="str">
        <f>INDEX(Sectors!$D$8:$D$26,'Res by sector'!G13)</f>
        <v>Utilities</v>
      </c>
      <c r="N37">
        <f>'level boot'!C13</f>
        <v>7.4864888830617926E-2</v>
      </c>
    </row>
    <row r="38" spans="8:14" ht="22" customHeight="1">
      <c r="H38" s="32">
        <f t="shared" si="5"/>
        <v>0.15869497628714035</v>
      </c>
      <c r="I38" s="42">
        <f t="shared" si="8"/>
        <v>-0.10481145069636066</v>
      </c>
      <c r="J38" s="72">
        <f t="shared" si="6"/>
        <v>1.9033629187556209</v>
      </c>
      <c r="K38" s="37">
        <f t="shared" si="7"/>
        <v>1</v>
      </c>
      <c r="L38" s="36" t="str">
        <f>INDEX(Sectors!$D$8:$D$26,'Res by sector'!G14)</f>
        <v>Management of Companies and Enterprises</v>
      </c>
      <c r="N38">
        <f>'level boot'!C14</f>
        <v>0.10481145069636066</v>
      </c>
    </row>
    <row r="39" spans="8:14" ht="30" customHeight="1">
      <c r="H39" s="32">
        <f t="shared" si="5"/>
        <v>0.18166599473387424</v>
      </c>
      <c r="I39" s="42">
        <f t="shared" si="8"/>
        <v>-0.19101780308047658</v>
      </c>
      <c r="J39" s="72">
        <f t="shared" si="6"/>
        <v>27.492145337789271</v>
      </c>
      <c r="K39" s="37">
        <f t="shared" si="7"/>
        <v>18</v>
      </c>
      <c r="L39" s="36" t="str">
        <f>INDEX(Sectors!$D$8:$D$26,'Res by sector'!G15)</f>
        <v>Manufacturing</v>
      </c>
      <c r="N39">
        <f>'level boot'!C15</f>
        <v>0.19101780308047658</v>
      </c>
    </row>
    <row r="40" spans="8:14" ht="22" customHeight="1">
      <c r="H40" s="32">
        <f t="shared" si="5"/>
        <v>0.21157948962625658</v>
      </c>
      <c r="I40" s="42">
        <f t="shared" si="8"/>
        <v>-0.10283216966502112</v>
      </c>
      <c r="J40" s="72">
        <f t="shared" si="6"/>
        <v>5.3736857983572888</v>
      </c>
      <c r="K40" s="37">
        <f t="shared" si="7"/>
        <v>1</v>
      </c>
      <c r="L40" s="36" t="str">
        <f>INDEX(Sectors!$D$8:$D$26,'Res by sector'!G16)</f>
        <v>Wholesale Trade</v>
      </c>
      <c r="N40">
        <f>'level boot'!C16</f>
        <v>0.10283216966502112</v>
      </c>
    </row>
    <row r="41" spans="8:14" ht="27" customHeight="1">
      <c r="H41" s="32">
        <f t="shared" si="5"/>
        <v>0.21199315292753323</v>
      </c>
      <c r="I41" s="42">
        <f t="shared" si="8"/>
        <v>-0.11445768169691556</v>
      </c>
      <c r="J41" s="72">
        <f t="shared" si="6"/>
        <v>4.0027236508809816</v>
      </c>
      <c r="K41" s="37">
        <f t="shared" si="7"/>
        <v>8</v>
      </c>
      <c r="L41" s="36" t="str">
        <f>INDEX(Sectors!$D$8:$D$26,'Res by sector'!G17)</f>
        <v>Transportation and Warehousing</v>
      </c>
      <c r="N41">
        <f>'level boot'!C17</f>
        <v>0.11445768169691556</v>
      </c>
    </row>
    <row r="42" spans="8:14" ht="34.5" customHeight="1">
      <c r="H42" s="32">
        <f t="shared" si="5"/>
        <v>0.23025214448062037</v>
      </c>
      <c r="I42" s="42">
        <f t="shared" si="8"/>
        <v>-0.22162274253589284</v>
      </c>
      <c r="J42" s="72">
        <f t="shared" si="6"/>
        <v>7.2405166020660268</v>
      </c>
      <c r="K42" s="37">
        <f t="shared" si="7"/>
        <v>3</v>
      </c>
      <c r="L42" s="36" t="str">
        <f>INDEX(Sectors!$D$8:$D$26,'Res by sector'!G18)</f>
        <v>Professional, Scientific, and Technical Services</v>
      </c>
      <c r="N42">
        <f>'level boot'!C18</f>
        <v>0.22162274253589284</v>
      </c>
    </row>
    <row r="43" spans="8:14" ht="30.75" customHeight="1">
      <c r="H43" s="32">
        <f t="shared" si="5"/>
        <v>0.24271629999006764</v>
      </c>
      <c r="I43" s="42">
        <f t="shared" si="8"/>
        <v>-5.7476846744878164E-2</v>
      </c>
      <c r="J43" s="72">
        <f t="shared" si="6"/>
        <v>7.9895941588046453</v>
      </c>
      <c r="K43" s="37">
        <f t="shared" si="7"/>
        <v>4</v>
      </c>
      <c r="L43" s="36" t="str">
        <f>INDEX(Sectors!$D$8:$D$26,'Res by sector'!G19)</f>
        <v>Finance and Insurance</v>
      </c>
      <c r="N43">
        <f>'level boot'!C19</f>
        <v>5.7476846744878164E-2</v>
      </c>
    </row>
    <row r="44" spans="8:14" ht="27.75" customHeight="1">
      <c r="H44" s="32">
        <f t="shared" si="5"/>
        <v>0.25061637546382443</v>
      </c>
      <c r="I44" s="42">
        <f t="shared" si="8"/>
        <v>-7.9818145782260236E-2</v>
      </c>
      <c r="J44" s="72">
        <f t="shared" si="6"/>
        <v>2.4129292790189201</v>
      </c>
      <c r="K44" s="37">
        <f t="shared" si="7"/>
        <v>1</v>
      </c>
      <c r="L44" s="36" t="str">
        <f>INDEX(Sectors!$D$8:$D$26,'Res by sector'!G20)</f>
        <v>Other Services (except Public Administration)</v>
      </c>
      <c r="N44">
        <f>'level boot'!C20</f>
        <v>7.9818145782260236E-2</v>
      </c>
    </row>
    <row r="45" spans="8:14" ht="22" customHeight="1">
      <c r="H45" s="32">
        <f t="shared" si="5"/>
        <v>0.29442085061616807</v>
      </c>
      <c r="I45" s="42">
        <f t="shared" si="8"/>
        <v>-6.6711204472328756E-2</v>
      </c>
      <c r="J45" s="72">
        <f t="shared" si="6"/>
        <v>0.82940995631815406</v>
      </c>
      <c r="K45" s="37">
        <f t="shared" si="7"/>
        <v>2</v>
      </c>
      <c r="L45" s="36" t="str">
        <f>INDEX(Sectors!$D$8:$D$26,'Res by sector'!G21)</f>
        <v>Arts, Entertainment, and Recreation</v>
      </c>
      <c r="N45">
        <f>'level boot'!C21</f>
        <v>6.6711204472328756E-2</v>
      </c>
    </row>
    <row r="46" spans="8:14" ht="27" customHeight="1">
      <c r="H46" s="32">
        <f t="shared" si="5"/>
        <v>0.31041426173078712</v>
      </c>
      <c r="I46" s="42">
        <f t="shared" si="8"/>
        <v>-0.12883671678883424</v>
      </c>
      <c r="J46" s="72">
        <f t="shared" si="6"/>
        <v>6.3187905942530387</v>
      </c>
      <c r="K46" s="37">
        <f t="shared" si="7"/>
        <v>1</v>
      </c>
      <c r="L46" s="36" t="str">
        <f>INDEX(Sectors!$D$8:$D$26,'Res by sector'!G22)</f>
        <v>Retail Trade</v>
      </c>
      <c r="N46">
        <f>'level boot'!C22</f>
        <v>0.12883671678883424</v>
      </c>
    </row>
    <row r="47" spans="8:14" ht="22" customHeight="1">
      <c r="H47" s="32">
        <f t="shared" si="5"/>
        <v>0.34418594285413251</v>
      </c>
      <c r="I47" s="42">
        <f t="shared" si="8"/>
        <v>-8.2326098552570559E-2</v>
      </c>
      <c r="J47" s="72">
        <f t="shared" si="6"/>
        <v>3.0066166089884447</v>
      </c>
      <c r="K47" s="37">
        <f t="shared" si="7"/>
        <v>2</v>
      </c>
      <c r="L47" s="36" t="str">
        <f>INDEX(Sectors!$D$8:$D$26,'Res by sector'!G23)</f>
        <v>Accommodation and Food Services</v>
      </c>
      <c r="N47">
        <f>'level boot'!C23</f>
        <v>8.2326098552570559E-2</v>
      </c>
    </row>
    <row r="48" spans="8:14" ht="35.25" customHeight="1" thickBot="1">
      <c r="H48" s="52">
        <f t="shared" si="5"/>
        <v>0.45695228958562983</v>
      </c>
      <c r="I48" s="74">
        <f t="shared" si="8"/>
        <v>-0.14094125123009377</v>
      </c>
      <c r="J48" s="73">
        <f t="shared" si="6"/>
        <v>1.6683685806449375</v>
      </c>
      <c r="K48" s="43">
        <f t="shared" si="7"/>
        <v>2</v>
      </c>
      <c r="L48" s="38" t="str">
        <f>INDEX(Sectors!$D$8:$D$26,'Res by sector'!G24)</f>
        <v>Agriculture, Forestry, Fishing and Hunting</v>
      </c>
      <c r="N48">
        <f>'level boot'!C24</f>
        <v>0.14094125123009377</v>
      </c>
    </row>
    <row r="49" ht="16" thickTop="1"/>
    <row r="66" spans="8:8">
      <c r="H66">
        <f t="shared" ref="H66" si="9">C42</f>
        <v>0</v>
      </c>
    </row>
  </sheetData>
  <mergeCells count="1">
    <mergeCell ref="H28:I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6"/>
  <sheetViews>
    <sheetView topLeftCell="F1" workbookViewId="0">
      <selection activeCell="W5" sqref="W5"/>
    </sheetView>
  </sheetViews>
  <sheetFormatPr defaultRowHeight="15.5"/>
  <cols>
    <col min="6" max="6" width="3.75" customWidth="1"/>
    <col min="20" max="20" width="12.75" bestFit="1" customWidth="1"/>
    <col min="21" max="21" width="23.25" customWidth="1"/>
    <col min="22" max="22" width="9.25" customWidth="1"/>
    <col min="23" max="23" width="10.83203125" customWidth="1"/>
    <col min="24" max="24" width="12.75" bestFit="1" customWidth="1"/>
    <col min="25" max="25" width="12.58203125" bestFit="1" customWidth="1"/>
    <col min="31" max="31" width="16.25" customWidth="1"/>
    <col min="32" max="32" width="14" customWidth="1"/>
    <col min="33" max="33" width="11.33203125" customWidth="1"/>
  </cols>
  <sheetData>
    <row r="1" spans="1:23" ht="60.5">
      <c r="A1" s="91" t="s">
        <v>571</v>
      </c>
      <c r="I1" s="17" t="s">
        <v>453</v>
      </c>
      <c r="J1" s="17"/>
      <c r="K1" s="17"/>
      <c r="L1" s="17" t="s">
        <v>454</v>
      </c>
      <c r="N1" s="93" t="s">
        <v>455</v>
      </c>
      <c r="Q1" s="20"/>
    </row>
    <row r="2" spans="1:23">
      <c r="L2">
        <f>SUMPRODUCT(I6:I37,L6:L37)</f>
        <v>-7.8779367025792676E-3</v>
      </c>
      <c r="P2" t="s">
        <v>392</v>
      </c>
      <c r="Q2" s="20">
        <f>Q3*A3/(1-A3)</f>
        <v>1.3613658612914594</v>
      </c>
      <c r="R2">
        <f>SUM(Q6:Q106)</f>
        <v>98.719149264707355</v>
      </c>
    </row>
    <row r="3" spans="1:23">
      <c r="A3">
        <f>AVERAGE(A6:A65)</f>
        <v>0.14542384962440197</v>
      </c>
      <c r="C3">
        <v>0.1</v>
      </c>
      <c r="J3">
        <f>SUMPRODUCT(J6:J37,L6:L37)</f>
        <v>6.1490978807173149E-2</v>
      </c>
      <c r="K3">
        <f>SUMPRODUCT(L6:L37,K6:K37)</f>
        <v>-3.7136899442012129E-2</v>
      </c>
      <c r="P3" t="s">
        <v>391</v>
      </c>
      <c r="Q3" s="86">
        <v>8</v>
      </c>
      <c r="R3" s="86" t="s">
        <v>445</v>
      </c>
      <c r="S3">
        <v>19.5682567804839</v>
      </c>
      <c r="U3" s="17" t="s">
        <v>387</v>
      </c>
    </row>
    <row r="4" spans="1:23" ht="16" thickBot="1">
      <c r="E4" s="130" t="s">
        <v>431</v>
      </c>
      <c r="F4" s="130"/>
      <c r="G4" s="130"/>
      <c r="H4" s="130"/>
      <c r="J4">
        <f>J3^0.5</f>
        <v>0.24797374620546658</v>
      </c>
      <c r="K4">
        <f>K3/J4^3</f>
        <v>-2.4355022350523088</v>
      </c>
      <c r="L4" s="130" t="s">
        <v>444</v>
      </c>
      <c r="M4" s="130"/>
      <c r="N4" s="130"/>
      <c r="O4" s="130"/>
      <c r="P4" s="130"/>
      <c r="U4" s="28"/>
      <c r="V4" s="28"/>
      <c r="W4" s="28"/>
    </row>
    <row r="5" spans="1:23" ht="22.4" customHeight="1" thickTop="1">
      <c r="A5" s="16" t="s">
        <v>432</v>
      </c>
      <c r="B5" s="16" t="s">
        <v>433</v>
      </c>
      <c r="C5" s="16" t="s">
        <v>434</v>
      </c>
      <c r="D5" s="16" t="s">
        <v>435</v>
      </c>
      <c r="E5" s="16" t="s">
        <v>436</v>
      </c>
      <c r="F5" s="16"/>
      <c r="G5" s="16" t="s">
        <v>437</v>
      </c>
      <c r="H5" s="16" t="s">
        <v>438</v>
      </c>
      <c r="I5" s="16" t="s">
        <v>435</v>
      </c>
      <c r="J5" s="16" t="s">
        <v>449</v>
      </c>
      <c r="K5" s="16" t="s">
        <v>450</v>
      </c>
      <c r="L5" s="16" t="s">
        <v>436</v>
      </c>
      <c r="M5" s="16" t="s">
        <v>434</v>
      </c>
      <c r="N5" s="16" t="s">
        <v>437</v>
      </c>
      <c r="O5" s="16" t="s">
        <v>438</v>
      </c>
      <c r="P5" s="16" t="s">
        <v>439</v>
      </c>
      <c r="Q5" s="16" t="s">
        <v>433</v>
      </c>
      <c r="U5" s="131" t="s">
        <v>420</v>
      </c>
      <c r="V5" s="40" t="s">
        <v>418</v>
      </c>
      <c r="W5" s="39">
        <f>Moments!P7</f>
        <v>0.14542384962440197</v>
      </c>
    </row>
    <row r="6" spans="1:23" ht="22.4" customHeight="1">
      <c r="A6" s="92">
        <v>-1.3214906208605481</v>
      </c>
      <c r="B6">
        <f>1/(A7-A6)</f>
        <v>1.3238218674507771</v>
      </c>
      <c r="C6">
        <f>TRUNC(A6/$C$3,0)</f>
        <v>-13</v>
      </c>
      <c r="E6">
        <v>1.8378208756917501E-2</v>
      </c>
      <c r="G6">
        <v>0</v>
      </c>
      <c r="H6">
        <v>0</v>
      </c>
      <c r="I6" s="92">
        <v>-0.9375</v>
      </c>
      <c r="J6">
        <f>I6^2</f>
        <v>0.87890625</v>
      </c>
      <c r="K6">
        <f>I6^3</f>
        <v>-0.823974609375</v>
      </c>
      <c r="L6" s="92">
        <v>9.8811701572785668E-3</v>
      </c>
      <c r="M6">
        <f>TRUNC(I6/$C$3,0)</f>
        <v>-9</v>
      </c>
      <c r="N6" s="92">
        <v>0</v>
      </c>
      <c r="O6">
        <f>H6</f>
        <v>0</v>
      </c>
      <c r="P6">
        <v>0</v>
      </c>
      <c r="Q6">
        <f t="shared" ref="Q6:Q37" si="0">$S$3*P6^($Q$2-1)*(1-P6)^($Q$3-1)</f>
        <v>0</v>
      </c>
      <c r="U6" s="132"/>
      <c r="V6" s="13" t="s">
        <v>448</v>
      </c>
      <c r="W6" s="39">
        <f>Moments!P8^0.5</f>
        <v>0.31342037348630286</v>
      </c>
    </row>
    <row r="7" spans="1:23" ht="22.4" customHeight="1">
      <c r="A7">
        <v>-0.56610198090277652</v>
      </c>
      <c r="B7">
        <f t="shared" ref="B7:B65" si="1">1/(A8-A7)</f>
        <v>3.8770195462526336</v>
      </c>
      <c r="C7">
        <f t="shared" ref="C7:C65" si="2">TRUNC(A7/$C$3,0)</f>
        <v>-5</v>
      </c>
      <c r="E7">
        <v>1.91473747681274E-2</v>
      </c>
      <c r="G7">
        <v>3.3867867612894897E-2</v>
      </c>
      <c r="H7">
        <f>H6+1/60</f>
        <v>1.6666666666666666E-2</v>
      </c>
      <c r="I7">
        <v>-0.875</v>
      </c>
      <c r="J7">
        <f t="shared" ref="J7:J37" si="3">I7^2</f>
        <v>0.765625</v>
      </c>
      <c r="K7">
        <f t="shared" ref="K7:K37" si="4">I7^3</f>
        <v>-0.669921875</v>
      </c>
      <c r="L7">
        <v>9.2650653388600054E-3</v>
      </c>
      <c r="M7">
        <f t="shared" ref="M7:M37" si="5">TRUNC(I7/$C$3,0)</f>
        <v>-8</v>
      </c>
      <c r="N7">
        <v>3.3274878334778137E-2</v>
      </c>
      <c r="O7">
        <f t="shared" ref="O7:O65" si="6">H7</f>
        <v>1.6666666666666666E-2</v>
      </c>
      <c r="P7">
        <f>P6+0.01</f>
        <v>0.01</v>
      </c>
      <c r="Q7">
        <f t="shared" si="0"/>
        <v>3.4535581924954459</v>
      </c>
      <c r="U7" s="133"/>
      <c r="V7" s="41" t="s">
        <v>419</v>
      </c>
      <c r="W7" s="53">
        <f>Moments!P9</f>
        <v>-1.8408082949450433</v>
      </c>
    </row>
    <row r="8" spans="1:23" ht="33" customHeight="1">
      <c r="A8">
        <v>-0.30817189103089065</v>
      </c>
      <c r="B8">
        <f t="shared" si="1"/>
        <v>977.2138301300638</v>
      </c>
      <c r="C8">
        <f t="shared" si="2"/>
        <v>-3</v>
      </c>
      <c r="E8">
        <v>1.54568473895437E-2</v>
      </c>
      <c r="G8">
        <v>6.06107322262118E-2</v>
      </c>
      <c r="H8">
        <f t="shared" ref="H8:H65" si="7">H7+1/60</f>
        <v>3.3333333333333333E-2</v>
      </c>
      <c r="I8">
        <v>-0.8125</v>
      </c>
      <c r="J8">
        <f t="shared" si="3"/>
        <v>0.66015625</v>
      </c>
      <c r="K8">
        <f t="shared" si="4"/>
        <v>-0.536376953125</v>
      </c>
      <c r="L8">
        <v>8.0219270521163944E-3</v>
      </c>
      <c r="M8">
        <f t="shared" si="5"/>
        <v>-8</v>
      </c>
      <c r="N8">
        <v>6.2713536268894324E-2</v>
      </c>
      <c r="O8">
        <f t="shared" si="6"/>
        <v>3.3333333333333333E-2</v>
      </c>
      <c r="P8">
        <f t="shared" ref="P8:P71" si="8">P7+0.01</f>
        <v>0.02</v>
      </c>
      <c r="Q8">
        <f t="shared" si="0"/>
        <v>4.1322340269910054</v>
      </c>
      <c r="U8" s="89" t="s">
        <v>421</v>
      </c>
      <c r="V8" s="90" t="s">
        <v>422</v>
      </c>
      <c r="W8" s="53">
        <f>Moments!P10</f>
        <v>1.3613658612914594</v>
      </c>
    </row>
    <row r="9" spans="1:23" ht="22.4" customHeight="1">
      <c r="A9">
        <v>-0.30714857354482222</v>
      </c>
      <c r="B9">
        <f t="shared" si="1"/>
        <v>32.7188602042879</v>
      </c>
      <c r="C9">
        <f t="shared" si="2"/>
        <v>-3</v>
      </c>
      <c r="E9">
        <v>4.1922725629997201E-3</v>
      </c>
      <c r="G9">
        <v>6.0746066190634801E-2</v>
      </c>
      <c r="H9">
        <f t="shared" si="7"/>
        <v>0.05</v>
      </c>
      <c r="I9">
        <v>-0.75</v>
      </c>
      <c r="J9">
        <f t="shared" si="3"/>
        <v>0.5625</v>
      </c>
      <c r="K9">
        <f t="shared" si="4"/>
        <v>-0.421875</v>
      </c>
      <c r="L9">
        <v>6.6959679033823608E-3</v>
      </c>
      <c r="M9">
        <f t="shared" si="5"/>
        <v>-7</v>
      </c>
      <c r="N9">
        <v>6.2883496733235789E-2</v>
      </c>
      <c r="O9">
        <f t="shared" si="6"/>
        <v>0.05</v>
      </c>
      <c r="P9">
        <f t="shared" si="8"/>
        <v>0.03</v>
      </c>
      <c r="Q9">
        <f t="shared" si="0"/>
        <v>4.4528481902987069</v>
      </c>
      <c r="U9" s="132" t="s">
        <v>429</v>
      </c>
      <c r="V9" s="13" t="s">
        <v>418</v>
      </c>
      <c r="W9" s="39">
        <f>Moments!P11</f>
        <v>0.14542384962440197</v>
      </c>
    </row>
    <row r="10" spans="1:23" ht="22.4" customHeight="1">
      <c r="A10">
        <v>-0.27658516168523223</v>
      </c>
      <c r="B10">
        <f t="shared" si="1"/>
        <v>9.0615769057088134</v>
      </c>
      <c r="C10">
        <f t="shared" si="2"/>
        <v>-2</v>
      </c>
      <c r="E10">
        <v>2.25944050829937E-2</v>
      </c>
      <c r="G10">
        <v>6.4529954087761798E-2</v>
      </c>
      <c r="H10">
        <f t="shared" si="7"/>
        <v>6.6666666666666666E-2</v>
      </c>
      <c r="I10">
        <v>-0.6875</v>
      </c>
      <c r="J10">
        <f t="shared" si="3"/>
        <v>0.47265625</v>
      </c>
      <c r="K10">
        <f t="shared" si="4"/>
        <v>-0.324951171875</v>
      </c>
      <c r="L10">
        <v>5.5530230642576815E-3</v>
      </c>
      <c r="M10">
        <f t="shared" si="5"/>
        <v>-6</v>
      </c>
      <c r="N10">
        <v>6.8304664319094904E-2</v>
      </c>
      <c r="O10">
        <f t="shared" si="6"/>
        <v>6.6666666666666666E-2</v>
      </c>
      <c r="P10">
        <f t="shared" si="8"/>
        <v>0.04</v>
      </c>
      <c r="Q10">
        <f t="shared" si="0"/>
        <v>4.5949731148947706</v>
      </c>
      <c r="U10" s="132"/>
      <c r="V10" s="13" t="str">
        <f>V6</f>
        <v>Stan. dev.</v>
      </c>
      <c r="W10" s="39">
        <f>Moments!P12^0.5</f>
        <v>0.10951779674254315</v>
      </c>
    </row>
    <row r="11" spans="1:23" ht="22.4" customHeight="1">
      <c r="A11">
        <v>-0.16622909337553243</v>
      </c>
      <c r="B11">
        <f t="shared" si="1"/>
        <v>762.36899125392438</v>
      </c>
      <c r="C11">
        <f t="shared" si="2"/>
        <v>-1</v>
      </c>
      <c r="E11">
        <v>0.15005702751432101</v>
      </c>
      <c r="G11">
        <v>0.12679956548919399</v>
      </c>
      <c r="H11">
        <f t="shared" si="7"/>
        <v>8.3333333333333329E-2</v>
      </c>
      <c r="I11">
        <v>-0.625</v>
      </c>
      <c r="J11">
        <f t="shared" si="3"/>
        <v>0.390625</v>
      </c>
      <c r="K11">
        <f t="shared" si="4"/>
        <v>-0.244140625</v>
      </c>
      <c r="L11">
        <v>5.1606874178824723E-3</v>
      </c>
      <c r="M11">
        <f t="shared" si="5"/>
        <v>-6</v>
      </c>
      <c r="N11">
        <v>0.11536455667095141</v>
      </c>
      <c r="O11">
        <f t="shared" si="6"/>
        <v>8.3333333333333329E-2</v>
      </c>
      <c r="P11">
        <f t="shared" si="8"/>
        <v>0.05</v>
      </c>
      <c r="Q11">
        <f t="shared" si="0"/>
        <v>4.628812091108899</v>
      </c>
      <c r="U11" s="133"/>
      <c r="V11" s="41" t="s">
        <v>419</v>
      </c>
      <c r="W11" s="53">
        <f>Moments!P13</f>
        <v>1.1398672302836643</v>
      </c>
    </row>
    <row r="12" spans="1:23" ht="22.4" customHeight="1">
      <c r="A12">
        <v>-0.16491739259615626</v>
      </c>
      <c r="B12">
        <f t="shared" si="1"/>
        <v>32.068232981131544</v>
      </c>
      <c r="C12">
        <f t="shared" si="2"/>
        <v>-1</v>
      </c>
      <c r="E12">
        <v>0.169973668323668</v>
      </c>
      <c r="G12">
        <v>0.127725660575505</v>
      </c>
      <c r="H12">
        <f t="shared" si="7"/>
        <v>9.9999999999999992E-2</v>
      </c>
      <c r="I12">
        <v>-0.5625</v>
      </c>
      <c r="J12">
        <f t="shared" si="3"/>
        <v>0.31640625</v>
      </c>
      <c r="K12">
        <f t="shared" si="4"/>
        <v>-0.177978515625</v>
      </c>
      <c r="L12">
        <v>6.2149213556537929E-3</v>
      </c>
      <c r="M12">
        <f t="shared" si="5"/>
        <v>-5</v>
      </c>
      <c r="N12">
        <v>0.11664584209922783</v>
      </c>
      <c r="O12">
        <f t="shared" si="6"/>
        <v>9.9999999999999992E-2</v>
      </c>
      <c r="P12">
        <f t="shared" si="8"/>
        <v>6.0000000000000005E-2</v>
      </c>
      <c r="Q12">
        <f t="shared" si="0"/>
        <v>4.5910570352927706</v>
      </c>
      <c r="U12" s="134" t="s">
        <v>430</v>
      </c>
      <c r="V12" s="87" t="s">
        <v>418</v>
      </c>
      <c r="W12" s="39">
        <f>Moments!P14</f>
        <v>0</v>
      </c>
    </row>
    <row r="13" spans="1:23" ht="22.4" customHeight="1">
      <c r="A13">
        <v>-0.13373388458720595</v>
      </c>
      <c r="B13">
        <f t="shared" si="1"/>
        <v>860.02462804135928</v>
      </c>
      <c r="C13">
        <f t="shared" si="2"/>
        <v>-1</v>
      </c>
      <c r="E13">
        <v>6.5400731886166394E-2</v>
      </c>
      <c r="G13">
        <v>0.148298711995237</v>
      </c>
      <c r="H13">
        <f t="shared" si="7"/>
        <v>0.11666666666666665</v>
      </c>
      <c r="I13">
        <v>-0.5</v>
      </c>
      <c r="J13">
        <f t="shared" si="3"/>
        <v>0.25</v>
      </c>
      <c r="K13">
        <f t="shared" si="4"/>
        <v>-0.125</v>
      </c>
      <c r="L13">
        <v>7.945475258168638E-3</v>
      </c>
      <c r="M13">
        <f t="shared" si="5"/>
        <v>-5</v>
      </c>
      <c r="N13">
        <v>0.14770206612105899</v>
      </c>
      <c r="O13">
        <f t="shared" si="6"/>
        <v>0.11666666666666665</v>
      </c>
      <c r="P13">
        <f t="shared" si="8"/>
        <v>7.0000000000000007E-2</v>
      </c>
      <c r="Q13">
        <f t="shared" si="0"/>
        <v>4.503919680896983</v>
      </c>
      <c r="U13" s="132"/>
      <c r="V13" s="13" t="str">
        <f>V6</f>
        <v>Stan. dev.</v>
      </c>
      <c r="W13" s="39">
        <f>Moments!P15^0.5</f>
        <v>0.29366338333703196</v>
      </c>
    </row>
    <row r="14" spans="1:23" ht="22.4" customHeight="1" thickBot="1">
      <c r="A14">
        <v>-0.13257112718771447</v>
      </c>
      <c r="B14">
        <f t="shared" si="1"/>
        <v>351.62961991055971</v>
      </c>
      <c r="C14">
        <f t="shared" si="2"/>
        <v>-1</v>
      </c>
      <c r="E14">
        <v>0.20979156017245501</v>
      </c>
      <c r="G14">
        <v>0.14900920993688299</v>
      </c>
      <c r="H14">
        <f t="shared" si="7"/>
        <v>0.13333333333333333</v>
      </c>
      <c r="I14">
        <v>-0.4375</v>
      </c>
      <c r="J14">
        <f t="shared" si="3"/>
        <v>0.19140625</v>
      </c>
      <c r="K14">
        <f t="shared" si="4"/>
        <v>-8.3740234375E-2</v>
      </c>
      <c r="L14">
        <v>9.2208605685829819E-3</v>
      </c>
      <c r="M14">
        <f t="shared" si="5"/>
        <v>-4</v>
      </c>
      <c r="N14">
        <v>0.14884312521138457</v>
      </c>
      <c r="O14">
        <f t="shared" si="6"/>
        <v>0.13333333333333333</v>
      </c>
      <c r="P14">
        <f t="shared" si="8"/>
        <v>0.08</v>
      </c>
      <c r="Q14">
        <f t="shared" si="0"/>
        <v>4.3820880380805027</v>
      </c>
      <c r="U14" s="135"/>
      <c r="V14" s="43" t="s">
        <v>419</v>
      </c>
      <c r="W14" s="52">
        <f>Moments!P16</f>
        <v>-2.2970241842974484</v>
      </c>
    </row>
    <row r="15" spans="1:23" ht="16" thickTop="1">
      <c r="A15">
        <v>-0.12972722569769107</v>
      </c>
      <c r="B15">
        <f t="shared" si="1"/>
        <v>42.545612620056701</v>
      </c>
      <c r="C15">
        <f t="shared" si="2"/>
        <v>-1</v>
      </c>
      <c r="E15">
        <v>0.26842947222445901</v>
      </c>
      <c r="G15">
        <v>0.15072924223050899</v>
      </c>
      <c r="H15">
        <f t="shared" si="7"/>
        <v>0.15</v>
      </c>
      <c r="I15">
        <v>-0.375</v>
      </c>
      <c r="J15">
        <f t="shared" si="3"/>
        <v>0.140625</v>
      </c>
      <c r="K15">
        <f t="shared" si="4"/>
        <v>-5.2734375E-2</v>
      </c>
      <c r="L15">
        <v>1.0690750832292914E-2</v>
      </c>
      <c r="M15">
        <f t="shared" si="5"/>
        <v>-3</v>
      </c>
      <c r="N15">
        <v>0.15162072974593815</v>
      </c>
      <c r="O15">
        <f t="shared" si="6"/>
        <v>0.15</v>
      </c>
      <c r="P15">
        <f t="shared" si="8"/>
        <v>0.09</v>
      </c>
      <c r="Q15">
        <f t="shared" si="0"/>
        <v>4.2358524985964205</v>
      </c>
    </row>
    <row r="16" spans="1:23">
      <c r="A16">
        <v>-0.10622303952154506</v>
      </c>
      <c r="B16">
        <f t="shared" si="1"/>
        <v>54.411854377496496</v>
      </c>
      <c r="C16">
        <f t="shared" si="2"/>
        <v>-1</v>
      </c>
      <c r="E16">
        <v>0.103165893484941</v>
      </c>
      <c r="G16">
        <v>0.17415624393340001</v>
      </c>
      <c r="H16">
        <f t="shared" si="7"/>
        <v>0.16666666666666666</v>
      </c>
      <c r="I16">
        <v>-0.3125</v>
      </c>
      <c r="J16">
        <f t="shared" si="3"/>
        <v>9.765625E-2</v>
      </c>
      <c r="K16">
        <f t="shared" si="4"/>
        <v>-3.0517578125E-2</v>
      </c>
      <c r="L16">
        <v>1.6442630054357858E-2</v>
      </c>
      <c r="M16">
        <f t="shared" si="5"/>
        <v>-3</v>
      </c>
      <c r="N16">
        <v>0.17820624048874495</v>
      </c>
      <c r="O16">
        <f t="shared" si="6"/>
        <v>0.16666666666666666</v>
      </c>
      <c r="P16">
        <f t="shared" si="8"/>
        <v>9.9999999999999992E-2</v>
      </c>
      <c r="Q16">
        <f t="shared" si="0"/>
        <v>4.0727133431043354</v>
      </c>
    </row>
    <row r="17" spans="1:17">
      <c r="A17">
        <v>-8.7844691431030852E-2</v>
      </c>
      <c r="B17">
        <f t="shared" si="1"/>
        <v>215.15543773725202</v>
      </c>
      <c r="C17">
        <f t="shared" si="2"/>
        <v>0</v>
      </c>
      <c r="E17">
        <v>-1.01244689626083E-2</v>
      </c>
      <c r="G17">
        <v>0.19706863122738499</v>
      </c>
      <c r="H17">
        <f t="shared" si="7"/>
        <v>0.18333333333333332</v>
      </c>
      <c r="I17">
        <v>-0.25</v>
      </c>
      <c r="J17">
        <f t="shared" si="3"/>
        <v>6.25E-2</v>
      </c>
      <c r="K17">
        <f t="shared" si="4"/>
        <v>-1.5625E-2</v>
      </c>
      <c r="L17">
        <v>6.0753619486580195E-2</v>
      </c>
      <c r="M17">
        <f t="shared" si="5"/>
        <v>-2</v>
      </c>
      <c r="N17">
        <v>0.20019936246501058</v>
      </c>
      <c r="O17">
        <f t="shared" si="6"/>
        <v>0.18333333333333332</v>
      </c>
      <c r="P17">
        <f t="shared" si="8"/>
        <v>0.10999999999999999</v>
      </c>
      <c r="Q17">
        <f t="shared" si="0"/>
        <v>3.8982907483937379</v>
      </c>
    </row>
    <row r="18" spans="1:17">
      <c r="A18">
        <v>-8.3196888844599359E-2</v>
      </c>
      <c r="B18">
        <f t="shared" si="1"/>
        <v>31.646217889733151</v>
      </c>
      <c r="C18">
        <f t="shared" si="2"/>
        <v>0</v>
      </c>
      <c r="E18">
        <v>-7.3146600923147797E-3</v>
      </c>
      <c r="G18">
        <v>0.20286866543940299</v>
      </c>
      <c r="H18">
        <f t="shared" si="7"/>
        <v>0.19999999999999998</v>
      </c>
      <c r="I18">
        <v>-0.1875</v>
      </c>
      <c r="J18">
        <f t="shared" si="3"/>
        <v>3.515625E-2</v>
      </c>
      <c r="K18">
        <f t="shared" si="4"/>
        <v>-6.591796875E-3</v>
      </c>
      <c r="L18">
        <v>0.14514383205353387</v>
      </c>
      <c r="M18">
        <f t="shared" si="5"/>
        <v>-1</v>
      </c>
      <c r="N18">
        <v>0.20562391298870683</v>
      </c>
      <c r="O18">
        <f t="shared" si="6"/>
        <v>0.19999999999999998</v>
      </c>
      <c r="P18">
        <f t="shared" si="8"/>
        <v>0.11999999999999998</v>
      </c>
      <c r="Q18">
        <f t="shared" si="0"/>
        <v>3.7168786438644195</v>
      </c>
    </row>
    <row r="19" spans="1:17">
      <c r="A19">
        <v>-5.1597536167310686E-2</v>
      </c>
      <c r="B19">
        <f t="shared" si="1"/>
        <v>46.979234475080951</v>
      </c>
      <c r="C19">
        <f t="shared" si="2"/>
        <v>0</v>
      </c>
      <c r="E19">
        <v>-7.2865051066625299E-3</v>
      </c>
      <c r="G19">
        <v>0.240620417468033</v>
      </c>
      <c r="H19">
        <f t="shared" si="7"/>
        <v>0.21666666666666665</v>
      </c>
      <c r="I19">
        <v>-0.125</v>
      </c>
      <c r="J19">
        <f t="shared" si="3"/>
        <v>1.5625E-2</v>
      </c>
      <c r="K19">
        <f t="shared" si="4"/>
        <v>-1.953125E-3</v>
      </c>
      <c r="L19">
        <v>7.5721732618836343E-2</v>
      </c>
      <c r="M19">
        <f t="shared" si="5"/>
        <v>-1</v>
      </c>
      <c r="N19">
        <v>0.24130427482980091</v>
      </c>
      <c r="O19">
        <f t="shared" si="6"/>
        <v>0.21666666666666665</v>
      </c>
      <c r="P19">
        <f t="shared" si="8"/>
        <v>0.12999999999999998</v>
      </c>
      <c r="Q19">
        <f t="shared" si="0"/>
        <v>3.5318014730135765</v>
      </c>
    </row>
    <row r="20" spans="1:17">
      <c r="A20">
        <v>-3.0311535848799177E-2</v>
      </c>
      <c r="B20">
        <f t="shared" si="1"/>
        <v>117.11257805795576</v>
      </c>
      <c r="C20">
        <f t="shared" si="2"/>
        <v>0</v>
      </c>
      <c r="E20">
        <v>-7.2922119255599297E-3</v>
      </c>
      <c r="G20">
        <v>0.26360277245417102</v>
      </c>
      <c r="H20">
        <f t="shared" si="7"/>
        <v>0.23333333333333331</v>
      </c>
      <c r="I20">
        <v>-6.25E-2</v>
      </c>
      <c r="J20">
        <f t="shared" si="3"/>
        <v>3.90625E-3</v>
      </c>
      <c r="K20">
        <f t="shared" si="4"/>
        <v>-2.44140625E-4</v>
      </c>
      <c r="L20">
        <v>3.9543433060597419E-2</v>
      </c>
      <c r="M20">
        <f t="shared" si="5"/>
        <v>0</v>
      </c>
      <c r="N20">
        <v>0.26535001501211775</v>
      </c>
      <c r="O20">
        <f t="shared" si="6"/>
        <v>0.23333333333333331</v>
      </c>
      <c r="P20">
        <f t="shared" si="8"/>
        <v>0.13999999999999999</v>
      </c>
      <c r="Q20">
        <f t="shared" si="0"/>
        <v>3.3456547269512482</v>
      </c>
    </row>
    <row r="21" spans="1:17">
      <c r="A21">
        <v>-2.1772743375926384E-2</v>
      </c>
      <c r="B21">
        <f t="shared" si="1"/>
        <v>202.83021631266712</v>
      </c>
      <c r="C21">
        <f t="shared" si="2"/>
        <v>0</v>
      </c>
      <c r="E21">
        <v>-7.2825689746094102E-3</v>
      </c>
      <c r="G21">
        <v>0.27217600055668101</v>
      </c>
      <c r="H21">
        <f t="shared" si="7"/>
        <v>0.24999999999999997</v>
      </c>
      <c r="I21">
        <v>0</v>
      </c>
      <c r="J21">
        <f t="shared" si="3"/>
        <v>0</v>
      </c>
      <c r="K21">
        <f t="shared" si="4"/>
        <v>0</v>
      </c>
      <c r="L21">
        <v>1.4060432061148376E-2</v>
      </c>
      <c r="M21">
        <f t="shared" si="5"/>
        <v>0</v>
      </c>
      <c r="N21">
        <v>0.27448947466872997</v>
      </c>
      <c r="O21">
        <f t="shared" si="6"/>
        <v>0.24999999999999997</v>
      </c>
      <c r="P21">
        <f t="shared" si="8"/>
        <v>0.15</v>
      </c>
      <c r="Q21">
        <f t="shared" si="0"/>
        <v>3.1604733084326044</v>
      </c>
    </row>
    <row r="22" spans="1:17">
      <c r="A22">
        <v>-1.6842511489477678E-2</v>
      </c>
      <c r="B22">
        <f t="shared" si="1"/>
        <v>1383.879508904397</v>
      </c>
      <c r="C22">
        <f t="shared" si="2"/>
        <v>0</v>
      </c>
      <c r="G22">
        <v>0.27695299338679102</v>
      </c>
      <c r="H22">
        <f t="shared" si="7"/>
        <v>0.26666666666666666</v>
      </c>
      <c r="I22">
        <v>6.25E-2</v>
      </c>
      <c r="J22">
        <f t="shared" si="3"/>
        <v>3.90625E-3</v>
      </c>
      <c r="K22">
        <f t="shared" si="4"/>
        <v>2.44140625E-4</v>
      </c>
      <c r="L22">
        <v>7.8471611653778223E-2</v>
      </c>
      <c r="M22">
        <f t="shared" si="5"/>
        <v>0</v>
      </c>
      <c r="N22">
        <v>0.27960965806998783</v>
      </c>
      <c r="O22">
        <f t="shared" si="6"/>
        <v>0.26666666666666666</v>
      </c>
      <c r="P22">
        <f t="shared" si="8"/>
        <v>0.16</v>
      </c>
      <c r="Q22">
        <f t="shared" si="0"/>
        <v>2.9778531227622174</v>
      </c>
    </row>
    <row r="23" spans="1:17">
      <c r="A23">
        <v>-1.6119905226746258E-2</v>
      </c>
      <c r="B23">
        <f t="shared" si="1"/>
        <v>31.039640407937686</v>
      </c>
      <c r="C23">
        <f t="shared" si="2"/>
        <v>0</v>
      </c>
      <c r="G23">
        <v>0.27764245052934899</v>
      </c>
      <c r="H23">
        <f t="shared" si="7"/>
        <v>0.28333333333333333</v>
      </c>
      <c r="I23">
        <v>0.125</v>
      </c>
      <c r="J23">
        <f t="shared" si="3"/>
        <v>1.5625E-2</v>
      </c>
      <c r="K23">
        <f t="shared" si="4"/>
        <v>1.953125E-3</v>
      </c>
      <c r="L23">
        <v>0.12359820536301523</v>
      </c>
      <c r="M23">
        <f t="shared" si="5"/>
        <v>1</v>
      </c>
      <c r="N23">
        <v>0.28035012483998706</v>
      </c>
      <c r="O23">
        <f t="shared" si="6"/>
        <v>0.28333333333333333</v>
      </c>
      <c r="P23">
        <f t="shared" si="8"/>
        <v>0.17</v>
      </c>
      <c r="Q23">
        <f t="shared" si="0"/>
        <v>2.7990412382464211</v>
      </c>
    </row>
    <row r="24" spans="1:17">
      <c r="A24">
        <v>1.6096962844453194E-2</v>
      </c>
      <c r="B24">
        <f t="shared" si="1"/>
        <v>32.854712500292933</v>
      </c>
      <c r="C24">
        <f t="shared" si="2"/>
        <v>0</v>
      </c>
      <c r="G24">
        <v>0.308835256273638</v>
      </c>
      <c r="H24">
        <f t="shared" si="7"/>
        <v>0.3</v>
      </c>
      <c r="I24">
        <v>0.1875</v>
      </c>
      <c r="J24">
        <f t="shared" si="3"/>
        <v>3.515625E-2</v>
      </c>
      <c r="K24">
        <f t="shared" si="4"/>
        <v>6.591796875E-3</v>
      </c>
      <c r="L24">
        <v>0.10539109714970729</v>
      </c>
      <c r="M24">
        <f t="shared" si="5"/>
        <v>1</v>
      </c>
      <c r="N24">
        <v>0.31135566107052437</v>
      </c>
      <c r="O24">
        <f t="shared" si="6"/>
        <v>0.3</v>
      </c>
      <c r="P24">
        <f t="shared" si="8"/>
        <v>0.18000000000000002</v>
      </c>
      <c r="Q24">
        <f t="shared" si="0"/>
        <v>2.6250042611898974</v>
      </c>
    </row>
    <row r="25" spans="1:17">
      <c r="A25">
        <v>4.6533996800878288E-2</v>
      </c>
      <c r="B25">
        <f t="shared" si="1"/>
        <v>32.186010891173225</v>
      </c>
      <c r="C25">
        <f t="shared" si="2"/>
        <v>0</v>
      </c>
      <c r="G25">
        <v>0.33935072860974103</v>
      </c>
      <c r="H25">
        <f t="shared" si="7"/>
        <v>0.31666666666666665</v>
      </c>
      <c r="I25">
        <v>0.25</v>
      </c>
      <c r="J25">
        <f t="shared" si="3"/>
        <v>6.25E-2</v>
      </c>
      <c r="K25">
        <f t="shared" si="4"/>
        <v>1.5625E-2</v>
      </c>
      <c r="L25">
        <v>0.12633795311950335</v>
      </c>
      <c r="M25">
        <f t="shared" si="5"/>
        <v>2</v>
      </c>
      <c r="N25">
        <v>0.33704137196910422</v>
      </c>
      <c r="O25">
        <f t="shared" si="6"/>
        <v>0.31666666666666665</v>
      </c>
      <c r="P25">
        <f t="shared" si="8"/>
        <v>0.19000000000000003</v>
      </c>
      <c r="Q25">
        <f t="shared" si="0"/>
        <v>2.4564811994098728</v>
      </c>
    </row>
    <row r="26" spans="1:17">
      <c r="A26">
        <v>7.7603395347382934E-2</v>
      </c>
      <c r="B26">
        <f t="shared" si="1"/>
        <v>137.47139188464496</v>
      </c>
      <c r="C26">
        <f t="shared" si="2"/>
        <v>0</v>
      </c>
      <c r="G26">
        <v>0.366498749270392</v>
      </c>
      <c r="H26">
        <f t="shared" si="7"/>
        <v>0.33333333333333331</v>
      </c>
      <c r="I26">
        <v>0.3125</v>
      </c>
      <c r="J26">
        <f t="shared" si="3"/>
        <v>9.765625E-2</v>
      </c>
      <c r="K26">
        <f t="shared" si="4"/>
        <v>3.0517578125E-2</v>
      </c>
      <c r="L26">
        <v>0.13530858477732191</v>
      </c>
      <c r="M26">
        <f t="shared" si="5"/>
        <v>3</v>
      </c>
      <c r="N26">
        <v>0.36233987208224727</v>
      </c>
      <c r="O26">
        <f t="shared" si="6"/>
        <v>0.33333333333333331</v>
      </c>
      <c r="P26">
        <f t="shared" si="8"/>
        <v>0.20000000000000004</v>
      </c>
      <c r="Q26">
        <f t="shared" si="0"/>
        <v>2.2940250184998061</v>
      </c>
    </row>
    <row r="27" spans="1:17">
      <c r="A27">
        <v>8.4877636091516231E-2</v>
      </c>
      <c r="B27">
        <f t="shared" si="1"/>
        <v>161.83008026739532</v>
      </c>
      <c r="C27">
        <f t="shared" si="2"/>
        <v>0</v>
      </c>
      <c r="G27">
        <v>0.37219763647444698</v>
      </c>
      <c r="H27">
        <f t="shared" si="7"/>
        <v>0.35</v>
      </c>
      <c r="I27">
        <v>0.375</v>
      </c>
      <c r="J27">
        <f t="shared" si="3"/>
        <v>0.140625</v>
      </c>
      <c r="K27">
        <f t="shared" si="4"/>
        <v>5.2734375E-2</v>
      </c>
      <c r="L27">
        <v>4.1716466583493768E-2</v>
      </c>
      <c r="M27">
        <f t="shared" si="5"/>
        <v>3</v>
      </c>
      <c r="N27">
        <v>0.36914054589240941</v>
      </c>
      <c r="O27">
        <f t="shared" si="6"/>
        <v>0.35</v>
      </c>
      <c r="P27">
        <f t="shared" si="8"/>
        <v>0.21000000000000005</v>
      </c>
      <c r="Q27">
        <f t="shared" si="0"/>
        <v>2.1380357826235872</v>
      </c>
    </row>
    <row r="28" spans="1:17">
      <c r="A28">
        <v>9.1056957008540301E-2</v>
      </c>
      <c r="B28">
        <f t="shared" si="1"/>
        <v>73.570670172169983</v>
      </c>
      <c r="C28">
        <f t="shared" si="2"/>
        <v>0</v>
      </c>
      <c r="G28">
        <v>0.37684315339264701</v>
      </c>
      <c r="H28">
        <f t="shared" si="7"/>
        <v>0.36666666666666664</v>
      </c>
      <c r="I28">
        <v>0.4375</v>
      </c>
      <c r="J28">
        <f t="shared" si="3"/>
        <v>0.19140625</v>
      </c>
      <c r="K28">
        <f t="shared" si="4"/>
        <v>8.3740234375E-2</v>
      </c>
      <c r="L28">
        <v>-3.120044904545486E-3</v>
      </c>
      <c r="M28">
        <f t="shared" si="5"/>
        <v>4</v>
      </c>
      <c r="N28">
        <v>0.37487059256797811</v>
      </c>
      <c r="O28">
        <f t="shared" si="6"/>
        <v>0.36666666666666664</v>
      </c>
      <c r="P28">
        <f t="shared" si="8"/>
        <v>0.22000000000000006</v>
      </c>
      <c r="Q28">
        <f t="shared" si="0"/>
        <v>1.9887874154253398</v>
      </c>
    </row>
    <row r="29" spans="1:17">
      <c r="A29">
        <v>0.10464933013304496</v>
      </c>
      <c r="B29">
        <f t="shared" si="1"/>
        <v>26.044223163756147</v>
      </c>
      <c r="C29">
        <f t="shared" si="2"/>
        <v>1</v>
      </c>
      <c r="G29">
        <v>0.386440207202083</v>
      </c>
      <c r="H29">
        <f t="shared" si="7"/>
        <v>0.3833333333333333</v>
      </c>
      <c r="I29">
        <v>0.5</v>
      </c>
      <c r="J29">
        <f t="shared" si="3"/>
        <v>0.25</v>
      </c>
      <c r="K29">
        <f t="shared" si="4"/>
        <v>0.125</v>
      </c>
      <c r="L29">
        <v>-5.8812754645616713E-3</v>
      </c>
      <c r="M29">
        <f t="shared" si="5"/>
        <v>5</v>
      </c>
      <c r="N29">
        <v>0.38714021596849846</v>
      </c>
      <c r="O29">
        <f t="shared" si="6"/>
        <v>0.3833333333333333</v>
      </c>
      <c r="P29">
        <f t="shared" si="8"/>
        <v>0.23000000000000007</v>
      </c>
      <c r="Q29">
        <f t="shared" si="0"/>
        <v>1.8464495438530353</v>
      </c>
    </row>
    <row r="30" spans="1:17">
      <c r="A30">
        <v>0.14304556079473071</v>
      </c>
      <c r="B30">
        <f t="shared" si="1"/>
        <v>63.90015016759093</v>
      </c>
      <c r="C30">
        <f t="shared" si="2"/>
        <v>1</v>
      </c>
      <c r="G30">
        <v>0.421137388017016</v>
      </c>
      <c r="H30">
        <f t="shared" si="7"/>
        <v>0.39999999999999997</v>
      </c>
      <c r="I30">
        <v>0.5625</v>
      </c>
      <c r="J30">
        <f t="shared" si="3"/>
        <v>0.31640625</v>
      </c>
      <c r="K30">
        <f t="shared" si="4"/>
        <v>0.177978515625</v>
      </c>
      <c r="L30">
        <v>-3.995572691660166E-3</v>
      </c>
      <c r="M30">
        <f t="shared" si="5"/>
        <v>5</v>
      </c>
      <c r="N30">
        <v>0.42515673876543919</v>
      </c>
      <c r="O30">
        <f t="shared" si="6"/>
        <v>0.39999999999999997</v>
      </c>
      <c r="P30">
        <f t="shared" si="8"/>
        <v>0.24000000000000007</v>
      </c>
      <c r="Q30">
        <f t="shared" si="0"/>
        <v>1.7111054957901566</v>
      </c>
    </row>
    <row r="31" spans="1:17">
      <c r="A31">
        <v>0.15869497628714035</v>
      </c>
      <c r="B31">
        <f t="shared" si="1"/>
        <v>339.20238570088611</v>
      </c>
      <c r="C31">
        <f t="shared" si="2"/>
        <v>1</v>
      </c>
      <c r="G31">
        <v>0.44300445054571702</v>
      </c>
      <c r="H31">
        <f t="shared" si="7"/>
        <v>0.41666666666666663</v>
      </c>
      <c r="I31">
        <v>0.625</v>
      </c>
      <c r="J31">
        <f t="shared" si="3"/>
        <v>0.390625</v>
      </c>
      <c r="K31">
        <f t="shared" si="4"/>
        <v>0.244140625</v>
      </c>
      <c r="L31">
        <v>-3.5223163633537292E-3</v>
      </c>
      <c r="M31">
        <f t="shared" si="5"/>
        <v>6</v>
      </c>
      <c r="N31">
        <v>0.44443710130834413</v>
      </c>
      <c r="O31">
        <f t="shared" si="6"/>
        <v>0.41666666666666663</v>
      </c>
      <c r="P31">
        <f t="shared" si="8"/>
        <v>0.25000000000000006</v>
      </c>
      <c r="Q31">
        <f t="shared" si="0"/>
        <v>1.5827672487675397</v>
      </c>
    </row>
    <row r="32" spans="1:17">
      <c r="A32">
        <v>0.16164306875982071</v>
      </c>
      <c r="B32">
        <f t="shared" si="1"/>
        <v>68.024156998596055</v>
      </c>
      <c r="C32">
        <f t="shared" si="2"/>
        <v>1</v>
      </c>
      <c r="G32">
        <v>0.44715812157684498</v>
      </c>
      <c r="H32">
        <f t="shared" si="7"/>
        <v>0.43333333333333329</v>
      </c>
      <c r="I32">
        <v>0.6875</v>
      </c>
      <c r="J32">
        <f t="shared" si="3"/>
        <v>0.47265625</v>
      </c>
      <c r="K32">
        <f t="shared" si="4"/>
        <v>0.324951171875</v>
      </c>
      <c r="L32">
        <v>-3.5169666311468781E-3</v>
      </c>
      <c r="M32">
        <f t="shared" si="5"/>
        <v>6</v>
      </c>
      <c r="N32">
        <v>0.4480332277101734</v>
      </c>
      <c r="O32">
        <f t="shared" si="6"/>
        <v>0.43333333333333329</v>
      </c>
      <c r="P32">
        <f t="shared" si="8"/>
        <v>0.26000000000000006</v>
      </c>
      <c r="Q32">
        <f t="shared" si="0"/>
        <v>1.4613879324594456</v>
      </c>
    </row>
    <row r="33" spans="1:28">
      <c r="A33">
        <v>0.17634372870362036</v>
      </c>
      <c r="B33">
        <f t="shared" si="1"/>
        <v>51.312137042952628</v>
      </c>
      <c r="C33">
        <f t="shared" si="2"/>
        <v>1</v>
      </c>
      <c r="G33">
        <v>0.46763508656779601</v>
      </c>
      <c r="H33">
        <f t="shared" si="7"/>
        <v>0.44999999999999996</v>
      </c>
      <c r="I33">
        <v>0.75</v>
      </c>
      <c r="J33">
        <f t="shared" si="3"/>
        <v>0.5625</v>
      </c>
      <c r="K33">
        <f t="shared" si="4"/>
        <v>0.421875</v>
      </c>
      <c r="L33">
        <v>-3.5181300619726778E-3</v>
      </c>
      <c r="M33">
        <f t="shared" si="5"/>
        <v>7</v>
      </c>
      <c r="N33">
        <v>0.46555666872229151</v>
      </c>
      <c r="O33">
        <f t="shared" si="6"/>
        <v>0.44999999999999996</v>
      </c>
      <c r="P33">
        <f t="shared" si="8"/>
        <v>0.27000000000000007</v>
      </c>
      <c r="Q33">
        <f t="shared" si="0"/>
        <v>1.3468723469913237</v>
      </c>
      <c r="T33" t="s">
        <v>440</v>
      </c>
      <c r="X33" t="s">
        <v>307</v>
      </c>
    </row>
    <row r="34" spans="1:28">
      <c r="A34">
        <v>0.19583229530069884</v>
      </c>
      <c r="B34">
        <f t="shared" si="1"/>
        <v>91.837798799243942</v>
      </c>
      <c r="C34">
        <f t="shared" si="2"/>
        <v>1</v>
      </c>
      <c r="G34">
        <v>0.49357137035061399</v>
      </c>
      <c r="H34">
        <f t="shared" si="7"/>
        <v>0.46666666666666662</v>
      </c>
      <c r="I34">
        <v>0.8125</v>
      </c>
      <c r="J34">
        <f t="shared" si="3"/>
        <v>0.66015625</v>
      </c>
      <c r="K34">
        <f t="shared" si="4"/>
        <v>0.536376953125</v>
      </c>
      <c r="L34">
        <v>-3.5152049825498462E-3</v>
      </c>
      <c r="M34">
        <f t="shared" si="5"/>
        <v>8</v>
      </c>
      <c r="N34">
        <v>0.48956522959781301</v>
      </c>
      <c r="O34">
        <f t="shared" si="6"/>
        <v>0.46666666666666662</v>
      </c>
      <c r="P34">
        <f t="shared" si="8"/>
        <v>0.28000000000000008</v>
      </c>
      <c r="Q34">
        <f t="shared" si="0"/>
        <v>1.2390858558150712</v>
      </c>
      <c r="T34" t="s">
        <v>298</v>
      </c>
      <c r="U34" t="s">
        <v>441</v>
      </c>
      <c r="V34" s="16" t="s">
        <v>442</v>
      </c>
      <c r="X34" t="s">
        <v>298</v>
      </c>
      <c r="Y34" t="s">
        <v>443</v>
      </c>
      <c r="AA34" s="16"/>
      <c r="AB34" s="16"/>
    </row>
    <row r="35" spans="1:28">
      <c r="A35">
        <v>0.20672105802230964</v>
      </c>
      <c r="B35">
        <f t="shared" si="1"/>
        <v>205.82774062057587</v>
      </c>
      <c r="C35">
        <f t="shared" si="2"/>
        <v>2</v>
      </c>
      <c r="G35">
        <v>0.50724328705855404</v>
      </c>
      <c r="H35">
        <f t="shared" si="7"/>
        <v>0.48333333333333328</v>
      </c>
      <c r="I35">
        <v>0.875</v>
      </c>
      <c r="J35">
        <f t="shared" si="3"/>
        <v>0.765625</v>
      </c>
      <c r="K35">
        <f t="shared" si="4"/>
        <v>0.669921875</v>
      </c>
      <c r="L35">
        <v>-3.5165306962285339E-3</v>
      </c>
      <c r="M35">
        <f t="shared" si="5"/>
        <v>8</v>
      </c>
      <c r="N35">
        <v>0.50526825408949505</v>
      </c>
      <c r="O35">
        <f t="shared" si="6"/>
        <v>0.48333333333333328</v>
      </c>
      <c r="P35">
        <f t="shared" si="8"/>
        <v>0.29000000000000009</v>
      </c>
      <c r="Q35">
        <f t="shared" si="0"/>
        <v>1.1378619350288157</v>
      </c>
      <c r="T35" s="14">
        <v>-13</v>
      </c>
      <c r="U35" s="26">
        <v>1</v>
      </c>
      <c r="V35">
        <f>U35/$U$46</f>
        <v>1.6666666666666666E-2</v>
      </c>
      <c r="X35" s="14">
        <v>-9</v>
      </c>
      <c r="Y35" s="26">
        <v>9.8858940415945708E-3</v>
      </c>
    </row>
    <row r="36" spans="1:28">
      <c r="A36">
        <v>0.21157948962625658</v>
      </c>
      <c r="B36">
        <f t="shared" si="1"/>
        <v>414.597505961742</v>
      </c>
      <c r="C36">
        <f t="shared" si="2"/>
        <v>2</v>
      </c>
      <c r="G36">
        <v>0.51313191638935096</v>
      </c>
      <c r="H36">
        <f t="shared" si="7"/>
        <v>0.49999999999999994</v>
      </c>
      <c r="I36">
        <v>0.9375</v>
      </c>
      <c r="J36">
        <f t="shared" si="3"/>
        <v>0.87890625</v>
      </c>
      <c r="K36">
        <f t="shared" si="4"/>
        <v>0.823974609375</v>
      </c>
      <c r="L36">
        <v>-3.5197505230868758E-3</v>
      </c>
      <c r="M36">
        <f t="shared" si="5"/>
        <v>9</v>
      </c>
      <c r="N36">
        <v>0.512307854255589</v>
      </c>
      <c r="O36">
        <f t="shared" si="6"/>
        <v>0.49999999999999994</v>
      </c>
      <c r="P36">
        <f t="shared" si="8"/>
        <v>0.3000000000000001</v>
      </c>
      <c r="Q36">
        <f t="shared" si="0"/>
        <v>1.0430086030455024</v>
      </c>
      <c r="T36" s="14">
        <v>-5</v>
      </c>
      <c r="U36" s="26">
        <v>1</v>
      </c>
      <c r="V36">
        <f t="shared" ref="V36:V45" si="9">U36/$U$46</f>
        <v>1.6666666666666666E-2</v>
      </c>
      <c r="X36" s="14">
        <v>-8</v>
      </c>
      <c r="Y36" s="26">
        <v>1.7291754851553959E-2</v>
      </c>
    </row>
    <row r="37" spans="1:28">
      <c r="A37">
        <v>0.21399146747373615</v>
      </c>
      <c r="B37">
        <f t="shared" si="1"/>
        <v>43.014833252707277</v>
      </c>
      <c r="C37">
        <f t="shared" si="2"/>
        <v>2</v>
      </c>
      <c r="G37">
        <v>0.51600525305568601</v>
      </c>
      <c r="H37">
        <f t="shared" si="7"/>
        <v>0.51666666666666661</v>
      </c>
      <c r="I37">
        <v>1</v>
      </c>
      <c r="J37">
        <f t="shared" si="3"/>
        <v>1</v>
      </c>
      <c r="K37">
        <f t="shared" si="4"/>
        <v>1</v>
      </c>
      <c r="L37">
        <v>-3.5180342220014335E-3</v>
      </c>
      <c r="M37">
        <f t="shared" si="5"/>
        <v>10</v>
      </c>
      <c r="N37">
        <v>0.51578944138627436</v>
      </c>
      <c r="O37">
        <f t="shared" si="6"/>
        <v>0.51666666666666661</v>
      </c>
      <c r="P37">
        <f t="shared" si="8"/>
        <v>0.31000000000000011</v>
      </c>
      <c r="Q37">
        <f t="shared" si="0"/>
        <v>0.95431391027463153</v>
      </c>
      <c r="T37" s="14">
        <v>-3</v>
      </c>
      <c r="U37" s="26">
        <v>2</v>
      </c>
      <c r="V37">
        <f t="shared" si="9"/>
        <v>3.3333333333333333E-2</v>
      </c>
      <c r="X37" s="14">
        <v>-7</v>
      </c>
      <c r="Y37" s="26">
        <v>6.6933677279638996E-3</v>
      </c>
    </row>
    <row r="38" spans="1:28">
      <c r="A38">
        <v>0.23723926188282088</v>
      </c>
      <c r="B38">
        <f t="shared" si="1"/>
        <v>88.753888606373167</v>
      </c>
      <c r="C38">
        <f t="shared" si="2"/>
        <v>2</v>
      </c>
      <c r="G38">
        <v>0.54194902997487504</v>
      </c>
      <c r="H38">
        <f t="shared" si="7"/>
        <v>0.53333333333333333</v>
      </c>
      <c r="N38">
        <v>0.54830365323415164</v>
      </c>
      <c r="O38">
        <f t="shared" si="6"/>
        <v>0.53333333333333333</v>
      </c>
      <c r="P38">
        <f t="shared" si="8"/>
        <v>0.32000000000000012</v>
      </c>
      <c r="Q38">
        <f t="shared" ref="Q38:Q69" si="10">$S$3*P38^($Q$2-1)*(1-P38)^($Q$3-1)</f>
        <v>0.8715506343459094</v>
      </c>
      <c r="T38" s="14">
        <v>-2</v>
      </c>
      <c r="U38" s="26">
        <v>1</v>
      </c>
      <c r="V38">
        <f t="shared" si="9"/>
        <v>1.6666666666666666E-2</v>
      </c>
      <c r="X38" s="14">
        <v>-6</v>
      </c>
      <c r="Y38" s="26">
        <v>1.0695186987497701E-2</v>
      </c>
    </row>
    <row r="39" spans="1:28">
      <c r="A39">
        <v>0.24850637384492361</v>
      </c>
      <c r="B39">
        <f t="shared" si="1"/>
        <v>473.93328566304046</v>
      </c>
      <c r="C39">
        <f t="shared" si="2"/>
        <v>2</v>
      </c>
      <c r="G39">
        <v>0.55336957035464995</v>
      </c>
      <c r="H39">
        <f t="shared" si="7"/>
        <v>0.55000000000000004</v>
      </c>
      <c r="N39">
        <v>0.56311152071735915</v>
      </c>
      <c r="O39">
        <f t="shared" si="6"/>
        <v>0.55000000000000004</v>
      </c>
      <c r="P39">
        <f t="shared" si="8"/>
        <v>0.33000000000000013</v>
      </c>
      <c r="Q39">
        <f t="shared" si="10"/>
        <v>0.79448029979192747</v>
      </c>
      <c r="T39" s="14">
        <v>-1</v>
      </c>
      <c r="U39" s="26">
        <v>6</v>
      </c>
      <c r="V39">
        <f t="shared" si="9"/>
        <v>0.1</v>
      </c>
      <c r="X39" s="14">
        <v>-5</v>
      </c>
      <c r="Y39" s="26">
        <v>1.4176255041031899E-2</v>
      </c>
    </row>
    <row r="40" spans="1:28">
      <c r="A40">
        <v>0.25061637546382443</v>
      </c>
      <c r="B40">
        <f t="shared" si="1"/>
        <v>33.760031739198958</v>
      </c>
      <c r="C40">
        <f t="shared" si="2"/>
        <v>2</v>
      </c>
      <c r="G40">
        <v>0.55559101562772495</v>
      </c>
      <c r="H40">
        <f t="shared" si="7"/>
        <v>0.56666666666666676</v>
      </c>
      <c r="N40">
        <v>0.5658820260306805</v>
      </c>
      <c r="O40">
        <f t="shared" si="6"/>
        <v>0.56666666666666676</v>
      </c>
      <c r="P40">
        <f t="shared" si="8"/>
        <v>0.34000000000000014</v>
      </c>
      <c r="Q40">
        <f t="shared" si="10"/>
        <v>0.72285662016028385</v>
      </c>
      <c r="T40" s="14">
        <v>0</v>
      </c>
      <c r="U40" s="26">
        <v>12</v>
      </c>
      <c r="V40">
        <f t="shared" si="9"/>
        <v>0.2</v>
      </c>
      <c r="X40" s="14">
        <v>-4</v>
      </c>
      <c r="Y40" s="26">
        <v>9.2146815789478607E-3</v>
      </c>
    </row>
    <row r="41" spans="1:28">
      <c r="A41">
        <v>0.28023720069660685</v>
      </c>
      <c r="B41">
        <f t="shared" si="1"/>
        <v>51.722257861767844</v>
      </c>
      <c r="C41">
        <f t="shared" si="2"/>
        <v>2</v>
      </c>
      <c r="G41">
        <v>0.61093522047870397</v>
      </c>
      <c r="H41">
        <f t="shared" si="7"/>
        <v>0.58333333333333348</v>
      </c>
      <c r="N41">
        <v>0.61454549455505969</v>
      </c>
      <c r="O41">
        <f t="shared" si="6"/>
        <v>0.58333333333333348</v>
      </c>
      <c r="P41">
        <f t="shared" si="8"/>
        <v>0.35000000000000014</v>
      </c>
      <c r="Q41">
        <f t="shared" si="10"/>
        <v>0.65642844388874155</v>
      </c>
      <c r="T41" s="14">
        <v>1</v>
      </c>
      <c r="U41" s="26">
        <v>6</v>
      </c>
      <c r="V41">
        <f t="shared" si="9"/>
        <v>0.1</v>
      </c>
      <c r="X41" s="14">
        <v>-3</v>
      </c>
      <c r="Y41" s="26">
        <v>2.7140163895322401E-2</v>
      </c>
    </row>
    <row r="42" spans="1:28">
      <c r="A42">
        <v>0.29957123678359643</v>
      </c>
      <c r="B42">
        <f t="shared" si="1"/>
        <v>550.86891516951459</v>
      </c>
      <c r="C42">
        <f t="shared" si="2"/>
        <v>2</v>
      </c>
      <c r="G42">
        <v>0.64929631304471003</v>
      </c>
      <c r="H42">
        <f t="shared" si="7"/>
        <v>0.6000000000000002</v>
      </c>
      <c r="N42">
        <v>0.64563326127949461</v>
      </c>
      <c r="O42">
        <f t="shared" si="6"/>
        <v>0.6000000000000002</v>
      </c>
      <c r="P42">
        <f t="shared" si="8"/>
        <v>0.36000000000000015</v>
      </c>
      <c r="Q42">
        <f t="shared" si="10"/>
        <v>0.59494227195097638</v>
      </c>
      <c r="T42" s="14">
        <v>2</v>
      </c>
      <c r="U42" s="26">
        <v>8</v>
      </c>
      <c r="V42">
        <f t="shared" si="9"/>
        <v>0.13333333333333333</v>
      </c>
      <c r="X42" s="14">
        <v>-2</v>
      </c>
      <c r="Y42" s="26">
        <v>6.0749189962854298E-2</v>
      </c>
    </row>
    <row r="43" spans="1:28">
      <c r="A43">
        <v>0.30138655068580178</v>
      </c>
      <c r="B43">
        <f t="shared" si="1"/>
        <v>225.13397864960808</v>
      </c>
      <c r="C43">
        <f t="shared" si="2"/>
        <v>3</v>
      </c>
      <c r="G43">
        <v>0.65282414635698105</v>
      </c>
      <c r="H43">
        <f t="shared" si="7"/>
        <v>0.61666666666666692</v>
      </c>
      <c r="N43">
        <v>0.64844574017960332</v>
      </c>
      <c r="O43">
        <f t="shared" si="6"/>
        <v>0.61666666666666692</v>
      </c>
      <c r="P43">
        <f t="shared" si="8"/>
        <v>0.37000000000000016</v>
      </c>
      <c r="Q43">
        <f t="shared" si="10"/>
        <v>0.53814440452097478</v>
      </c>
      <c r="T43" s="14">
        <v>3</v>
      </c>
      <c r="U43" s="26">
        <v>13</v>
      </c>
      <c r="V43">
        <f t="shared" si="9"/>
        <v>0.21666666666666667</v>
      </c>
      <c r="X43" s="14">
        <v>-1</v>
      </c>
      <c r="Y43" s="26">
        <v>0.22086700787050562</v>
      </c>
    </row>
    <row r="44" spans="1:28">
      <c r="A44">
        <v>0.30582835021334609</v>
      </c>
      <c r="B44">
        <f t="shared" si="1"/>
        <v>218.0591570938129</v>
      </c>
      <c r="C44">
        <f t="shared" si="2"/>
        <v>3</v>
      </c>
      <c r="G44">
        <v>0.66137922131680704</v>
      </c>
      <c r="H44">
        <f t="shared" si="7"/>
        <v>0.63333333333333364</v>
      </c>
      <c r="N44">
        <v>0.65523970096918627</v>
      </c>
      <c r="O44">
        <f t="shared" si="6"/>
        <v>0.63333333333333364</v>
      </c>
      <c r="P44">
        <f t="shared" si="8"/>
        <v>0.38000000000000017</v>
      </c>
      <c r="Q44">
        <f t="shared" si="10"/>
        <v>0.48578276515133456</v>
      </c>
      <c r="T44" s="14">
        <v>4</v>
      </c>
      <c r="U44" s="26">
        <v>6</v>
      </c>
      <c r="V44">
        <f t="shared" si="9"/>
        <v>0.1</v>
      </c>
      <c r="X44" s="14">
        <v>0</v>
      </c>
      <c r="Y44" s="26">
        <v>0.1320754496710988</v>
      </c>
    </row>
    <row r="45" spans="1:28">
      <c r="A45">
        <v>0.31041426173078712</v>
      </c>
      <c r="B45">
        <f t="shared" si="1"/>
        <v>112.85404154383589</v>
      </c>
      <c r="C45">
        <f t="shared" si="2"/>
        <v>3</v>
      </c>
      <c r="G45">
        <v>0.67008675397301498</v>
      </c>
      <c r="H45">
        <f t="shared" si="7"/>
        <v>0.65000000000000036</v>
      </c>
      <c r="N45">
        <v>0.66211888742992298</v>
      </c>
      <c r="O45">
        <f t="shared" si="6"/>
        <v>0.65000000000000036</v>
      </c>
      <c r="P45">
        <f t="shared" si="8"/>
        <v>0.39000000000000018</v>
      </c>
      <c r="Q45">
        <f t="shared" si="10"/>
        <v>0.4376084437895581</v>
      </c>
      <c r="T45" s="14">
        <v>5</v>
      </c>
      <c r="U45" s="26">
        <v>4</v>
      </c>
      <c r="V45">
        <f t="shared" si="9"/>
        <v>6.6666666666666666E-2</v>
      </c>
      <c r="X45" s="14">
        <v>1</v>
      </c>
      <c r="Y45" s="26">
        <v>0.22898786055183501</v>
      </c>
    </row>
    <row r="46" spans="1:28">
      <c r="A46">
        <v>0.31927526472474343</v>
      </c>
      <c r="B46">
        <f t="shared" si="1"/>
        <v>263.49846743841181</v>
      </c>
      <c r="C46">
        <f t="shared" si="2"/>
        <v>3</v>
      </c>
      <c r="G46">
        <v>0.68651151380960196</v>
      </c>
      <c r="H46">
        <f t="shared" si="7"/>
        <v>0.66666666666666707</v>
      </c>
      <c r="N46">
        <v>0.67713136265297191</v>
      </c>
      <c r="O46">
        <f t="shared" si="6"/>
        <v>0.66666666666666707</v>
      </c>
      <c r="P46">
        <f t="shared" si="8"/>
        <v>0.40000000000000019</v>
      </c>
      <c r="Q46">
        <f t="shared" si="10"/>
        <v>0.39337699404133841</v>
      </c>
      <c r="T46" s="14" t="s">
        <v>299</v>
      </c>
      <c r="U46" s="26">
        <v>60</v>
      </c>
      <c r="X46" s="14">
        <v>2</v>
      </c>
      <c r="Y46" s="26">
        <v>0.126338159127973</v>
      </c>
    </row>
    <row r="47" spans="1:28">
      <c r="A47">
        <v>0.3230703532112969</v>
      </c>
      <c r="B47">
        <f t="shared" si="1"/>
        <v>118.06397621659568</v>
      </c>
      <c r="C47">
        <f t="shared" si="2"/>
        <v>3</v>
      </c>
      <c r="G47">
        <v>0.69337253349922401</v>
      </c>
      <c r="H47">
        <f t="shared" si="7"/>
        <v>0.68333333333333379</v>
      </c>
      <c r="N47">
        <v>0.68419017113942082</v>
      </c>
      <c r="O47">
        <f t="shared" si="6"/>
        <v>0.68333333333333379</v>
      </c>
      <c r="P47">
        <f t="shared" si="8"/>
        <v>0.4100000000000002</v>
      </c>
      <c r="Q47">
        <f t="shared" si="10"/>
        <v>0.35284951517953483</v>
      </c>
      <c r="X47" s="14">
        <v>3</v>
      </c>
      <c r="Y47" s="26">
        <v>0.1770242963364323</v>
      </c>
    </row>
    <row r="48" spans="1:28">
      <c r="A48">
        <v>0.33154033729996962</v>
      </c>
      <c r="B48">
        <f t="shared" si="1"/>
        <v>61.763188879123099</v>
      </c>
      <c r="C48">
        <f t="shared" si="2"/>
        <v>3</v>
      </c>
      <c r="G48">
        <v>0.70828553159285801</v>
      </c>
      <c r="H48">
        <f t="shared" si="7"/>
        <v>0.70000000000000051</v>
      </c>
      <c r="N48">
        <v>0.70017701447641123</v>
      </c>
      <c r="O48">
        <f t="shared" si="6"/>
        <v>0.70000000000000051</v>
      </c>
      <c r="P48">
        <f t="shared" si="8"/>
        <v>0.42000000000000021</v>
      </c>
      <c r="Q48">
        <f t="shared" si="10"/>
        <v>0.31579354529640202</v>
      </c>
      <c r="X48" s="14">
        <v>4</v>
      </c>
      <c r="Y48" s="26">
        <v>-3.1189743200926798E-3</v>
      </c>
    </row>
    <row r="49" spans="1:25">
      <c r="A49">
        <v>0.34773121115457423</v>
      </c>
      <c r="B49">
        <f t="shared" si="1"/>
        <v>60.725033522861949</v>
      </c>
      <c r="C49">
        <f t="shared" si="2"/>
        <v>3</v>
      </c>
      <c r="G49">
        <v>0.735177940990417</v>
      </c>
      <c r="H49">
        <f t="shared" si="7"/>
        <v>0.71666666666666723</v>
      </c>
      <c r="N49">
        <v>0.7304551820061076</v>
      </c>
      <c r="O49">
        <f t="shared" si="6"/>
        <v>0.71666666666666723</v>
      </c>
      <c r="P49">
        <f t="shared" si="8"/>
        <v>0.43000000000000022</v>
      </c>
      <c r="Q49">
        <f t="shared" si="10"/>
        <v>0.28198378855143919</v>
      </c>
      <c r="X49" s="14">
        <v>5</v>
      </c>
      <c r="Y49" s="26">
        <v>-9.8746782487836998E-3</v>
      </c>
    </row>
    <row r="50" spans="1:25">
      <c r="A50">
        <v>0.36419888423743085</v>
      </c>
      <c r="B50">
        <f t="shared" si="1"/>
        <v>182.14420453116412</v>
      </c>
      <c r="C50">
        <f t="shared" si="2"/>
        <v>3</v>
      </c>
      <c r="G50">
        <v>0.76028020668990404</v>
      </c>
      <c r="H50">
        <f t="shared" si="7"/>
        <v>0.73333333333333395</v>
      </c>
      <c r="N50">
        <v>0.75985975146957085</v>
      </c>
      <c r="O50">
        <f t="shared" si="6"/>
        <v>0.73333333333333395</v>
      </c>
      <c r="P50">
        <f t="shared" si="8"/>
        <v>0.44000000000000022</v>
      </c>
      <c r="Q50">
        <f t="shared" si="10"/>
        <v>0.25120269655692029</v>
      </c>
      <c r="X50" s="14">
        <v>6</v>
      </c>
      <c r="Y50" s="26">
        <v>-7.0403107526335997E-3</v>
      </c>
    </row>
    <row r="51" spans="1:25">
      <c r="A51">
        <v>0.36968903970284345</v>
      </c>
      <c r="B51">
        <f t="shared" si="1"/>
        <v>80.491514782616676</v>
      </c>
      <c r="C51">
        <f t="shared" si="2"/>
        <v>3</v>
      </c>
      <c r="G51">
        <v>0.76814164918476002</v>
      </c>
      <c r="H51">
        <f t="shared" si="7"/>
        <v>0.75000000000000067</v>
      </c>
      <c r="N51">
        <v>0.76924671557125335</v>
      </c>
      <c r="O51">
        <f t="shared" si="6"/>
        <v>0.75000000000000067</v>
      </c>
      <c r="P51">
        <f t="shared" si="8"/>
        <v>0.45000000000000023</v>
      </c>
      <c r="Q51">
        <f t="shared" si="10"/>
        <v>0.22324092147170804</v>
      </c>
      <c r="X51" s="14">
        <v>7</v>
      </c>
      <c r="Y51" s="26">
        <v>-3.5170240190298399E-3</v>
      </c>
    </row>
    <row r="52" spans="1:25">
      <c r="A52">
        <v>0.38211270948593423</v>
      </c>
      <c r="B52">
        <f t="shared" si="1"/>
        <v>107.72323281054418</v>
      </c>
      <c r="C52">
        <f t="shared" si="2"/>
        <v>3</v>
      </c>
      <c r="G52">
        <v>0.78673481916594901</v>
      </c>
      <c r="H52">
        <f t="shared" si="7"/>
        <v>0.76666666666666738</v>
      </c>
      <c r="N52">
        <v>0.79033276453417745</v>
      </c>
      <c r="O52">
        <f t="shared" si="6"/>
        <v>0.76666666666666738</v>
      </c>
      <c r="P52">
        <f t="shared" si="8"/>
        <v>0.46000000000000024</v>
      </c>
      <c r="Q52">
        <f t="shared" si="10"/>
        <v>0.19789765626443437</v>
      </c>
      <c r="X52" s="14">
        <v>8</v>
      </c>
      <c r="Y52" s="26">
        <v>-7.0382986381194897E-3</v>
      </c>
    </row>
    <row r="53" spans="1:25">
      <c r="A53">
        <v>0.39139575803460458</v>
      </c>
      <c r="B53">
        <f t="shared" si="1"/>
        <v>347.50806587486375</v>
      </c>
      <c r="C53">
        <f t="shared" si="2"/>
        <v>3</v>
      </c>
      <c r="G53">
        <v>0.80196993919843496</v>
      </c>
      <c r="H53">
        <f t="shared" si="7"/>
        <v>0.7833333333333341</v>
      </c>
      <c r="N53">
        <v>0.80615768813829136</v>
      </c>
      <c r="O53">
        <f t="shared" si="6"/>
        <v>0.7833333333333341</v>
      </c>
      <c r="P53">
        <f t="shared" si="8"/>
        <v>0.47000000000000025</v>
      </c>
      <c r="Q53">
        <f t="shared" si="10"/>
        <v>0.17498087579780053</v>
      </c>
      <c r="X53" s="14">
        <v>9</v>
      </c>
      <c r="Y53" s="26">
        <v>-3.5154186845588599E-3</v>
      </c>
    </row>
    <row r="54" spans="1:25">
      <c r="A54">
        <v>0.39427338908320331</v>
      </c>
      <c r="B54">
        <f t="shared" si="1"/>
        <v>220.71108579409304</v>
      </c>
      <c r="C54">
        <f t="shared" si="2"/>
        <v>3</v>
      </c>
      <c r="G54">
        <v>0.80668227408525806</v>
      </c>
      <c r="H54">
        <f t="shared" si="7"/>
        <v>0.80000000000000082</v>
      </c>
      <c r="N54">
        <v>0.81097277436526272</v>
      </c>
      <c r="O54">
        <f t="shared" si="6"/>
        <v>0.80000000000000082</v>
      </c>
      <c r="P54">
        <f t="shared" si="8"/>
        <v>0.48000000000000026</v>
      </c>
      <c r="Q54">
        <f t="shared" si="10"/>
        <v>0.15430749082659709</v>
      </c>
      <c r="X54" s="14">
        <v>10</v>
      </c>
      <c r="Y54" s="26">
        <v>-3.5170096936178101E-3</v>
      </c>
    </row>
    <row r="55" spans="1:25">
      <c r="A55">
        <v>0.39880419910754855</v>
      </c>
      <c r="B55">
        <f t="shared" si="1"/>
        <v>27.518501888666666</v>
      </c>
      <c r="C55">
        <f t="shared" si="2"/>
        <v>3</v>
      </c>
      <c r="G55">
        <v>0.81404929829197803</v>
      </c>
      <c r="H55">
        <f t="shared" si="7"/>
        <v>0.81666666666666754</v>
      </c>
      <c r="N55">
        <v>0.81844846383712011</v>
      </c>
      <c r="O55">
        <f t="shared" si="6"/>
        <v>0.81666666666666754</v>
      </c>
      <c r="P55">
        <f t="shared" si="8"/>
        <v>0.49000000000000027</v>
      </c>
      <c r="Q55">
        <f t="shared" si="10"/>
        <v>0.13570342565243715</v>
      </c>
      <c r="X55" s="14" t="s">
        <v>299</v>
      </c>
      <c r="Y55" s="26">
        <v>1.0035175532877749</v>
      </c>
    </row>
    <row r="56" spans="1:25">
      <c r="A56">
        <v>0.43514338661294993</v>
      </c>
      <c r="B56">
        <f t="shared" si="1"/>
        <v>235.13124097056516</v>
      </c>
      <c r="C56">
        <f t="shared" si="2"/>
        <v>4</v>
      </c>
      <c r="G56">
        <v>0.868919748478715</v>
      </c>
      <c r="H56">
        <f t="shared" si="7"/>
        <v>0.83333333333333426</v>
      </c>
      <c r="N56">
        <v>0.87291132142844097</v>
      </c>
      <c r="O56">
        <f t="shared" si="6"/>
        <v>0.83333333333333426</v>
      </c>
      <c r="P56">
        <f t="shared" si="8"/>
        <v>0.50000000000000022</v>
      </c>
      <c r="Q56">
        <f t="shared" si="10"/>
        <v>0.11900362900489329</v>
      </c>
    </row>
    <row r="57" spans="1:25">
      <c r="A57">
        <v>0.43939633061083061</v>
      </c>
      <c r="B57">
        <f t="shared" si="1"/>
        <v>369.20185813752886</v>
      </c>
      <c r="C57">
        <f t="shared" si="2"/>
        <v>4</v>
      </c>
      <c r="G57">
        <v>0.874743815805609</v>
      </c>
      <c r="H57">
        <f t="shared" si="7"/>
        <v>0.85000000000000098</v>
      </c>
      <c r="N57">
        <v>0.87859796567145509</v>
      </c>
      <c r="O57">
        <f t="shared" si="6"/>
        <v>0.85000000000000098</v>
      </c>
      <c r="P57">
        <f t="shared" si="8"/>
        <v>0.51000000000000023</v>
      </c>
      <c r="Q57">
        <f t="shared" si="10"/>
        <v>0.10405202669444394</v>
      </c>
      <c r="Y57">
        <f>SUMPRODUCT(X35:X54,Y35:Y54)</f>
        <v>-0.10894616976903429</v>
      </c>
    </row>
    <row r="58" spans="1:25">
      <c r="A58">
        <v>0.44210487602564674</v>
      </c>
      <c r="B58">
        <f t="shared" si="1"/>
        <v>129.4064865062804</v>
      </c>
      <c r="C58">
        <f t="shared" si="2"/>
        <v>4</v>
      </c>
      <c r="G58">
        <v>0.87838285735800103</v>
      </c>
      <c r="H58">
        <f t="shared" si="7"/>
        <v>0.8666666666666677</v>
      </c>
      <c r="N58">
        <v>0.88212996571276137</v>
      </c>
      <c r="O58">
        <f t="shared" si="6"/>
        <v>0.8666666666666677</v>
      </c>
      <c r="P58">
        <f t="shared" si="8"/>
        <v>0.52000000000000024</v>
      </c>
      <c r="Q58">
        <f t="shared" si="10"/>
        <v>9.0701423684830293E-2</v>
      </c>
    </row>
    <row r="59" spans="1:25">
      <c r="A59">
        <v>0.44983246393099852</v>
      </c>
      <c r="B59">
        <f t="shared" si="1"/>
        <v>161.5202998830903</v>
      </c>
      <c r="C59">
        <f t="shared" si="2"/>
        <v>4</v>
      </c>
      <c r="G59">
        <v>0.888463905912945</v>
      </c>
      <c r="H59">
        <f t="shared" si="7"/>
        <v>0.88333333333333441</v>
      </c>
      <c r="N59">
        <v>0.89186801595266185</v>
      </c>
      <c r="O59">
        <f t="shared" si="6"/>
        <v>0.88333333333333441</v>
      </c>
      <c r="P59">
        <f t="shared" si="8"/>
        <v>0.53000000000000025</v>
      </c>
      <c r="Q59">
        <f t="shared" si="10"/>
        <v>7.8813362442416143E-2</v>
      </c>
    </row>
    <row r="60" spans="1:25">
      <c r="A60">
        <v>0.45602363619060804</v>
      </c>
      <c r="B60">
        <f t="shared" si="1"/>
        <v>51.067171725375758</v>
      </c>
      <c r="C60">
        <f t="shared" si="2"/>
        <v>4</v>
      </c>
      <c r="G60">
        <v>0.89621850649040402</v>
      </c>
      <c r="H60">
        <f t="shared" si="7"/>
        <v>0.90000000000000113</v>
      </c>
      <c r="N60">
        <v>0.89932142369506551</v>
      </c>
      <c r="O60">
        <f t="shared" si="6"/>
        <v>0.90000000000000113</v>
      </c>
      <c r="P60">
        <f t="shared" si="8"/>
        <v>0.54000000000000026</v>
      </c>
      <c r="Q60">
        <f t="shared" si="10"/>
        <v>6.8257943722370693E-2</v>
      </c>
    </row>
    <row r="61" spans="1:25">
      <c r="A61">
        <v>0.47560568795133029</v>
      </c>
      <c r="B61">
        <f t="shared" si="1"/>
        <v>37.374365322020687</v>
      </c>
      <c r="C61">
        <f t="shared" si="2"/>
        <v>4</v>
      </c>
      <c r="G61">
        <v>0.91888169770588801</v>
      </c>
      <c r="H61">
        <f t="shared" si="7"/>
        <v>0.91666666666666785</v>
      </c>
      <c r="N61">
        <v>0.92095031638016955</v>
      </c>
      <c r="O61">
        <f t="shared" si="6"/>
        <v>0.91666666666666785</v>
      </c>
      <c r="P61">
        <f t="shared" si="8"/>
        <v>0.55000000000000027</v>
      </c>
      <c r="Q61">
        <f t="shared" si="10"/>
        <v>5.891361533294568E-2</v>
      </c>
    </row>
    <row r="62" spans="1:25">
      <c r="A62">
        <v>0.50236199515237345</v>
      </c>
      <c r="B62">
        <f t="shared" si="1"/>
        <v>35.062966688793765</v>
      </c>
      <c r="C62">
        <f t="shared" si="2"/>
        <v>5</v>
      </c>
      <c r="G62">
        <v>0.94542357922324405</v>
      </c>
      <c r="H62">
        <f t="shared" si="7"/>
        <v>0.93333333333333457</v>
      </c>
      <c r="N62">
        <v>0.94603674756372591</v>
      </c>
      <c r="O62">
        <f t="shared" si="6"/>
        <v>0.93333333333333457</v>
      </c>
      <c r="P62">
        <f t="shared" si="8"/>
        <v>0.56000000000000028</v>
      </c>
      <c r="Q62">
        <f t="shared" si="10"/>
        <v>5.0666933868860904E-2</v>
      </c>
    </row>
    <row r="63" spans="1:25">
      <c r="A63">
        <v>0.53088211465268953</v>
      </c>
      <c r="B63">
        <f t="shared" si="1"/>
        <v>18.690996540263328</v>
      </c>
      <c r="C63">
        <f t="shared" si="2"/>
        <v>5</v>
      </c>
      <c r="G63">
        <v>0.967575404026772</v>
      </c>
      <c r="H63">
        <f t="shared" si="7"/>
        <v>0.95000000000000129</v>
      </c>
      <c r="N63">
        <v>0.96714136098692094</v>
      </c>
      <c r="O63">
        <f t="shared" si="6"/>
        <v>0.95000000000000129</v>
      </c>
      <c r="P63">
        <f t="shared" si="8"/>
        <v>0.57000000000000028</v>
      </c>
      <c r="Q63">
        <f t="shared" si="10"/>
        <v>4.3412303913634896E-2</v>
      </c>
    </row>
    <row r="64" spans="1:25">
      <c r="A64">
        <v>0.5843838098590336</v>
      </c>
      <c r="B64">
        <f t="shared" si="1"/>
        <v>747.39004595945607</v>
      </c>
      <c r="C64">
        <f t="shared" si="2"/>
        <v>5</v>
      </c>
      <c r="G64">
        <v>0.99690004346194905</v>
      </c>
      <c r="H64">
        <f t="shared" si="7"/>
        <v>0.96666666666666801</v>
      </c>
      <c r="N64">
        <v>0.99477505702468072</v>
      </c>
      <c r="O64">
        <f t="shared" si="6"/>
        <v>0.96666666666666801</v>
      </c>
      <c r="P64">
        <f t="shared" si="8"/>
        <v>0.58000000000000029</v>
      </c>
      <c r="Q64">
        <f t="shared" si="10"/>
        <v>3.7051698770806205E-2</v>
      </c>
    </row>
    <row r="65" spans="1:17">
      <c r="A65">
        <v>0.58572179931367807</v>
      </c>
      <c r="B65">
        <f t="shared" si="1"/>
        <v>-1.7072951718234735</v>
      </c>
      <c r="C65">
        <f t="shared" si="2"/>
        <v>5</v>
      </c>
      <c r="G65">
        <v>0.99746886351452402</v>
      </c>
      <c r="H65">
        <f t="shared" si="7"/>
        <v>0.98333333333333472</v>
      </c>
      <c r="N65">
        <v>0.99529242624964698</v>
      </c>
      <c r="O65">
        <f t="shared" si="6"/>
        <v>0.98333333333333472</v>
      </c>
      <c r="P65">
        <f t="shared" si="8"/>
        <v>0.5900000000000003</v>
      </c>
      <c r="Q65">
        <f t="shared" si="10"/>
        <v>3.1494366388761637E-2</v>
      </c>
    </row>
    <row r="66" spans="1:17">
      <c r="P66">
        <f t="shared" si="8"/>
        <v>0.60000000000000031</v>
      </c>
      <c r="Q66">
        <f t="shared" si="10"/>
        <v>2.6656523787680589E-2</v>
      </c>
    </row>
    <row r="67" spans="1:17">
      <c r="P67">
        <f t="shared" si="8"/>
        <v>0.61000000000000032</v>
      </c>
      <c r="Q67">
        <f t="shared" si="10"/>
        <v>2.246104297509503E-2</v>
      </c>
    </row>
    <row r="68" spans="1:17">
      <c r="P68">
        <f t="shared" si="8"/>
        <v>0.62000000000000033</v>
      </c>
      <c r="Q68">
        <f t="shared" si="10"/>
        <v>1.8837131044613254E-2</v>
      </c>
    </row>
    <row r="69" spans="1:17">
      <c r="P69">
        <f t="shared" si="8"/>
        <v>0.63000000000000034</v>
      </c>
      <c r="Q69">
        <f t="shared" si="10"/>
        <v>1.5720006886901294E-2</v>
      </c>
    </row>
    <row r="70" spans="1:17">
      <c r="P70">
        <f t="shared" si="8"/>
        <v>0.64000000000000035</v>
      </c>
      <c r="Q70">
        <f t="shared" ref="Q70:Q101" si="11">$S$3*P70^($Q$2-1)*(1-P70)^($Q$3-1)</f>
        <v>1.3050576699983839E-2</v>
      </c>
    </row>
    <row r="71" spans="1:17">
      <c r="P71">
        <f t="shared" si="8"/>
        <v>0.65000000000000036</v>
      </c>
      <c r="Q71">
        <f t="shared" si="11"/>
        <v>1.0775110264656504E-2</v>
      </c>
    </row>
    <row r="72" spans="1:17">
      <c r="P72">
        <f t="shared" ref="P72:P106" si="12">P71+0.01</f>
        <v>0.66000000000000036</v>
      </c>
      <c r="Q72">
        <f t="shared" si="11"/>
        <v>8.8449197479809703E-3</v>
      </c>
    </row>
    <row r="73" spans="1:17">
      <c r="P73">
        <f t="shared" si="12"/>
        <v>0.67000000000000037</v>
      </c>
      <c r="Q73">
        <f t="shared" si="11"/>
        <v>7.216042611453732E-3</v>
      </c>
    </row>
    <row r="74" spans="1:17">
      <c r="P74">
        <f t="shared" si="12"/>
        <v>0.68000000000000038</v>
      </c>
      <c r="Q74">
        <f t="shared" si="11"/>
        <v>5.8489300287409762E-3</v>
      </c>
    </row>
    <row r="75" spans="1:17">
      <c r="P75">
        <f t="shared" si="12"/>
        <v>0.69000000000000039</v>
      </c>
      <c r="Q75">
        <f t="shared" si="11"/>
        <v>4.708142059319991E-3</v>
      </c>
    </row>
    <row r="76" spans="1:17">
      <c r="P76">
        <f t="shared" si="12"/>
        <v>0.7000000000000004</v>
      </c>
      <c r="Q76">
        <f t="shared" si="11"/>
        <v>3.7620506776131573E-3</v>
      </c>
    </row>
    <row r="77" spans="1:17">
      <c r="P77">
        <f t="shared" si="12"/>
        <v>0.71000000000000041</v>
      </c>
      <c r="Q77">
        <f t="shared" si="11"/>
        <v>2.9825516210574428E-3</v>
      </c>
    </row>
    <row r="78" spans="1:17">
      <c r="P78">
        <f t="shared" si="12"/>
        <v>0.72000000000000042</v>
      </c>
      <c r="Q78">
        <f t="shared" si="11"/>
        <v>2.3447858939754135E-3</v>
      </c>
    </row>
    <row r="79" spans="1:17">
      <c r="P79">
        <f t="shared" si="12"/>
        <v>0.73000000000000043</v>
      </c>
      <c r="Q79">
        <f t="shared" si="11"/>
        <v>1.8268716461784483E-3</v>
      </c>
    </row>
    <row r="80" spans="1:17">
      <c r="P80">
        <f t="shared" si="12"/>
        <v>0.74000000000000044</v>
      </c>
      <c r="Q80">
        <f t="shared" si="11"/>
        <v>1.4096470351210838E-3</v>
      </c>
    </row>
    <row r="81" spans="16:17">
      <c r="P81">
        <f t="shared" si="12"/>
        <v>0.75000000000000044</v>
      </c>
      <c r="Q81">
        <f t="shared" si="11"/>
        <v>1.0764245774105763E-3</v>
      </c>
    </row>
    <row r="82" spans="16:17">
      <c r="P82">
        <f t="shared" si="12"/>
        <v>0.76000000000000045</v>
      </c>
      <c r="Q82">
        <f t="shared" si="11"/>
        <v>8.1275739891171735E-4</v>
      </c>
    </row>
    <row r="83" spans="16:17">
      <c r="P83">
        <f t="shared" si="12"/>
        <v>0.77000000000000046</v>
      </c>
      <c r="Q83">
        <f t="shared" si="11"/>
        <v>6.0621770199774069E-4</v>
      </c>
    </row>
    <row r="84" spans="16:17">
      <c r="P84">
        <f t="shared" si="12"/>
        <v>0.78000000000000047</v>
      </c>
      <c r="Q84">
        <f t="shared" si="11"/>
        <v>4.4618768316931242E-4</v>
      </c>
    </row>
    <row r="85" spans="16:17">
      <c r="P85">
        <f t="shared" si="12"/>
        <v>0.79000000000000048</v>
      </c>
      <c r="Q85">
        <f t="shared" si="11"/>
        <v>3.2366305383474338E-4</v>
      </c>
    </row>
    <row r="86" spans="16:17">
      <c r="P86">
        <f t="shared" si="12"/>
        <v>0.80000000000000049</v>
      </c>
      <c r="Q86">
        <f t="shared" si="11"/>
        <v>2.3106924110292076E-4</v>
      </c>
    </row>
    <row r="87" spans="16:17">
      <c r="P87">
        <f t="shared" si="12"/>
        <v>0.8100000000000005</v>
      </c>
      <c r="Q87">
        <f t="shared" si="11"/>
        <v>1.6209027361516377E-4</v>
      </c>
    </row>
    <row r="88" spans="16:17">
      <c r="P88">
        <f t="shared" si="12"/>
        <v>0.82000000000000051</v>
      </c>
      <c r="Q88">
        <f t="shared" si="11"/>
        <v>1.1151028939957036E-4</v>
      </c>
    </row>
    <row r="89" spans="16:17">
      <c r="P89">
        <f t="shared" si="12"/>
        <v>0.83000000000000052</v>
      </c>
      <c r="Q89">
        <f t="shared" si="11"/>
        <v>7.5067538170556626E-5</v>
      </c>
    </row>
    <row r="90" spans="16:17">
      <c r="P90">
        <f t="shared" si="12"/>
        <v>0.84000000000000052</v>
      </c>
      <c r="Q90">
        <f t="shared" si="11"/>
        <v>4.9320689145457831E-5</v>
      </c>
    </row>
    <row r="91" spans="16:17">
      <c r="P91">
        <f t="shared" si="12"/>
        <v>0.85000000000000053</v>
      </c>
      <c r="Q91">
        <f t="shared" si="11"/>
        <v>3.152719706345978E-5</v>
      </c>
    </row>
    <row r="92" spans="16:17">
      <c r="P92">
        <f t="shared" si="12"/>
        <v>0.86000000000000054</v>
      </c>
      <c r="Q92">
        <f t="shared" si="11"/>
        <v>1.9533423446988415E-5</v>
      </c>
    </row>
    <row r="93" spans="16:17">
      <c r="P93">
        <f t="shared" si="12"/>
        <v>0.87000000000000055</v>
      </c>
      <c r="Q93">
        <f t="shared" si="11"/>
        <v>1.1676157039841378E-5</v>
      </c>
    </row>
    <row r="94" spans="16:17">
      <c r="P94">
        <f t="shared" si="12"/>
        <v>0.88000000000000056</v>
      </c>
      <c r="Q94">
        <f t="shared" si="11"/>
        <v>6.6951266059987801E-6</v>
      </c>
    </row>
    <row r="95" spans="16:17">
      <c r="P95">
        <f t="shared" si="12"/>
        <v>0.89000000000000057</v>
      </c>
      <c r="Q95">
        <f t="shared" si="11"/>
        <v>3.6560507108690937E-6</v>
      </c>
    </row>
    <row r="96" spans="16:17">
      <c r="P96">
        <f t="shared" si="12"/>
        <v>0.90000000000000058</v>
      </c>
      <c r="Q96">
        <f t="shared" si="11"/>
        <v>1.8837225801250867E-6</v>
      </c>
    </row>
    <row r="97" spans="16:17">
      <c r="P97">
        <f t="shared" si="12"/>
        <v>0.91000000000000059</v>
      </c>
      <c r="Q97">
        <f t="shared" si="11"/>
        <v>9.0458350092642265E-7</v>
      </c>
    </row>
    <row r="98" spans="16:17">
      <c r="P98">
        <f t="shared" si="12"/>
        <v>0.9200000000000006</v>
      </c>
      <c r="Q98">
        <f t="shared" si="11"/>
        <v>3.9819536878437055E-7</v>
      </c>
    </row>
    <row r="99" spans="16:17">
      <c r="P99">
        <f t="shared" si="12"/>
        <v>0.9300000000000006</v>
      </c>
      <c r="Q99">
        <f t="shared" si="11"/>
        <v>1.5698177390375715E-7</v>
      </c>
    </row>
    <row r="100" spans="16:17">
      <c r="P100">
        <f t="shared" si="12"/>
        <v>0.94000000000000061</v>
      </c>
      <c r="Q100">
        <f t="shared" si="11"/>
        <v>5.356735651987121E-8</v>
      </c>
    </row>
    <row r="101" spans="16:17">
      <c r="P101">
        <f t="shared" si="12"/>
        <v>0.95000000000000062</v>
      </c>
      <c r="Q101">
        <f t="shared" si="11"/>
        <v>1.5006943258309459E-8</v>
      </c>
    </row>
    <row r="102" spans="16:17">
      <c r="P102">
        <f t="shared" si="12"/>
        <v>0.96000000000000063</v>
      </c>
      <c r="Q102">
        <f t="shared" ref="Q102:Q106" si="13">$S$3*P102^($Q$2-1)*(1-P102)^($Q$3-1)</f>
        <v>3.1591155177950045E-9</v>
      </c>
    </row>
    <row r="103" spans="16:17">
      <c r="P103">
        <f t="shared" si="12"/>
        <v>0.97000000000000064</v>
      </c>
      <c r="Q103">
        <f t="shared" si="13"/>
        <v>4.2327310891967945E-10</v>
      </c>
    </row>
    <row r="104" spans="16:17">
      <c r="P104">
        <f t="shared" si="12"/>
        <v>0.98000000000000065</v>
      </c>
      <c r="Q104">
        <f t="shared" si="13"/>
        <v>2.486517451219937E-11</v>
      </c>
    </row>
    <row r="105" spans="16:17">
      <c r="P105">
        <f t="shared" si="12"/>
        <v>0.99000000000000066</v>
      </c>
      <c r="Q105">
        <f t="shared" si="13"/>
        <v>1.9497316740608701E-13</v>
      </c>
    </row>
    <row r="106" spans="16:17">
      <c r="P106">
        <f t="shared" si="12"/>
        <v>1.0000000000000007</v>
      </c>
      <c r="Q106">
        <f t="shared" si="13"/>
        <v>-1.138891889080971E-105</v>
      </c>
    </row>
  </sheetData>
  <mergeCells count="5">
    <mergeCell ref="E4:H4"/>
    <mergeCell ref="L4:P4"/>
    <mergeCell ref="U5:U7"/>
    <mergeCell ref="U9:U11"/>
    <mergeCell ref="U12:U14"/>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N66"/>
  <sheetViews>
    <sheetView topLeftCell="A22" workbookViewId="0">
      <selection activeCell="I27" sqref="I27:K48"/>
    </sheetView>
  </sheetViews>
  <sheetFormatPr defaultRowHeight="15.5"/>
  <cols>
    <col min="9" max="9" width="10.5" customWidth="1"/>
    <col min="11" max="11" width="39.33203125" customWidth="1"/>
  </cols>
  <sheetData>
    <row r="3" spans="3:14">
      <c r="M3" s="17" t="s">
        <v>386</v>
      </c>
    </row>
    <row r="4" spans="3:14">
      <c r="C4" s="17" t="s">
        <v>560</v>
      </c>
      <c r="J4" s="17"/>
    </row>
    <row r="5" spans="3:14">
      <c r="C5" s="16" t="s">
        <v>381</v>
      </c>
      <c r="D5" s="16" t="s">
        <v>308</v>
      </c>
      <c r="E5" s="16" t="s">
        <v>310</v>
      </c>
      <c r="G5" s="16"/>
      <c r="M5" s="69">
        <v>0.11400990192723323</v>
      </c>
      <c r="N5">
        <v>1988</v>
      </c>
    </row>
    <row r="6" spans="3:14">
      <c r="C6">
        <v>-0.12207268509028084</v>
      </c>
      <c r="D6">
        <v>7.4464562177759611E-2</v>
      </c>
      <c r="E6">
        <v>2</v>
      </c>
      <c r="M6" s="69">
        <v>0.12011625317430355</v>
      </c>
      <c r="N6">
        <f>1+N5</f>
        <v>1989</v>
      </c>
    </row>
    <row r="7" spans="3:14">
      <c r="C7">
        <v>-2.1222530731199278E-2</v>
      </c>
      <c r="D7">
        <v>9.3556272799262489E-3</v>
      </c>
      <c r="E7">
        <v>7</v>
      </c>
      <c r="M7" s="69">
        <v>0.12622260442137384</v>
      </c>
      <c r="N7">
        <f t="shared" ref="N7:N32" si="0">1+N6</f>
        <v>1990</v>
      </c>
    </row>
    <row r="8" spans="3:14">
      <c r="C8">
        <v>-2.0886591643058287E-2</v>
      </c>
      <c r="D8">
        <v>1.2265420909739568E-2</v>
      </c>
      <c r="E8">
        <v>6</v>
      </c>
      <c r="M8" s="69">
        <v>0.13232895566844416</v>
      </c>
      <c r="N8">
        <f t="shared" si="0"/>
        <v>1991</v>
      </c>
    </row>
    <row r="9" spans="3:14">
      <c r="C9">
        <v>-8.9921280354191661E-3</v>
      </c>
      <c r="D9">
        <v>8.8072184516648309E-3</v>
      </c>
      <c r="E9">
        <v>12</v>
      </c>
      <c r="M9" s="69">
        <v>0.13843530691551448</v>
      </c>
      <c r="N9">
        <f t="shared" si="0"/>
        <v>1992</v>
      </c>
    </row>
    <row r="10" spans="3:14">
      <c r="C10">
        <v>-5.6273984139786212E-4</v>
      </c>
      <c r="D10">
        <v>8.973635288995533E-3</v>
      </c>
      <c r="E10">
        <v>15</v>
      </c>
      <c r="M10" s="69">
        <v>0.1445416581625848</v>
      </c>
      <c r="N10">
        <f t="shared" si="0"/>
        <v>1993</v>
      </c>
    </row>
    <row r="11" spans="3:14">
      <c r="C11">
        <v>4.8753687471434284E-5</v>
      </c>
      <c r="D11">
        <v>7.5281733711037779E-3</v>
      </c>
      <c r="E11">
        <v>18</v>
      </c>
      <c r="M11" s="69">
        <v>0.15064800940965511</v>
      </c>
      <c r="N11">
        <f t="shared" si="0"/>
        <v>1994</v>
      </c>
    </row>
    <row r="12" spans="3:14">
      <c r="C12">
        <v>8.0880458004333106E-4</v>
      </c>
      <c r="D12">
        <v>8.1870359912781521E-3</v>
      </c>
      <c r="E12">
        <v>5</v>
      </c>
      <c r="M12" s="69">
        <v>0.15675436065672543</v>
      </c>
      <c r="N12">
        <f t="shared" si="0"/>
        <v>1995</v>
      </c>
    </row>
    <row r="13" spans="3:14">
      <c r="C13">
        <v>1.3371512023792912E-3</v>
      </c>
      <c r="D13">
        <v>9.0151859130645148E-3</v>
      </c>
      <c r="E13">
        <v>8</v>
      </c>
      <c r="M13" s="69">
        <v>0.16286071190379575</v>
      </c>
      <c r="N13">
        <f t="shared" si="0"/>
        <v>1996</v>
      </c>
    </row>
    <row r="14" spans="3:14">
      <c r="C14">
        <v>5.6067125434406265E-3</v>
      </c>
      <c r="D14">
        <v>1.0035342914386489E-2</v>
      </c>
      <c r="E14">
        <v>19</v>
      </c>
      <c r="M14" s="69">
        <v>0.16896706315086607</v>
      </c>
      <c r="N14">
        <f t="shared" si="0"/>
        <v>1997</v>
      </c>
    </row>
    <row r="15" spans="3:14">
      <c r="C15">
        <v>5.8651004504202044E-3</v>
      </c>
      <c r="D15">
        <v>6.6906787828208752E-3</v>
      </c>
      <c r="E15">
        <v>14</v>
      </c>
      <c r="M15" s="69">
        <v>0.17507341439793639</v>
      </c>
      <c r="N15">
        <f t="shared" si="0"/>
        <v>1998</v>
      </c>
    </row>
    <row r="16" spans="3:14">
      <c r="C16">
        <v>6.9476325371468839E-3</v>
      </c>
      <c r="D16">
        <v>2.4581454975927688E-2</v>
      </c>
      <c r="E16">
        <v>1</v>
      </c>
      <c r="M16" s="69">
        <v>0.18117976564500668</v>
      </c>
      <c r="N16">
        <f t="shared" si="0"/>
        <v>1999</v>
      </c>
    </row>
    <row r="17" spans="3:14">
      <c r="C17">
        <v>1.3184001440402434E-2</v>
      </c>
      <c r="D17">
        <v>1.1892397637747612E-2</v>
      </c>
      <c r="E17">
        <v>17</v>
      </c>
      <c r="M17" s="69">
        <v>0.187286116892077</v>
      </c>
      <c r="N17">
        <f t="shared" si="0"/>
        <v>2000</v>
      </c>
    </row>
    <row r="18" spans="3:14">
      <c r="C18">
        <v>1.508832384876899E-2</v>
      </c>
      <c r="D18">
        <v>2.4202267695142648E-2</v>
      </c>
      <c r="E18">
        <v>13</v>
      </c>
      <c r="M18" s="69">
        <v>0.19339246813914732</v>
      </c>
      <c r="N18">
        <f t="shared" si="0"/>
        <v>2001</v>
      </c>
    </row>
    <row r="19" spans="3:14">
      <c r="C19">
        <v>1.6166523550348158E-2</v>
      </c>
      <c r="D19">
        <v>6.2272714382210397E-3</v>
      </c>
      <c r="E19">
        <v>16</v>
      </c>
      <c r="M19" s="69">
        <v>0.19949881938621764</v>
      </c>
      <c r="N19">
        <f t="shared" si="0"/>
        <v>2002</v>
      </c>
    </row>
    <row r="20" spans="3:14">
      <c r="C20">
        <v>1.7178994553292744E-2</v>
      </c>
      <c r="D20">
        <v>1.0317879558678061E-2</v>
      </c>
      <c r="E20">
        <v>4</v>
      </c>
      <c r="M20" s="69">
        <v>0.20560517063328795</v>
      </c>
      <c r="N20">
        <f t="shared" si="0"/>
        <v>2003</v>
      </c>
    </row>
    <row r="21" spans="3:14">
      <c r="C21">
        <v>1.7635741981294518E-2</v>
      </c>
      <c r="D21">
        <v>1.2917113305383469E-2</v>
      </c>
      <c r="E21">
        <v>9</v>
      </c>
      <c r="K21" s="118"/>
      <c r="M21" s="69">
        <v>0.21171152188035824</v>
      </c>
      <c r="N21">
        <f t="shared" si="0"/>
        <v>2004</v>
      </c>
    </row>
    <row r="22" spans="3:14">
      <c r="C22">
        <v>1.9369756079733329E-2</v>
      </c>
      <c r="D22">
        <v>7.8626147729462456E-3</v>
      </c>
      <c r="E22">
        <v>11</v>
      </c>
      <c r="M22" s="69">
        <v>0.21781787312742856</v>
      </c>
      <c r="N22">
        <f t="shared" si="0"/>
        <v>2005</v>
      </c>
    </row>
    <row r="23" spans="3:14">
      <c r="C23">
        <v>3.5773953084252602E-2</v>
      </c>
      <c r="D23">
        <v>7.2849121927393581E-2</v>
      </c>
      <c r="E23">
        <v>3</v>
      </c>
      <c r="M23" s="69">
        <v>0.22392422437449888</v>
      </c>
      <c r="N23">
        <f t="shared" si="0"/>
        <v>2006</v>
      </c>
    </row>
    <row r="24" spans="3:14">
      <c r="C24">
        <v>5.6608388252424258E-2</v>
      </c>
      <c r="D24">
        <v>2.4497558104380496E-2</v>
      </c>
      <c r="E24">
        <v>10</v>
      </c>
      <c r="M24" s="69">
        <v>0.2300305756215692</v>
      </c>
      <c r="N24">
        <f t="shared" si="0"/>
        <v>2007</v>
      </c>
    </row>
    <row r="25" spans="3:14">
      <c r="M25" s="69">
        <v>0.23613692686863952</v>
      </c>
      <c r="N25">
        <f t="shared" si="0"/>
        <v>2008</v>
      </c>
    </row>
    <row r="26" spans="3:14">
      <c r="I26" s="17" t="s">
        <v>334</v>
      </c>
      <c r="M26" s="69">
        <v>0.24224327811570984</v>
      </c>
      <c r="N26">
        <f t="shared" si="0"/>
        <v>2009</v>
      </c>
    </row>
    <row r="27" spans="3:14" ht="16" thickBot="1">
      <c r="I27" s="28"/>
      <c r="J27" s="28"/>
      <c r="K27" s="28"/>
      <c r="M27" s="69">
        <v>0.24834962936278016</v>
      </c>
      <c r="N27">
        <f t="shared" si="0"/>
        <v>2010</v>
      </c>
    </row>
    <row r="28" spans="3:14" ht="42" customHeight="1" thickTop="1">
      <c r="I28" s="129" t="s">
        <v>336</v>
      </c>
      <c r="J28" s="129"/>
      <c r="M28" s="69">
        <v>0.25445598060985047</v>
      </c>
      <c r="N28">
        <f t="shared" si="0"/>
        <v>2011</v>
      </c>
    </row>
    <row r="29" spans="3:14" ht="67.5" customHeight="1">
      <c r="E29" s="81"/>
      <c r="F29" s="79"/>
      <c r="G29" s="81"/>
      <c r="H29" s="81"/>
      <c r="I29" s="44" t="s">
        <v>335</v>
      </c>
      <c r="J29" s="44" t="s">
        <v>304</v>
      </c>
      <c r="K29" s="44" t="s">
        <v>313</v>
      </c>
      <c r="M29" s="69">
        <v>0.26056233185692079</v>
      </c>
      <c r="N29">
        <f t="shared" si="0"/>
        <v>2012</v>
      </c>
    </row>
    <row r="30" spans="3:14" ht="22" customHeight="1">
      <c r="I30" s="27">
        <f>C6</f>
        <v>-0.12207268509028084</v>
      </c>
      <c r="J30" s="30">
        <f>-D6</f>
        <v>-7.4464562177759611E-2</v>
      </c>
      <c r="K30" s="36" t="str">
        <f>INDEX(Sectors!$D$8:$D$26,'psi by sector'!E6)</f>
        <v>Mining, Quarrying, and Oil and Gas Extraction</v>
      </c>
      <c r="M30" s="69">
        <v>0.26666868310399106</v>
      </c>
      <c r="N30">
        <f t="shared" si="0"/>
        <v>2013</v>
      </c>
    </row>
    <row r="31" spans="3:14" ht="22" customHeight="1">
      <c r="I31" s="27">
        <f t="shared" ref="I31:I48" si="1">C7</f>
        <v>-2.1222530731199278E-2</v>
      </c>
      <c r="J31" s="30">
        <f t="shared" ref="J31:J48" si="2">-D7</f>
        <v>-9.3556272799262489E-3</v>
      </c>
      <c r="K31" s="36" t="str">
        <f>INDEX(Sectors!$D$8:$D$26,'psi by sector'!E7)</f>
        <v>Retail Trade</v>
      </c>
      <c r="M31" s="69">
        <v>0.27277503435106143</v>
      </c>
      <c r="N31">
        <f t="shared" si="0"/>
        <v>2014</v>
      </c>
    </row>
    <row r="32" spans="3:14" ht="22" customHeight="1">
      <c r="I32" s="27">
        <f t="shared" si="1"/>
        <v>-2.0886591643058287E-2</v>
      </c>
      <c r="J32" s="30">
        <f t="shared" si="2"/>
        <v>-1.2265420909739568E-2</v>
      </c>
      <c r="K32" s="36" t="str">
        <f>INDEX(Sectors!$D$8:$D$26,'psi by sector'!E8)</f>
        <v>Wholesale Trade</v>
      </c>
      <c r="M32" s="69">
        <v>0.27888138559813169</v>
      </c>
      <c r="N32">
        <f t="shared" si="0"/>
        <v>2015</v>
      </c>
    </row>
    <row r="33" spans="9:13" ht="22" customHeight="1">
      <c r="I33" s="27">
        <f t="shared" si="1"/>
        <v>-8.9921280354191661E-3</v>
      </c>
      <c r="J33" s="30">
        <f t="shared" si="2"/>
        <v>-8.8072184516648309E-3</v>
      </c>
      <c r="K33" s="36" t="str">
        <f>INDEX(Sectors!$D$8:$D$26,'psi by sector'!E9)</f>
        <v>Professional, Scientific, and Technical Services</v>
      </c>
      <c r="M33" s="34"/>
    </row>
    <row r="34" spans="9:13" ht="22" customHeight="1">
      <c r="I34" s="27">
        <f t="shared" si="1"/>
        <v>-5.6273984139786212E-4</v>
      </c>
      <c r="J34" s="30">
        <f t="shared" si="2"/>
        <v>-8.973635288995533E-3</v>
      </c>
      <c r="K34" s="36" t="str">
        <f>INDEX(Sectors!$D$8:$D$26,'psi by sector'!E10)</f>
        <v>Educational Services</v>
      </c>
    </row>
    <row r="35" spans="9:13" ht="22" customHeight="1">
      <c r="I35" s="27">
        <f t="shared" si="1"/>
        <v>4.8753687471434284E-5</v>
      </c>
      <c r="J35" s="30">
        <f t="shared" si="2"/>
        <v>-7.5281733711037779E-3</v>
      </c>
      <c r="K35" s="36" t="str">
        <f>INDEX(Sectors!$D$8:$D$26,'psi by sector'!E11)</f>
        <v>Accommodation and Food Services</v>
      </c>
    </row>
    <row r="36" spans="9:13" ht="22" customHeight="1">
      <c r="I36" s="27">
        <f t="shared" si="1"/>
        <v>8.0880458004333106E-4</v>
      </c>
      <c r="J36" s="30">
        <f t="shared" si="2"/>
        <v>-8.1870359912781521E-3</v>
      </c>
      <c r="K36" s="36" t="str">
        <f>INDEX(Sectors!$D$8:$D$26,'psi by sector'!E12)</f>
        <v>Manufacturing</v>
      </c>
    </row>
    <row r="37" spans="9:13" ht="25.5" customHeight="1">
      <c r="I37" s="27">
        <f t="shared" si="1"/>
        <v>1.3371512023792912E-3</v>
      </c>
      <c r="J37" s="30">
        <f t="shared" si="2"/>
        <v>-9.0151859130645148E-3</v>
      </c>
      <c r="K37" s="36" t="str">
        <f>INDEX(Sectors!$D$8:$D$26,'psi by sector'!E13)</f>
        <v>Transportation and Warehousing</v>
      </c>
    </row>
    <row r="38" spans="9:13" ht="27" customHeight="1">
      <c r="I38" s="27">
        <f t="shared" si="1"/>
        <v>5.6067125434406265E-3</v>
      </c>
      <c r="J38" s="30">
        <f t="shared" si="2"/>
        <v>-1.0035342914386489E-2</v>
      </c>
      <c r="K38" s="36" t="str">
        <f>INDEX(Sectors!$D$8:$D$26,'psi by sector'!E14)</f>
        <v>Other Services (except Public Administration)</v>
      </c>
    </row>
    <row r="39" spans="9:13" ht="37.5" customHeight="1">
      <c r="I39" s="27">
        <f t="shared" si="1"/>
        <v>5.8651004504202044E-3</v>
      </c>
      <c r="J39" s="30">
        <f t="shared" si="2"/>
        <v>-6.6906787828208752E-3</v>
      </c>
      <c r="K39" s="36" t="str">
        <f>INDEX(Sectors!$D$8:$D$26,'psi by sector'!E15)</f>
        <v>Administrative and Support and Waste Management and Remediation Services</v>
      </c>
    </row>
    <row r="40" spans="9:13" ht="37.5" customHeight="1">
      <c r="I40" s="27">
        <f t="shared" si="1"/>
        <v>6.9476325371468839E-3</v>
      </c>
      <c r="J40" s="30">
        <f t="shared" si="2"/>
        <v>-2.4581454975927688E-2</v>
      </c>
      <c r="K40" s="36" t="str">
        <f>INDEX(Sectors!$D$8:$D$26,'psi by sector'!E16)</f>
        <v>Agriculture, Forestry, Fishing and Hunting</v>
      </c>
    </row>
    <row r="41" spans="9:13" ht="22" customHeight="1">
      <c r="I41" s="27">
        <f t="shared" si="1"/>
        <v>1.3184001440402434E-2</v>
      </c>
      <c r="J41" s="30">
        <f t="shared" si="2"/>
        <v>-1.1892397637747612E-2</v>
      </c>
      <c r="K41" s="36" t="str">
        <f>INDEX(Sectors!$D$8:$D$26,'psi by sector'!E17)</f>
        <v>Arts, Entertainment, and Recreation</v>
      </c>
    </row>
    <row r="42" spans="9:13" ht="22" customHeight="1">
      <c r="I42" s="27">
        <f t="shared" si="1"/>
        <v>1.508832384876899E-2</v>
      </c>
      <c r="J42" s="30">
        <f t="shared" si="2"/>
        <v>-2.4202267695142648E-2</v>
      </c>
      <c r="K42" s="36" t="str">
        <f>INDEX(Sectors!$D$8:$D$26,'psi by sector'!E18)</f>
        <v>Management of Companies and Enterprises</v>
      </c>
    </row>
    <row r="43" spans="9:13" ht="22" customHeight="1">
      <c r="I43" s="27">
        <f t="shared" si="1"/>
        <v>1.6166523550348158E-2</v>
      </c>
      <c r="J43" s="30">
        <f t="shared" si="2"/>
        <v>-6.2272714382210397E-3</v>
      </c>
      <c r="K43" s="36" t="str">
        <f>INDEX(Sectors!$D$8:$D$26,'psi by sector'!E19)</f>
        <v>Health Care and Social Assistance</v>
      </c>
    </row>
    <row r="44" spans="9:13" ht="22" customHeight="1">
      <c r="I44" s="27">
        <f t="shared" si="1"/>
        <v>1.7178994553292744E-2</v>
      </c>
      <c r="J44" s="30">
        <f t="shared" si="2"/>
        <v>-1.0317879558678061E-2</v>
      </c>
      <c r="K44" s="36" t="str">
        <f>INDEX(Sectors!$D$8:$D$26,'psi by sector'!E20)</f>
        <v>Construction</v>
      </c>
    </row>
    <row r="45" spans="9:13" ht="22" customHeight="1">
      <c r="I45" s="27">
        <f t="shared" si="1"/>
        <v>1.7635741981294518E-2</v>
      </c>
      <c r="J45" s="30">
        <f t="shared" si="2"/>
        <v>-1.2917113305383469E-2</v>
      </c>
      <c r="K45" s="36" t="str">
        <f>INDEX(Sectors!$D$8:$D$26,'psi by sector'!E21)</f>
        <v>Information</v>
      </c>
    </row>
    <row r="46" spans="9:13" ht="22" customHeight="1">
      <c r="I46" s="27">
        <f t="shared" si="1"/>
        <v>1.9369756079733329E-2</v>
      </c>
      <c r="J46" s="30">
        <f t="shared" si="2"/>
        <v>-7.8626147729462456E-3</v>
      </c>
      <c r="K46" s="36" t="str">
        <f>INDEX(Sectors!$D$8:$D$26,'psi by sector'!E22)</f>
        <v>Real Estate and Rental and Leasing</v>
      </c>
    </row>
    <row r="47" spans="9:13" ht="22" customHeight="1">
      <c r="I47" s="27">
        <f t="shared" si="1"/>
        <v>3.5773953084252602E-2</v>
      </c>
      <c r="J47" s="30">
        <f t="shared" si="2"/>
        <v>-7.2849121927393581E-2</v>
      </c>
      <c r="K47" s="36" t="str">
        <f>INDEX(Sectors!$D$8:$D$26,'psi by sector'!E23)</f>
        <v>Utilities</v>
      </c>
    </row>
    <row r="48" spans="9:13" ht="23.25" customHeight="1" thickBot="1">
      <c r="I48" s="50">
        <f t="shared" si="1"/>
        <v>5.6608388252424258E-2</v>
      </c>
      <c r="J48" s="51">
        <f t="shared" si="2"/>
        <v>-2.4497558104380496E-2</v>
      </c>
      <c r="K48" s="38" t="str">
        <f>INDEX(Sectors!$D$8:$D$26,'psi by sector'!E24)</f>
        <v>Finance and Insurance</v>
      </c>
    </row>
    <row r="49" spans="3:4" ht="16" thickTop="1"/>
    <row r="51" spans="3:4">
      <c r="D51" s="80"/>
    </row>
    <row r="53" spans="3:4">
      <c r="C53" s="81"/>
    </row>
    <row r="66" spans="9:9">
      <c r="I66">
        <f t="shared" ref="I66" si="3">C42</f>
        <v>0</v>
      </c>
    </row>
  </sheetData>
  <mergeCells count="1">
    <mergeCell ref="I28:J2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225"/>
  <sheetViews>
    <sheetView tabSelected="1" topLeftCell="K1" workbookViewId="0">
      <selection activeCell="X7" sqref="X7"/>
    </sheetView>
  </sheetViews>
  <sheetFormatPr defaultRowHeight="15.5"/>
  <cols>
    <col min="1" max="1" width="35.25" customWidth="1"/>
    <col min="16" max="16" width="42.58203125" customWidth="1"/>
    <col min="24" max="24" width="12" customWidth="1"/>
  </cols>
  <sheetData>
    <row r="1" spans="1:35">
      <c r="D1" s="17"/>
    </row>
    <row r="2" spans="1:35">
      <c r="B2" s="33"/>
      <c r="D2" s="33" t="s">
        <v>314</v>
      </c>
      <c r="E2" s="33" t="s">
        <v>315</v>
      </c>
      <c r="F2" s="33" t="s">
        <v>320</v>
      </c>
      <c r="G2" s="33" t="s">
        <v>321</v>
      </c>
      <c r="H2" s="33"/>
      <c r="I2" s="33"/>
      <c r="J2" s="33"/>
      <c r="K2" s="79"/>
      <c r="L2" s="79"/>
      <c r="M2" s="79"/>
      <c r="N2" s="79"/>
      <c r="O2" s="33"/>
      <c r="P2" s="33"/>
      <c r="Q2" s="33"/>
      <c r="R2" s="33"/>
      <c r="S2" s="33"/>
      <c r="T2" s="33"/>
      <c r="X2" s="136" t="s">
        <v>579</v>
      </c>
      <c r="Y2" s="136"/>
    </row>
    <row r="3" spans="1:35" ht="31">
      <c r="J3">
        <f>COUNTIF(J6:J66,"&lt;-1.64")</f>
        <v>4</v>
      </c>
      <c r="X3" s="78" t="s">
        <v>427</v>
      </c>
      <c r="Y3" s="33" t="s">
        <v>576</v>
      </c>
      <c r="Z3" s="121" t="s">
        <v>577</v>
      </c>
      <c r="AA3" s="121" t="s">
        <v>578</v>
      </c>
      <c r="AB3" s="127"/>
      <c r="AC3" s="127"/>
      <c r="AD3" s="33"/>
      <c r="AE3" s="33"/>
    </row>
    <row r="4" spans="1:35">
      <c r="D4">
        <f>AVERAGE(D6:D66)</f>
        <v>0.22998476552499519</v>
      </c>
      <c r="E4">
        <f>AVERAGE(E6:E66)</f>
        <v>2.3651555228949338E-3</v>
      </c>
      <c r="F4">
        <f>AVERAGE(F6:F66)</f>
        <v>0.22324974002940479</v>
      </c>
      <c r="G4">
        <f>AVERAGE(G6:G66)</f>
        <v>2.607272861593566E-2</v>
      </c>
      <c r="J4">
        <f>J3/60</f>
        <v>6.6666666666666666E-2</v>
      </c>
      <c r="P4" s="85"/>
    </row>
    <row r="5" spans="1:35">
      <c r="E5">
        <f>STDEV(E6:E66)/SQRT(61)</f>
        <v>4.3799585188647001E-3</v>
      </c>
      <c r="J5" s="33" t="s">
        <v>154</v>
      </c>
      <c r="K5" s="79" t="s">
        <v>389</v>
      </c>
      <c r="L5" s="79"/>
      <c r="M5" s="79"/>
      <c r="N5" s="79"/>
      <c r="O5" s="33"/>
      <c r="P5" s="33"/>
      <c r="Q5" s="33"/>
      <c r="R5" s="33"/>
      <c r="S5" s="33"/>
      <c r="AE5" t="s">
        <v>319</v>
      </c>
      <c r="AG5" s="33" t="s">
        <v>316</v>
      </c>
      <c r="AH5" s="33" t="s">
        <v>314</v>
      </c>
      <c r="AI5" s="33" t="s">
        <v>315</v>
      </c>
    </row>
    <row r="6" spans="1:35">
      <c r="A6" t="str">
        <f>Sectors!H8</f>
        <v xml:space="preserve"> Crop &amp; Animal Production </v>
      </c>
      <c r="C6" s="33">
        <v>1</v>
      </c>
      <c r="D6">
        <f>'Lerners by ind'!F6</f>
        <v>1.177757444610396</v>
      </c>
      <c r="E6">
        <f>'Lerners by ind'!G6</f>
        <v>1.5506378350425405E-2</v>
      </c>
      <c r="F6">
        <f>'Lerners by ind'!H6</f>
        <v>0.3176908961449566</v>
      </c>
      <c r="G6">
        <f>'Lerners by ind'!I6</f>
        <v>2.8577433894374005E-2</v>
      </c>
      <c r="H6">
        <f t="shared" ref="H6:H37" si="0">G6^2</f>
        <v>8.1666972798731616E-4</v>
      </c>
      <c r="I6">
        <f t="shared" ref="I6:I37" si="1">1/D6</f>
        <v>0.84907126214838025</v>
      </c>
      <c r="J6">
        <f t="shared" ref="J6:J37" si="2">E6/G6</f>
        <v>0.54260919324453838</v>
      </c>
      <c r="K6">
        <f t="shared" ref="K6:K37" si="3">1/G6^2</f>
        <v>1224.4852058671277</v>
      </c>
      <c r="U6" s="33">
        <v>1988</v>
      </c>
      <c r="V6" s="33">
        <v>-13</v>
      </c>
      <c r="X6">
        <v>0.114009901927233</v>
      </c>
      <c r="Y6">
        <v>6.1669018360972098E-2</v>
      </c>
      <c r="Z6">
        <f>X6+Y6</f>
        <v>0.17567892028820509</v>
      </c>
      <c r="AA6">
        <f>X6-Y6</f>
        <v>5.2340883566260897E-2</v>
      </c>
      <c r="AE6" s="33">
        <v>1</v>
      </c>
      <c r="AF6" t="s">
        <v>317</v>
      </c>
      <c r="AG6" s="33">
        <v>1</v>
      </c>
      <c r="AH6">
        <v>-8.9424723494877206E-2</v>
      </c>
      <c r="AI6">
        <v>0.61229900391363701</v>
      </c>
    </row>
    <row r="7" spans="1:35">
      <c r="A7" t="str">
        <f>Sectors!H9</f>
        <v xml:space="preserve"> Forestry, Fishing, and Related Activities </v>
      </c>
      <c r="C7" s="33">
        <v>2</v>
      </c>
      <c r="D7">
        <f>'Lerners by ind'!F7</f>
        <v>0.47253610397845724</v>
      </c>
      <c r="E7">
        <f>'Lerners by ind'!G7</f>
        <v>-4.7639396170327891E-2</v>
      </c>
      <c r="F7">
        <f>'Lerners by ind'!H7</f>
        <v>0.28374856233404183</v>
      </c>
      <c r="G7">
        <f>'Lerners by ind'!I7</f>
        <v>4.2559959678774441E-2</v>
      </c>
      <c r="H7">
        <f t="shared" si="0"/>
        <v>1.8113501678589062E-3</v>
      </c>
      <c r="I7">
        <f t="shared" si="1"/>
        <v>2.116240413336945</v>
      </c>
      <c r="J7">
        <f t="shared" si="2"/>
        <v>-1.119347774995348</v>
      </c>
      <c r="K7">
        <f t="shared" si="3"/>
        <v>552.0743684706988</v>
      </c>
      <c r="U7" s="33">
        <f>1+U6</f>
        <v>1989</v>
      </c>
      <c r="V7" s="33">
        <v>-12</v>
      </c>
      <c r="X7">
        <v>0.12011625317430399</v>
      </c>
      <c r="Y7">
        <v>5.8206256714854902E-2</v>
      </c>
      <c r="Z7">
        <f t="shared" ref="Z7:Z33" si="4">X7+Y7</f>
        <v>0.1783225098891589</v>
      </c>
      <c r="AA7">
        <f t="shared" ref="AA7:AA33" si="5">X7-Y7</f>
        <v>6.1909996459449092E-2</v>
      </c>
      <c r="AG7" s="33">
        <f>IF(AG6=10,1,AG6+1)</f>
        <v>2</v>
      </c>
      <c r="AH7">
        <v>7.7271285764248507E-2</v>
      </c>
      <c r="AI7">
        <v>-8.0857011820059999E-2</v>
      </c>
    </row>
    <row r="8" spans="1:35">
      <c r="A8" t="str">
        <f>Sectors!H10</f>
        <v xml:space="preserve"> Oil and Gas Extraction </v>
      </c>
      <c r="C8" s="33">
        <v>3</v>
      </c>
      <c r="D8">
        <f>'Lerners by ind'!F8</f>
        <v>2.384460906229763</v>
      </c>
      <c r="E8">
        <f>'Lerners by ind'!G8</f>
        <v>-0.16667166607627185</v>
      </c>
      <c r="F8">
        <f>'Lerners by ind'!H8</f>
        <v>1.1094558494388347</v>
      </c>
      <c r="G8">
        <f>'Lerners by ind'!I8</f>
        <v>9.1797238157147548E-2</v>
      </c>
      <c r="H8">
        <f t="shared" si="0"/>
        <v>8.4267329332800654E-3</v>
      </c>
      <c r="I8">
        <f t="shared" si="1"/>
        <v>0.41938200680386478</v>
      </c>
      <c r="J8">
        <f t="shared" si="2"/>
        <v>-1.8156501156488705</v>
      </c>
      <c r="K8">
        <f t="shared" si="3"/>
        <v>118.6699528652031</v>
      </c>
      <c r="U8" s="33">
        <f t="shared" ref="U8:U33" si="6">1+U7</f>
        <v>1990</v>
      </c>
      <c r="V8" s="33">
        <v>-11</v>
      </c>
      <c r="X8">
        <v>0.12622260442137401</v>
      </c>
      <c r="Y8">
        <v>5.4882937702938998E-2</v>
      </c>
      <c r="Z8">
        <f t="shared" si="4"/>
        <v>0.18110554212431301</v>
      </c>
      <c r="AA8">
        <f t="shared" si="5"/>
        <v>7.1339666718435002E-2</v>
      </c>
      <c r="AG8" s="33">
        <f t="shared" ref="AG8:AG71" si="7">IF(AG7=10,1,AG7+1)</f>
        <v>3</v>
      </c>
      <c r="AH8">
        <v>0.13536596364081199</v>
      </c>
      <c r="AI8">
        <v>-0.242528289927088</v>
      </c>
    </row>
    <row r="9" spans="1:35">
      <c r="A9" t="str">
        <f>Sectors!H11</f>
        <v xml:space="preserve"> Mining, except Oil and Gas </v>
      </c>
      <c r="C9" s="33">
        <v>4</v>
      </c>
      <c r="D9">
        <f>'Lerners by ind'!F9</f>
        <v>0.509435717206418</v>
      </c>
      <c r="E9">
        <f>'Lerners by ind'!G9</f>
        <v>-4.5643715665217119E-2</v>
      </c>
      <c r="F9">
        <f>'Lerners by ind'!H9</f>
        <v>0.22886694909419245</v>
      </c>
      <c r="G9">
        <f>'Lerners by ind'!I9</f>
        <v>2.1773985130564288E-2</v>
      </c>
      <c r="H9">
        <f t="shared" si="0"/>
        <v>4.741064284660347E-4</v>
      </c>
      <c r="I9">
        <f t="shared" si="1"/>
        <v>1.9629562008013084</v>
      </c>
      <c r="J9">
        <f t="shared" si="2"/>
        <v>-2.0962499694714465</v>
      </c>
      <c r="K9">
        <f t="shared" si="3"/>
        <v>2109.2310501578459</v>
      </c>
      <c r="U9" s="33">
        <f t="shared" si="6"/>
        <v>1991</v>
      </c>
      <c r="V9" s="33">
        <v>-10</v>
      </c>
      <c r="X9">
        <v>0.13232895566844399</v>
      </c>
      <c r="Y9">
        <v>5.1725945289121097E-2</v>
      </c>
      <c r="Z9">
        <f t="shared" si="4"/>
        <v>0.1840549009575651</v>
      </c>
      <c r="AA9">
        <f t="shared" si="5"/>
        <v>8.0603010379322895E-2</v>
      </c>
      <c r="AG9" s="33">
        <f t="shared" si="7"/>
        <v>4</v>
      </c>
      <c r="AH9">
        <v>-2.12632599683312E-2</v>
      </c>
      <c r="AI9">
        <v>1.1178596888353001</v>
      </c>
    </row>
    <row r="10" spans="1:35">
      <c r="A10" t="str">
        <f>Sectors!H12</f>
        <v xml:space="preserve"> Support Activities for Mining </v>
      </c>
      <c r="C10" s="33">
        <v>5</v>
      </c>
      <c r="D10">
        <f>'Lerners by ind'!F10</f>
        <v>0.36083481340180662</v>
      </c>
      <c r="E10">
        <f>'Lerners by ind'!G10</f>
        <v>8.2898577724178722E-3</v>
      </c>
      <c r="F10">
        <f>'Lerners by ind'!H10</f>
        <v>0.17678019203465176</v>
      </c>
      <c r="G10">
        <f>'Lerners by ind'!I10</f>
        <v>1.4781069669688351E-2</v>
      </c>
      <c r="H10">
        <f t="shared" si="0"/>
        <v>2.1848002058018088E-4</v>
      </c>
      <c r="I10">
        <f t="shared" si="1"/>
        <v>2.7713512190589347</v>
      </c>
      <c r="J10">
        <f t="shared" si="2"/>
        <v>0.56084288604754673</v>
      </c>
      <c r="K10">
        <f t="shared" si="3"/>
        <v>4577.0775622616065</v>
      </c>
      <c r="U10" s="33">
        <f t="shared" si="6"/>
        <v>1992</v>
      </c>
      <c r="V10" s="33">
        <v>-9</v>
      </c>
      <c r="X10">
        <v>0.13843530691551501</v>
      </c>
      <c r="Y10">
        <v>4.8767591863870002E-2</v>
      </c>
      <c r="Z10">
        <f t="shared" si="4"/>
        <v>0.18720289877938501</v>
      </c>
      <c r="AA10">
        <f t="shared" si="5"/>
        <v>8.9667715051645003E-2</v>
      </c>
      <c r="AG10" s="33">
        <f t="shared" si="7"/>
        <v>5</v>
      </c>
      <c r="AH10">
        <v>4.9441344542851602E-2</v>
      </c>
      <c r="AI10">
        <v>-0.26977191574188097</v>
      </c>
    </row>
    <row r="11" spans="1:35">
      <c r="A11" t="str">
        <f>Sectors!H13</f>
        <v xml:space="preserve">Utilities </v>
      </c>
      <c r="C11" s="33">
        <v>6</v>
      </c>
      <c r="D11">
        <f>'Lerners by ind'!F11</f>
        <v>0.53410936657220787</v>
      </c>
      <c r="E11">
        <f>'Lerners by ind'!G11</f>
        <v>3.5773953084252602E-2</v>
      </c>
      <c r="F11">
        <f>'Lerners by ind'!H11</f>
        <v>0.70733225500962515</v>
      </c>
      <c r="G11">
        <f>'Lerners by ind'!I11</f>
        <v>9.461330844194546E-2</v>
      </c>
      <c r="H11">
        <f t="shared" si="0"/>
        <v>8.9516781343307074E-3</v>
      </c>
      <c r="I11">
        <f t="shared" si="1"/>
        <v>1.8722757221386548</v>
      </c>
      <c r="J11">
        <f t="shared" si="2"/>
        <v>0.37810698804812887</v>
      </c>
      <c r="K11">
        <f t="shared" si="3"/>
        <v>111.71089766564393</v>
      </c>
      <c r="U11" s="33">
        <f t="shared" si="6"/>
        <v>1993</v>
      </c>
      <c r="V11" s="33">
        <v>-8</v>
      </c>
      <c r="X11">
        <v>0.14454165816258499</v>
      </c>
      <c r="Y11">
        <v>4.6046179552143497E-2</v>
      </c>
      <c r="Z11">
        <f t="shared" si="4"/>
        <v>0.19058783771472848</v>
      </c>
      <c r="AA11">
        <f t="shared" si="5"/>
        <v>9.84954786104415E-2</v>
      </c>
      <c r="AG11" s="33">
        <f t="shared" si="7"/>
        <v>6</v>
      </c>
      <c r="AH11">
        <v>-9.9592561324786891E-3</v>
      </c>
      <c r="AI11">
        <v>-2.8564847264012502E-3</v>
      </c>
    </row>
    <row r="12" spans="1:35">
      <c r="A12" t="str">
        <f>Sectors!H14</f>
        <v xml:space="preserve">Construction </v>
      </c>
      <c r="C12" s="33">
        <v>7</v>
      </c>
      <c r="D12">
        <f>'Lerners by ind'!F12</f>
        <v>-0.11597179412735083</v>
      </c>
      <c r="E12">
        <f>'Lerners by ind'!G12</f>
        <v>1.7178994553292744E-2</v>
      </c>
      <c r="F12">
        <f>'Lerners by ind'!H12</f>
        <v>0.10011541403090314</v>
      </c>
      <c r="G12">
        <f>'Lerners by ind'!I12</f>
        <v>1.014518883577919E-2</v>
      </c>
      <c r="H12">
        <f t="shared" si="0"/>
        <v>1.0292485651361872E-4</v>
      </c>
      <c r="I12">
        <f t="shared" si="1"/>
        <v>-8.6227863208003921</v>
      </c>
      <c r="J12">
        <f t="shared" si="2"/>
        <v>1.6933144203986945</v>
      </c>
      <c r="K12">
        <f t="shared" si="3"/>
        <v>9715.8260295236159</v>
      </c>
      <c r="U12" s="33">
        <f t="shared" si="6"/>
        <v>1994</v>
      </c>
      <c r="V12" s="33">
        <v>-7</v>
      </c>
      <c r="X12">
        <v>0.150648009409655</v>
      </c>
      <c r="Y12">
        <v>4.36060927107082E-2</v>
      </c>
      <c r="Z12">
        <f t="shared" si="4"/>
        <v>0.1942541021203632</v>
      </c>
      <c r="AA12">
        <f t="shared" si="5"/>
        <v>0.1070419166989468</v>
      </c>
      <c r="AG12" s="33">
        <f t="shared" si="7"/>
        <v>7</v>
      </c>
      <c r="AH12">
        <v>1.7048873550804401E-2</v>
      </c>
      <c r="AI12">
        <v>0.29265766035027502</v>
      </c>
    </row>
    <row r="13" spans="1:35">
      <c r="A13" t="str">
        <f>Sectors!H15</f>
        <v xml:space="preserve">  Food and Beverage and Tobacco Products </v>
      </c>
      <c r="C13" s="33">
        <v>8</v>
      </c>
      <c r="D13">
        <f>'Lerners by ind'!F13</f>
        <v>-8.9420979427801278E-2</v>
      </c>
      <c r="E13">
        <f>'Lerners by ind'!G13</f>
        <v>-1.7233689207998795E-2</v>
      </c>
      <c r="F13">
        <f>'Lerners by ind'!H13</f>
        <v>0.3923882541601072</v>
      </c>
      <c r="G13">
        <f>'Lerners by ind'!I13</f>
        <v>3.9252657938744537E-2</v>
      </c>
      <c r="H13">
        <f t="shared" si="0"/>
        <v>1.5407711552560845E-3</v>
      </c>
      <c r="I13">
        <f t="shared" si="1"/>
        <v>-11.183058007180547</v>
      </c>
      <c r="J13">
        <f t="shared" si="2"/>
        <v>-0.4390451529395209</v>
      </c>
      <c r="K13">
        <f t="shared" si="3"/>
        <v>649.02564964866224</v>
      </c>
      <c r="U13" s="33">
        <f t="shared" si="6"/>
        <v>1995</v>
      </c>
      <c r="V13" s="33">
        <v>-6</v>
      </c>
      <c r="X13">
        <v>0.15675436065672599</v>
      </c>
      <c r="Y13">
        <v>4.1496988163490803E-2</v>
      </c>
      <c r="Z13">
        <f t="shared" si="4"/>
        <v>0.19825134882021678</v>
      </c>
      <c r="AA13">
        <f t="shared" si="5"/>
        <v>0.11525737249323519</v>
      </c>
      <c r="AG13" s="33">
        <f t="shared" si="7"/>
        <v>8</v>
      </c>
      <c r="AH13">
        <v>3.6962099931345501E-3</v>
      </c>
      <c r="AI13">
        <v>-0.197761701662197</v>
      </c>
    </row>
    <row r="14" spans="1:35">
      <c r="A14" t="str">
        <f>Sectors!H16</f>
        <v xml:space="preserve">  Textile Mills and Textile Product Mills </v>
      </c>
      <c r="C14" s="33">
        <v>9</v>
      </c>
      <c r="D14">
        <f>'Lerners by ind'!F14</f>
        <v>0.1762809939847467</v>
      </c>
      <c r="E14">
        <f>'Lerners by ind'!G14</f>
        <v>-4.5711374870160111E-3</v>
      </c>
      <c r="F14">
        <f>'Lerners by ind'!H14</f>
        <v>0.1262815371147398</v>
      </c>
      <c r="G14">
        <f>'Lerners by ind'!I14</f>
        <v>1.8236662304198806E-2</v>
      </c>
      <c r="H14">
        <f t="shared" si="0"/>
        <v>3.3257585199738572E-4</v>
      </c>
      <c r="I14">
        <f t="shared" si="1"/>
        <v>5.6727612965838414</v>
      </c>
      <c r="J14">
        <f t="shared" si="2"/>
        <v>-0.25065647489472637</v>
      </c>
      <c r="K14">
        <f t="shared" si="3"/>
        <v>3006.8328593137326</v>
      </c>
      <c r="U14" s="33">
        <f t="shared" si="6"/>
        <v>1996</v>
      </c>
      <c r="V14" s="33">
        <v>-5</v>
      </c>
      <c r="X14">
        <v>0.162860711903796</v>
      </c>
      <c r="Y14">
        <v>3.97715572587534E-2</v>
      </c>
      <c r="Z14">
        <f t="shared" si="4"/>
        <v>0.20263226916254939</v>
      </c>
      <c r="AA14">
        <f t="shared" si="5"/>
        <v>0.12308915464504261</v>
      </c>
      <c r="AG14" s="33">
        <f t="shared" si="7"/>
        <v>9</v>
      </c>
      <c r="AH14">
        <v>1.5707358209595401E-2</v>
      </c>
      <c r="AI14">
        <v>-0.39718446420542503</v>
      </c>
    </row>
    <row r="15" spans="1:35">
      <c r="A15" t="str">
        <f>Sectors!H17</f>
        <v xml:space="preserve">  Apparel and Leather and Applied Products </v>
      </c>
      <c r="C15" s="33">
        <v>10</v>
      </c>
      <c r="D15">
        <f>'Lerners by ind'!F15</f>
        <v>-0.48627023181367623</v>
      </c>
      <c r="E15">
        <f>'Lerners by ind'!G15</f>
        <v>4.8038875481114941E-2</v>
      </c>
      <c r="F15">
        <f>'Lerners by ind'!H15</f>
        <v>0.35986439041688051</v>
      </c>
      <c r="G15">
        <f>'Lerners by ind'!I15</f>
        <v>8.1982172927268046E-2</v>
      </c>
      <c r="H15">
        <f t="shared" si="0"/>
        <v>6.7210766778764818E-3</v>
      </c>
      <c r="I15">
        <f t="shared" si="1"/>
        <v>-2.0564697046541998</v>
      </c>
      <c r="J15">
        <f t="shared" si="2"/>
        <v>0.5859673361394494</v>
      </c>
      <c r="K15">
        <f t="shared" si="3"/>
        <v>148.78568537860352</v>
      </c>
      <c r="U15" s="33">
        <f t="shared" si="6"/>
        <v>1997</v>
      </c>
      <c r="V15" s="33">
        <v>-4</v>
      </c>
      <c r="X15">
        <v>0.16896706315086599</v>
      </c>
      <c r="Y15">
        <v>3.84814441248129E-2</v>
      </c>
      <c r="Z15">
        <f t="shared" si="4"/>
        <v>0.20744850727567887</v>
      </c>
      <c r="AA15">
        <f t="shared" si="5"/>
        <v>0.1304856190260531</v>
      </c>
      <c r="AG15" s="33">
        <f t="shared" si="7"/>
        <v>10</v>
      </c>
      <c r="AH15">
        <v>-5.9647977757526296E-3</v>
      </c>
      <c r="AI15">
        <v>1.4070311128311801E-2</v>
      </c>
    </row>
    <row r="16" spans="1:35">
      <c r="A16" t="str">
        <f>Sectors!H18</f>
        <v xml:space="preserve">  Paper Products </v>
      </c>
      <c r="C16" s="33">
        <v>11</v>
      </c>
      <c r="D16">
        <f>'Lerners by ind'!F16</f>
        <v>6.9913531182037303E-2</v>
      </c>
      <c r="E16">
        <f>'Lerners by ind'!G16</f>
        <v>-1.466078875064596E-2</v>
      </c>
      <c r="F16">
        <f>'Lerners by ind'!H16</f>
        <v>0.27551755619997959</v>
      </c>
      <c r="G16">
        <f>'Lerners by ind'!I16</f>
        <v>2.9609037785214141E-2</v>
      </c>
      <c r="H16">
        <f t="shared" si="0"/>
        <v>8.7669511856623878E-4</v>
      </c>
      <c r="I16">
        <f t="shared" si="1"/>
        <v>14.303382808633293</v>
      </c>
      <c r="J16">
        <f t="shared" si="2"/>
        <v>-0.49514573411659851</v>
      </c>
      <c r="K16">
        <f t="shared" si="3"/>
        <v>1140.6473913478792</v>
      </c>
      <c r="P16" t="s">
        <v>574</v>
      </c>
      <c r="Q16">
        <v>0.19339246813914701</v>
      </c>
      <c r="U16" s="33">
        <f t="shared" si="6"/>
        <v>1998</v>
      </c>
      <c r="V16" s="33">
        <v>-3</v>
      </c>
      <c r="X16">
        <v>0.175073414397936</v>
      </c>
      <c r="Y16">
        <v>3.7671399656440598E-2</v>
      </c>
      <c r="Z16">
        <f t="shared" si="4"/>
        <v>0.21274481405437659</v>
      </c>
      <c r="AA16">
        <f t="shared" si="5"/>
        <v>0.13740201474149541</v>
      </c>
      <c r="AF16" t="s">
        <v>318</v>
      </c>
      <c r="AG16" s="33">
        <f t="shared" si="7"/>
        <v>1</v>
      </c>
      <c r="AH16">
        <v>0.19365645552062599</v>
      </c>
      <c r="AI16">
        <v>1.42861984512976</v>
      </c>
    </row>
    <row r="17" spans="1:35">
      <c r="A17" t="str">
        <f>Sectors!H19</f>
        <v xml:space="preserve">  Printing and Related Support Activities </v>
      </c>
      <c r="C17" s="33">
        <v>12</v>
      </c>
      <c r="D17">
        <f>'Lerners by ind'!F17</f>
        <v>0.24220927588573182</v>
      </c>
      <c r="E17">
        <f>'Lerners by ind'!G17</f>
        <v>1.9949917374908671E-2</v>
      </c>
      <c r="F17">
        <f>'Lerners by ind'!H17</f>
        <v>0.21275376972968812</v>
      </c>
      <c r="G17">
        <f>'Lerners by ind'!I17</f>
        <v>3.0385981239324764E-2</v>
      </c>
      <c r="H17">
        <f t="shared" si="0"/>
        <v>9.2330785587659654E-4</v>
      </c>
      <c r="I17">
        <f t="shared" si="1"/>
        <v>4.1286610363831588</v>
      </c>
      <c r="J17">
        <f t="shared" si="2"/>
        <v>0.65655004581816812</v>
      </c>
      <c r="K17">
        <f t="shared" si="3"/>
        <v>1083.0623758211082</v>
      </c>
      <c r="P17" t="s">
        <v>573</v>
      </c>
      <c r="Q17">
        <v>6.1063512470703098E-3</v>
      </c>
      <c r="U17" s="33">
        <f t="shared" si="6"/>
        <v>1999</v>
      </c>
      <c r="V17" s="33">
        <v>-2</v>
      </c>
      <c r="X17">
        <v>0.18117976564500701</v>
      </c>
      <c r="Y17">
        <v>3.73726530663646E-2</v>
      </c>
      <c r="Z17">
        <f t="shared" si="4"/>
        <v>0.2185524187113716</v>
      </c>
      <c r="AA17">
        <f t="shared" si="5"/>
        <v>0.14380711257864243</v>
      </c>
      <c r="AG17" s="33">
        <f t="shared" si="7"/>
        <v>2</v>
      </c>
      <c r="AH17">
        <v>0.162561162926011</v>
      </c>
      <c r="AI17">
        <v>1.1992272748105499</v>
      </c>
    </row>
    <row r="18" spans="1:35">
      <c r="A18" t="str">
        <f>Sectors!H20</f>
        <v xml:space="preserve">  Petroleum and Coal Products </v>
      </c>
      <c r="C18" s="33">
        <v>13</v>
      </c>
      <c r="D18">
        <f>'Lerners by ind'!F18</f>
        <v>1.0161945793131384</v>
      </c>
      <c r="E18">
        <f>'Lerners by ind'!G18</f>
        <v>-1.6381339995268608E-3</v>
      </c>
      <c r="F18">
        <f>'Lerners by ind'!H18</f>
        <v>0.52810868538752187</v>
      </c>
      <c r="G18">
        <f>'Lerners by ind'!I18</f>
        <v>5.7603068032417368E-2</v>
      </c>
      <c r="H18">
        <f t="shared" si="0"/>
        <v>3.3181134467473038E-3</v>
      </c>
      <c r="I18">
        <f t="shared" si="1"/>
        <v>0.98406350551083965</v>
      </c>
      <c r="J18">
        <f t="shared" si="2"/>
        <v>-2.8438311629598714E-2</v>
      </c>
      <c r="K18">
        <f t="shared" si="3"/>
        <v>301.37607289476034</v>
      </c>
      <c r="P18" t="s">
        <v>572</v>
      </c>
      <c r="Q18">
        <v>4.55361731779509E-3</v>
      </c>
      <c r="U18" s="33">
        <f t="shared" si="6"/>
        <v>2000</v>
      </c>
      <c r="V18" s="33">
        <v>-1</v>
      </c>
      <c r="X18">
        <v>0.187286116892077</v>
      </c>
      <c r="Y18">
        <v>3.7597394555498202E-2</v>
      </c>
      <c r="Z18">
        <f t="shared" si="4"/>
        <v>0.22488351144757521</v>
      </c>
      <c r="AA18">
        <f t="shared" si="5"/>
        <v>0.14968872233657879</v>
      </c>
      <c r="AG18" s="33">
        <f t="shared" si="7"/>
        <v>3</v>
      </c>
      <c r="AH18">
        <v>0.19893104847120499</v>
      </c>
      <c r="AI18">
        <v>1.46753095782115</v>
      </c>
    </row>
    <row r="19" spans="1:35">
      <c r="A19" t="str">
        <f>Sectors!H21</f>
        <v xml:space="preserve">  Chemical Products </v>
      </c>
      <c r="C19" s="33">
        <v>14</v>
      </c>
      <c r="D19">
        <f>'Lerners by ind'!F19</f>
        <v>0.12075258261230286</v>
      </c>
      <c r="E19">
        <f>'Lerners by ind'!G19</f>
        <v>1.0386119373273727E-2</v>
      </c>
      <c r="F19">
        <f>'Lerners by ind'!H19</f>
        <v>0.15056173311708204</v>
      </c>
      <c r="G19">
        <f>'Lerners by ind'!I19</f>
        <v>2.2551318213424987E-2</v>
      </c>
      <c r="H19">
        <f t="shared" si="0"/>
        <v>5.0856195316315359E-4</v>
      </c>
      <c r="I19">
        <f t="shared" si="1"/>
        <v>8.2813963756839364</v>
      </c>
      <c r="J19">
        <f t="shared" si="2"/>
        <v>0.46055486756826408</v>
      </c>
      <c r="K19">
        <f t="shared" si="3"/>
        <v>1966.3287703301439</v>
      </c>
      <c r="Q19" s="20">
        <f>1-_xlfn.NORM.DIST(Q17/Q18,0,1,TRUE)</f>
        <v>8.996199370929403E-2</v>
      </c>
      <c r="U19" s="33">
        <f t="shared" si="6"/>
        <v>2001</v>
      </c>
      <c r="V19" s="33">
        <v>0</v>
      </c>
      <c r="X19">
        <v>0.19339246813914701</v>
      </c>
      <c r="Y19">
        <v>3.8336418618647103E-2</v>
      </c>
      <c r="Z19">
        <f t="shared" si="4"/>
        <v>0.23172888675779413</v>
      </c>
      <c r="AA19">
        <f t="shared" si="5"/>
        <v>0.15505604952049989</v>
      </c>
      <c r="AG19" s="33">
        <f t="shared" si="7"/>
        <v>4</v>
      </c>
      <c r="AH19">
        <v>0.18353218469961599</v>
      </c>
      <c r="AI19">
        <v>1.35393225377899</v>
      </c>
    </row>
    <row r="20" spans="1:35">
      <c r="A20" t="str">
        <f>Sectors!H22</f>
        <v xml:space="preserve">  Plastics and Rubber Products </v>
      </c>
      <c r="C20" s="33">
        <v>15</v>
      </c>
      <c r="D20">
        <f>'Lerners by ind'!F20</f>
        <v>3.5971353415285047E-2</v>
      </c>
      <c r="E20">
        <f>'Lerners by ind'!G20</f>
        <v>-1.6309788972200555E-2</v>
      </c>
      <c r="F20">
        <f>'Lerners by ind'!H20</f>
        <v>9.2535919472389386E-2</v>
      </c>
      <c r="G20">
        <f>'Lerners by ind'!I20</f>
        <v>1.1597096766113247E-2</v>
      </c>
      <c r="H20">
        <f t="shared" si="0"/>
        <v>1.3449265340259432E-4</v>
      </c>
      <c r="I20">
        <f t="shared" si="1"/>
        <v>27.7998992268964</v>
      </c>
      <c r="J20">
        <f t="shared" si="2"/>
        <v>-1.4063682748477024</v>
      </c>
      <c r="K20">
        <f t="shared" si="3"/>
        <v>7435.3503682210076</v>
      </c>
      <c r="P20" s="77" t="s">
        <v>385</v>
      </c>
      <c r="U20" s="33">
        <f t="shared" si="6"/>
        <v>2002</v>
      </c>
      <c r="V20" s="33">
        <v>1</v>
      </c>
      <c r="X20">
        <v>0.199498819386218</v>
      </c>
      <c r="Y20">
        <v>3.9560914330256401E-2</v>
      </c>
      <c r="Z20">
        <f t="shared" si="4"/>
        <v>0.2390597337164744</v>
      </c>
      <c r="AA20">
        <f t="shared" si="5"/>
        <v>0.15993790505596159</v>
      </c>
      <c r="AG20" s="33">
        <f t="shared" si="7"/>
        <v>5</v>
      </c>
      <c r="AH20">
        <v>4.2208530360248998E-2</v>
      </c>
      <c r="AI20">
        <v>0.31137585341166801</v>
      </c>
    </row>
    <row r="21" spans="1:35" ht="16" thickBot="1">
      <c r="A21" t="str">
        <f>Sectors!H23</f>
        <v xml:space="preserve">  Wood Products </v>
      </c>
      <c r="C21" s="33">
        <v>16</v>
      </c>
      <c r="D21">
        <f>'Lerners by ind'!F21</f>
        <v>6.3039191140359732E-2</v>
      </c>
      <c r="E21">
        <f>'Lerners by ind'!G21</f>
        <v>-1.3465103860164978E-2</v>
      </c>
      <c r="F21">
        <f>'Lerners by ind'!H21</f>
        <v>0.16754924379566261</v>
      </c>
      <c r="G21">
        <f>'Lerners by ind'!I21</f>
        <v>2.2419919813442307E-2</v>
      </c>
      <c r="H21">
        <f t="shared" si="0"/>
        <v>5.0265280444118296E-4</v>
      </c>
      <c r="I21">
        <f t="shared" si="1"/>
        <v>15.863147700823966</v>
      </c>
      <c r="J21">
        <f t="shared" si="2"/>
        <v>-0.60058661994373896</v>
      </c>
      <c r="K21">
        <f t="shared" si="3"/>
        <v>1989.4447840825949</v>
      </c>
      <c r="P21" s="28"/>
      <c r="Q21" s="28"/>
      <c r="U21" s="33">
        <f t="shared" si="6"/>
        <v>2003</v>
      </c>
      <c r="V21" s="33">
        <v>2</v>
      </c>
      <c r="X21">
        <v>0.20560517063328801</v>
      </c>
      <c r="Y21">
        <v>4.1227647614034503E-2</v>
      </c>
      <c r="Z21">
        <f t="shared" si="4"/>
        <v>0.24683281824732251</v>
      </c>
      <c r="AA21">
        <f t="shared" si="5"/>
        <v>0.16437752301925351</v>
      </c>
      <c r="AG21" s="33">
        <f t="shared" si="7"/>
        <v>6</v>
      </c>
      <c r="AH21">
        <v>2.3574613791302799E-2</v>
      </c>
      <c r="AI21">
        <v>0.17391189471573201</v>
      </c>
    </row>
    <row r="22" spans="1:35" ht="22" customHeight="1" thickTop="1">
      <c r="A22" t="str">
        <f>Sectors!H24</f>
        <v xml:space="preserve">  Nonmetallic Mineral Products </v>
      </c>
      <c r="C22" s="33">
        <v>17</v>
      </c>
      <c r="D22">
        <f>'Lerners by ind'!F22</f>
        <v>0.34628034456605322</v>
      </c>
      <c r="E22">
        <f>'Lerners by ind'!G22</f>
        <v>-1.3347167723264915E-3</v>
      </c>
      <c r="F22">
        <f>'Lerners by ind'!H22</f>
        <v>0.11008360141012671</v>
      </c>
      <c r="G22">
        <f>'Lerners by ind'!I22</f>
        <v>1.2967325935452205E-2</v>
      </c>
      <c r="H22">
        <f t="shared" si="0"/>
        <v>1.6815154191625141E-4</v>
      </c>
      <c r="I22">
        <f t="shared" si="1"/>
        <v>2.8878335594044935</v>
      </c>
      <c r="J22">
        <f t="shared" si="2"/>
        <v>-0.10292922218276504</v>
      </c>
      <c r="K22">
        <f t="shared" si="3"/>
        <v>5947.016534038411</v>
      </c>
      <c r="P22" s="29" t="s">
        <v>570</v>
      </c>
      <c r="Q22" s="71">
        <f>Q17</f>
        <v>6.1063512470703098E-3</v>
      </c>
      <c r="U22" s="33">
        <f t="shared" si="6"/>
        <v>2004</v>
      </c>
      <c r="V22" s="33">
        <v>3</v>
      </c>
      <c r="X22">
        <v>0.21171152188035799</v>
      </c>
      <c r="Y22">
        <v>4.3285562811721801E-2</v>
      </c>
      <c r="Z22">
        <f t="shared" si="4"/>
        <v>0.25499708469207982</v>
      </c>
      <c r="AA22">
        <f t="shared" si="5"/>
        <v>0.16842595906863619</v>
      </c>
      <c r="AG22" s="33">
        <f t="shared" si="7"/>
        <v>7</v>
      </c>
      <c r="AH22">
        <v>1.8943995416360201E-2</v>
      </c>
      <c r="AI22">
        <v>0.13975143624879999</v>
      </c>
    </row>
    <row r="23" spans="1:35" ht="22" customHeight="1">
      <c r="A23" t="str">
        <f>Sectors!H25</f>
        <v xml:space="preserve">  Primary Metals </v>
      </c>
      <c r="C23" s="33">
        <v>18</v>
      </c>
      <c r="D23">
        <f>'Lerners by ind'!F23</f>
        <v>-3.0772570838767197E-2</v>
      </c>
      <c r="E23">
        <f>'Lerners by ind'!G23</f>
        <v>-3.8083911232593454E-3</v>
      </c>
      <c r="F23">
        <f>'Lerners by ind'!H23</f>
        <v>6.7738090567864645E-2</v>
      </c>
      <c r="G23">
        <f>'Lerners by ind'!I23</f>
        <v>7.1150922221358175E-3</v>
      </c>
      <c r="H23">
        <f t="shared" si="0"/>
        <v>5.0624537329497603E-5</v>
      </c>
      <c r="I23">
        <f t="shared" si="1"/>
        <v>-32.496472434477354</v>
      </c>
      <c r="J23">
        <f t="shared" si="2"/>
        <v>-0.53525534235677663</v>
      </c>
      <c r="K23">
        <f t="shared" si="3"/>
        <v>19753.266948226032</v>
      </c>
      <c r="P23" s="29" t="s">
        <v>304</v>
      </c>
      <c r="Q23" s="71">
        <f>Q18</f>
        <v>4.55361731779509E-3</v>
      </c>
      <c r="U23" s="33">
        <f t="shared" si="6"/>
        <v>2005</v>
      </c>
      <c r="V23" s="33">
        <v>4</v>
      </c>
      <c r="X23">
        <v>0.21781787312742901</v>
      </c>
      <c r="Y23">
        <v>4.5681823552343299E-2</v>
      </c>
      <c r="Z23">
        <f t="shared" si="4"/>
        <v>0.2634996966797723</v>
      </c>
      <c r="AA23">
        <f t="shared" si="5"/>
        <v>0.17213604957508571</v>
      </c>
      <c r="AG23" s="33">
        <f t="shared" si="7"/>
        <v>8</v>
      </c>
      <c r="AH23">
        <v>2.1671241392822001E-2</v>
      </c>
      <c r="AI23">
        <v>0.15987055757656099</v>
      </c>
    </row>
    <row r="24" spans="1:35" ht="22" customHeight="1">
      <c r="A24" t="str">
        <f>Sectors!H26</f>
        <v xml:space="preserve">  Fabricated Metal Products </v>
      </c>
      <c r="C24" s="33">
        <v>19</v>
      </c>
      <c r="D24">
        <f>'Lerners by ind'!F24</f>
        <v>0.34253854432835784</v>
      </c>
      <c r="E24">
        <f>'Lerners by ind'!G24</f>
        <v>4.7451090069448648E-3</v>
      </c>
      <c r="F24">
        <f>'Lerners by ind'!H24</f>
        <v>8.5436088049910028E-2</v>
      </c>
      <c r="G24">
        <f>'Lerners by ind'!I24</f>
        <v>1.0945767662994427E-2</v>
      </c>
      <c r="H24">
        <f t="shared" si="0"/>
        <v>1.1980982973225448E-4</v>
      </c>
      <c r="I24">
        <f t="shared" si="1"/>
        <v>2.9193794875282673</v>
      </c>
      <c r="J24">
        <f t="shared" si="2"/>
        <v>0.43351084666150752</v>
      </c>
      <c r="K24">
        <f t="shared" si="3"/>
        <v>8346.5605638097823</v>
      </c>
      <c r="P24" s="75" t="s">
        <v>471</v>
      </c>
      <c r="Q24" s="32">
        <f>Q22/Q23</f>
        <v>1.3409891128108828</v>
      </c>
      <c r="U24" s="33">
        <f t="shared" si="6"/>
        <v>2006</v>
      </c>
      <c r="V24" s="33">
        <v>5</v>
      </c>
      <c r="X24">
        <v>0.22392422437449899</v>
      </c>
      <c r="Y24">
        <v>4.8366166823583398E-2</v>
      </c>
      <c r="Z24">
        <f t="shared" si="4"/>
        <v>0.2722903911980824</v>
      </c>
      <c r="AA24">
        <f t="shared" si="5"/>
        <v>0.17555805755091558</v>
      </c>
      <c r="AG24" s="33">
        <f t="shared" si="7"/>
        <v>9</v>
      </c>
      <c r="AH24">
        <v>2.4870760143143E-2</v>
      </c>
      <c r="AI24">
        <v>0.183473674597809</v>
      </c>
    </row>
    <row r="25" spans="1:35" ht="22" customHeight="1" thickBot="1">
      <c r="A25" t="str">
        <f>Sectors!H27</f>
        <v xml:space="preserve">  Machinery </v>
      </c>
      <c r="C25" s="33">
        <v>20</v>
      </c>
      <c r="D25">
        <f>'Lerners by ind'!F25</f>
        <v>0.17449553853723573</v>
      </c>
      <c r="E25">
        <f>'Lerners by ind'!G25</f>
        <v>1.0208450574011627E-2</v>
      </c>
      <c r="F25">
        <f>'Lerners by ind'!H25</f>
        <v>9.4957518458231929E-2</v>
      </c>
      <c r="G25">
        <f>'Lerners by ind'!I25</f>
        <v>1.2460997155041047E-2</v>
      </c>
      <c r="H25">
        <f t="shared" si="0"/>
        <v>1.5527645009794108E-4</v>
      </c>
      <c r="I25">
        <f t="shared" si="1"/>
        <v>5.7308055459917062</v>
      </c>
      <c r="J25">
        <f t="shared" si="2"/>
        <v>0.81923223695479608</v>
      </c>
      <c r="K25">
        <f t="shared" si="3"/>
        <v>6440.1266217075872</v>
      </c>
      <c r="P25" s="76" t="s">
        <v>383</v>
      </c>
      <c r="Q25" s="52">
        <f>Q19</f>
        <v>8.996199370929403E-2</v>
      </c>
      <c r="U25" s="33">
        <f t="shared" si="6"/>
        <v>2007</v>
      </c>
      <c r="V25" s="33">
        <v>6</v>
      </c>
      <c r="X25">
        <v>0.23003057562156901</v>
      </c>
      <c r="Y25">
        <v>5.1293383767747003E-2</v>
      </c>
      <c r="Z25">
        <f t="shared" si="4"/>
        <v>0.28132395938931598</v>
      </c>
      <c r="AA25">
        <f t="shared" si="5"/>
        <v>0.178737191853822</v>
      </c>
      <c r="AG25" s="33">
        <f t="shared" si="7"/>
        <v>10</v>
      </c>
      <c r="AH25">
        <v>4.4243390702032297E-3</v>
      </c>
      <c r="AI25">
        <v>3.26387188089481E-2</v>
      </c>
    </row>
    <row r="26" spans="1:35" ht="16" thickTop="1">
      <c r="A26" t="str">
        <f>Sectors!H28</f>
        <v xml:space="preserve">  Computer and Electronic Products </v>
      </c>
      <c r="C26" s="33">
        <v>21</v>
      </c>
      <c r="D26">
        <f>'Lerners by ind'!F26</f>
        <v>0.70281941397525016</v>
      </c>
      <c r="E26">
        <f>'Lerners by ind'!G26</f>
        <v>3.8499405044158932E-3</v>
      </c>
      <c r="F26">
        <f>'Lerners by ind'!H26</f>
        <v>0.14684220713160173</v>
      </c>
      <c r="G26">
        <f>'Lerners by ind'!I26</f>
        <v>2.156130792981065E-2</v>
      </c>
      <c r="H26">
        <f t="shared" si="0"/>
        <v>4.6488999964411565E-4</v>
      </c>
      <c r="I26">
        <f t="shared" si="1"/>
        <v>1.4228406047349385</v>
      </c>
      <c r="J26">
        <f t="shared" si="2"/>
        <v>0.1785578368876671</v>
      </c>
      <c r="K26">
        <f t="shared" si="3"/>
        <v>2151.0464857611987</v>
      </c>
      <c r="U26" s="33">
        <f t="shared" si="6"/>
        <v>2008</v>
      </c>
      <c r="V26" s="33">
        <v>7</v>
      </c>
      <c r="X26">
        <v>0.23613692686863999</v>
      </c>
      <c r="Y26">
        <v>5.4424299522211901E-2</v>
      </c>
      <c r="Z26">
        <f t="shared" si="4"/>
        <v>0.29056122639085191</v>
      </c>
      <c r="AA26">
        <f t="shared" si="5"/>
        <v>0.1817126273464281</v>
      </c>
      <c r="AE26" s="33">
        <f>IF(AF26="coeffs",AE6+1,"")</f>
        <v>2</v>
      </c>
      <c r="AF26" t="str">
        <f>AF6</f>
        <v>coeffs</v>
      </c>
      <c r="AG26" s="33">
        <f t="shared" si="7"/>
        <v>1</v>
      </c>
      <c r="AH26">
        <v>-0.25588565825759302</v>
      </c>
      <c r="AI26">
        <v>-2.8561805659473301</v>
      </c>
    </row>
    <row r="27" spans="1:35">
      <c r="A27" t="str">
        <f>Sectors!H29</f>
        <v xml:space="preserve">  Electrical Equipment, Appliances, and Components </v>
      </c>
      <c r="C27" s="33">
        <v>22</v>
      </c>
      <c r="D27">
        <f>'Lerners by ind'!F27</f>
        <v>-0.13899860309213297</v>
      </c>
      <c r="E27">
        <f>'Lerners by ind'!G27</f>
        <v>2.0948991142634252E-2</v>
      </c>
      <c r="F27">
        <f>'Lerners by ind'!H27</f>
        <v>0.20202996223901498</v>
      </c>
      <c r="G27">
        <f>'Lerners by ind'!I27</f>
        <v>2.8976624089987465E-2</v>
      </c>
      <c r="H27">
        <f t="shared" si="0"/>
        <v>8.3964474365244189E-4</v>
      </c>
      <c r="I27">
        <f t="shared" si="1"/>
        <v>-7.1943169050207381</v>
      </c>
      <c r="J27">
        <f t="shared" si="2"/>
        <v>0.72296175971282084</v>
      </c>
      <c r="K27">
        <f t="shared" si="3"/>
        <v>1190.9798847188815</v>
      </c>
      <c r="U27" s="33">
        <f t="shared" si="6"/>
        <v>2009</v>
      </c>
      <c r="V27" s="33">
        <v>8</v>
      </c>
      <c r="X27">
        <v>0.24224327811571</v>
      </c>
      <c r="Y27">
        <v>5.7725779107959098E-2</v>
      </c>
      <c r="Z27">
        <f t="shared" si="4"/>
        <v>0.29996905722366912</v>
      </c>
      <c r="AA27">
        <f t="shared" si="5"/>
        <v>0.18451749900775091</v>
      </c>
      <c r="AE27" s="33" t="str">
        <f t="shared" ref="AE27:AE90" si="8">IF(AF27="coeffs",AE7+1,"")</f>
        <v/>
      </c>
      <c r="AF27">
        <f t="shared" ref="AF27:AF90" si="9">AF7</f>
        <v>0</v>
      </c>
      <c r="AG27" s="33">
        <f t="shared" si="7"/>
        <v>2</v>
      </c>
      <c r="AH27">
        <v>0.49903597043452402</v>
      </c>
      <c r="AI27">
        <v>1.89200638331505</v>
      </c>
    </row>
    <row r="28" spans="1:35">
      <c r="A28" t="str">
        <f>Sectors!H30</f>
        <v xml:space="preserve">  Transportation Equipment  </v>
      </c>
      <c r="C28" s="33">
        <v>23</v>
      </c>
      <c r="D28">
        <f>'Lerners by ind'!F28</f>
        <v>0.3226434574413416</v>
      </c>
      <c r="E28">
        <f>'Lerners by ind'!G28</f>
        <v>8.7988749476471187E-3</v>
      </c>
      <c r="F28">
        <f>'Lerners by ind'!H28</f>
        <v>8.0262263884885582E-2</v>
      </c>
      <c r="G28">
        <f>'Lerners by ind'!I28</f>
        <v>9.4616865724648589E-3</v>
      </c>
      <c r="H28">
        <f t="shared" si="0"/>
        <v>8.9523512795561808E-5</v>
      </c>
      <c r="I28">
        <f t="shared" si="1"/>
        <v>3.0993964915027159</v>
      </c>
      <c r="J28">
        <f t="shared" si="2"/>
        <v>0.9299478354370101</v>
      </c>
      <c r="K28">
        <f t="shared" si="3"/>
        <v>11170.249789947649</v>
      </c>
      <c r="U28" s="33">
        <f t="shared" si="6"/>
        <v>2010</v>
      </c>
      <c r="V28" s="33">
        <v>9</v>
      </c>
      <c r="X28">
        <v>0.24834962936277999</v>
      </c>
      <c r="Y28">
        <v>6.1170211735433098E-2</v>
      </c>
      <c r="Z28">
        <f t="shared" si="4"/>
        <v>0.30951984109821307</v>
      </c>
      <c r="AA28">
        <f t="shared" si="5"/>
        <v>0.18717941762734688</v>
      </c>
      <c r="AE28" s="33" t="str">
        <f t="shared" si="8"/>
        <v/>
      </c>
      <c r="AF28">
        <f t="shared" si="9"/>
        <v>0</v>
      </c>
      <c r="AG28" s="33">
        <f t="shared" si="7"/>
        <v>3</v>
      </c>
      <c r="AH28">
        <v>0.40054094967013598</v>
      </c>
      <c r="AI28">
        <v>2.1027639007849701</v>
      </c>
    </row>
    <row r="29" spans="1:35">
      <c r="A29" t="str">
        <f>Sectors!H31</f>
        <v xml:space="preserve">  Furniture and Related Products </v>
      </c>
      <c r="C29" s="33">
        <v>24</v>
      </c>
      <c r="D29">
        <f>'Lerners by ind'!F29</f>
        <v>0.32322466795068983</v>
      </c>
      <c r="E29">
        <f>'Lerners by ind'!G29</f>
        <v>7.9657642654881418E-5</v>
      </c>
      <c r="F29">
        <f>'Lerners by ind'!H29</f>
        <v>9.6239915648550473E-2</v>
      </c>
      <c r="G29">
        <f>'Lerners by ind'!I29</f>
        <v>1.2152774908515931E-2</v>
      </c>
      <c r="H29">
        <f t="shared" si="0"/>
        <v>1.476899379770544E-4</v>
      </c>
      <c r="I29">
        <f t="shared" si="1"/>
        <v>3.0938232726487231</v>
      </c>
      <c r="J29">
        <f t="shared" si="2"/>
        <v>6.554687571729988E-3</v>
      </c>
      <c r="K29">
        <f t="shared" si="3"/>
        <v>6770.9419727386121</v>
      </c>
      <c r="U29" s="33">
        <f t="shared" si="6"/>
        <v>2011</v>
      </c>
      <c r="V29" s="33">
        <v>10</v>
      </c>
      <c r="X29">
        <v>0.25445598060985097</v>
      </c>
      <c r="Y29">
        <v>6.4734782527586701E-2</v>
      </c>
      <c r="Z29">
        <f t="shared" si="4"/>
        <v>0.31919076313743766</v>
      </c>
      <c r="AA29">
        <f t="shared" si="5"/>
        <v>0.18972119808226429</v>
      </c>
      <c r="AE29" s="33" t="str">
        <f t="shared" si="8"/>
        <v/>
      </c>
      <c r="AF29">
        <f t="shared" si="9"/>
        <v>0</v>
      </c>
      <c r="AG29" s="33">
        <f t="shared" si="7"/>
        <v>4</v>
      </c>
      <c r="AH29">
        <v>0.21424459255035799</v>
      </c>
      <c r="AI29">
        <v>2.2621126789747299</v>
      </c>
    </row>
    <row r="30" spans="1:35">
      <c r="A30" t="str">
        <f>Sectors!H32</f>
        <v xml:space="preserve">  Miscellaneous Manufacturing </v>
      </c>
      <c r="C30" s="33">
        <v>25</v>
      </c>
      <c r="D30">
        <f>'Lerners by ind'!F30</f>
        <v>0.16422076292984225</v>
      </c>
      <c r="E30">
        <f>'Lerners by ind'!G30</f>
        <v>-3.1891202044857049E-2</v>
      </c>
      <c r="F30">
        <f>'Lerners by ind'!H30</f>
        <v>0.14464283580961501</v>
      </c>
      <c r="G30">
        <f>'Lerners by ind'!I30</f>
        <v>2.3853829173700856E-2</v>
      </c>
      <c r="H30">
        <f t="shared" si="0"/>
        <v>5.6900516624810201E-4</v>
      </c>
      <c r="I30">
        <f t="shared" si="1"/>
        <v>6.089363988810697</v>
      </c>
      <c r="J30">
        <f t="shared" si="2"/>
        <v>-1.3369426691467001</v>
      </c>
      <c r="K30">
        <f t="shared" si="3"/>
        <v>1757.4532874521781</v>
      </c>
      <c r="U30" s="33">
        <f t="shared" si="6"/>
        <v>2012</v>
      </c>
      <c r="V30" s="33">
        <v>11</v>
      </c>
      <c r="X30">
        <v>0.26056233185692101</v>
      </c>
      <c r="Y30">
        <v>6.8400711758208804E-2</v>
      </c>
      <c r="Z30">
        <f t="shared" si="4"/>
        <v>0.32896304361512985</v>
      </c>
      <c r="AA30">
        <f t="shared" si="5"/>
        <v>0.19216162009871221</v>
      </c>
      <c r="AE30" s="33" t="str">
        <f t="shared" si="8"/>
        <v/>
      </c>
      <c r="AF30">
        <f t="shared" si="9"/>
        <v>0</v>
      </c>
      <c r="AG30" s="33">
        <f t="shared" si="7"/>
        <v>5</v>
      </c>
      <c r="AH30">
        <v>-3.3373437990058603E-2</v>
      </c>
      <c r="AI30">
        <v>0.465904081884018</v>
      </c>
    </row>
    <row r="31" spans="1:35">
      <c r="A31" t="str">
        <f>Sectors!H33</f>
        <v xml:space="preserve"> Wholesale Trade </v>
      </c>
      <c r="C31" s="33">
        <v>26</v>
      </c>
      <c r="D31">
        <f>'Lerners by ind'!F31</f>
        <v>0.314179149208273</v>
      </c>
      <c r="E31">
        <f>'Lerners by ind'!G31</f>
        <v>-2.0886591643058287E-2</v>
      </c>
      <c r="F31">
        <f>'Lerners by ind'!H31</f>
        <v>9.3990737376744432E-2</v>
      </c>
      <c r="G31">
        <f>'Lerners by ind'!I31</f>
        <v>1.1524612787843938E-2</v>
      </c>
      <c r="H31">
        <f t="shared" si="0"/>
        <v>1.3281669990973603E-4</v>
      </c>
      <c r="I31">
        <f t="shared" si="1"/>
        <v>3.182897409073727</v>
      </c>
      <c r="J31">
        <f t="shared" si="2"/>
        <v>-1.8123464994059744</v>
      </c>
      <c r="K31">
        <f t="shared" si="3"/>
        <v>7529.1736707779455</v>
      </c>
      <c r="U31" s="33">
        <f t="shared" si="6"/>
        <v>2013</v>
      </c>
      <c r="V31" s="33">
        <v>12</v>
      </c>
      <c r="X31">
        <v>0.266668683103991</v>
      </c>
      <c r="Y31">
        <v>7.2152551612292698E-2</v>
      </c>
      <c r="Z31">
        <f t="shared" si="4"/>
        <v>0.33882123471628367</v>
      </c>
      <c r="AA31">
        <f t="shared" si="5"/>
        <v>0.1945161314916983</v>
      </c>
      <c r="AE31" s="33" t="str">
        <f t="shared" si="8"/>
        <v/>
      </c>
      <c r="AF31">
        <f t="shared" si="9"/>
        <v>0</v>
      </c>
      <c r="AG31" s="33">
        <f t="shared" si="7"/>
        <v>6</v>
      </c>
      <c r="AH31">
        <v>-5.5750739608451103E-2</v>
      </c>
      <c r="AI31">
        <v>-0.32438597402477598</v>
      </c>
    </row>
    <row r="32" spans="1:35">
      <c r="A32" t="str">
        <f>Sectors!H34</f>
        <v xml:space="preserve"> Retail Trade </v>
      </c>
      <c r="C32" s="33">
        <v>27</v>
      </c>
      <c r="D32">
        <f>'Lerners by ind'!F32</f>
        <v>0.31005079441386185</v>
      </c>
      <c r="E32">
        <f>'Lerners by ind'!G32</f>
        <v>-2.1222530731199278E-2</v>
      </c>
      <c r="F32">
        <f>'Lerners by ind'!H32</f>
        <v>9.6197081320527705E-2</v>
      </c>
      <c r="G32">
        <f>'Lerners by ind'!I32</f>
        <v>9.1941097281291444E-3</v>
      </c>
      <c r="H32">
        <f t="shared" si="0"/>
        <v>8.4531653692878969E-5</v>
      </c>
      <c r="I32">
        <f t="shared" si="1"/>
        <v>3.225277980307899</v>
      </c>
      <c r="J32">
        <f t="shared" si="2"/>
        <v>-2.3082746844177295</v>
      </c>
      <c r="K32">
        <f t="shared" si="3"/>
        <v>11829.888051560039</v>
      </c>
      <c r="U32" s="33">
        <f t="shared" si="6"/>
        <v>2014</v>
      </c>
      <c r="V32" s="33">
        <v>13</v>
      </c>
      <c r="X32">
        <v>0.27277503435106099</v>
      </c>
      <c r="Y32">
        <v>7.5977576128084895E-2</v>
      </c>
      <c r="Z32">
        <f t="shared" si="4"/>
        <v>0.34875261047914585</v>
      </c>
      <c r="AA32">
        <f t="shared" si="5"/>
        <v>0.19679745822297609</v>
      </c>
      <c r="AE32" s="33" t="str">
        <f t="shared" si="8"/>
        <v/>
      </c>
      <c r="AF32">
        <f t="shared" si="9"/>
        <v>0</v>
      </c>
      <c r="AG32" s="33">
        <f t="shared" si="7"/>
        <v>7</v>
      </c>
      <c r="AH32">
        <v>4.3088259316905297E-2</v>
      </c>
      <c r="AI32">
        <v>0.44467152002543198</v>
      </c>
    </row>
    <row r="33" spans="1:35">
      <c r="A33" t="str">
        <f>Sectors!H35</f>
        <v xml:space="preserve"> Air Transportation </v>
      </c>
      <c r="C33" s="33">
        <v>28</v>
      </c>
      <c r="D33">
        <f>'Lerners by ind'!F33</f>
        <v>0.42921053197908193</v>
      </c>
      <c r="E33">
        <f>'Lerners by ind'!G33</f>
        <v>6.7090152844725033E-3</v>
      </c>
      <c r="F33">
        <f>'Lerners by ind'!H33</f>
        <v>0.20189616339755209</v>
      </c>
      <c r="G33">
        <f>'Lerners by ind'!I33</f>
        <v>2.4941151047603076E-2</v>
      </c>
      <c r="H33">
        <f t="shared" si="0"/>
        <v>6.2206101557935197E-4</v>
      </c>
      <c r="I33">
        <f t="shared" si="1"/>
        <v>2.3298589514777706</v>
      </c>
      <c r="J33">
        <f t="shared" si="2"/>
        <v>0.2689938115393139</v>
      </c>
      <c r="K33">
        <f t="shared" si="3"/>
        <v>1607.5593470017684</v>
      </c>
      <c r="U33" s="33">
        <f t="shared" si="6"/>
        <v>2015</v>
      </c>
      <c r="V33" s="33">
        <v>14</v>
      </c>
      <c r="X33">
        <v>0.27888138559813203</v>
      </c>
      <c r="Y33">
        <v>7.9865270796715598E-2</v>
      </c>
      <c r="Z33">
        <f t="shared" si="4"/>
        <v>0.3587466563948476</v>
      </c>
      <c r="AA33">
        <f t="shared" si="5"/>
        <v>0.19901611480141643</v>
      </c>
      <c r="AE33" s="33" t="str">
        <f t="shared" si="8"/>
        <v/>
      </c>
      <c r="AF33">
        <f t="shared" si="9"/>
        <v>0</v>
      </c>
      <c r="AG33" s="33">
        <f t="shared" si="7"/>
        <v>8</v>
      </c>
      <c r="AH33">
        <v>4.3181781009254003E-2</v>
      </c>
      <c r="AI33">
        <v>-3.0672420927333199E-2</v>
      </c>
    </row>
    <row r="34" spans="1:35">
      <c r="A34" t="str">
        <f>Sectors!H36</f>
        <v xml:space="preserve"> Rail Transportation </v>
      </c>
      <c r="C34" s="33">
        <v>29</v>
      </c>
      <c r="D34">
        <f>'Lerners by ind'!F34</f>
        <v>0.41985622371422582</v>
      </c>
      <c r="E34">
        <f>'Lerners by ind'!G34</f>
        <v>-8.7761732982276318E-3</v>
      </c>
      <c r="F34">
        <f>'Lerners by ind'!H34</f>
        <v>0.17024467457370787</v>
      </c>
      <c r="G34">
        <f>'Lerners by ind'!I34</f>
        <v>2.0173162053357389E-2</v>
      </c>
      <c r="H34">
        <f t="shared" si="0"/>
        <v>4.0695646723101851E-4</v>
      </c>
      <c r="I34">
        <f t="shared" si="1"/>
        <v>2.3817677183717247</v>
      </c>
      <c r="J34">
        <f t="shared" si="2"/>
        <v>-0.43504202638212713</v>
      </c>
      <c r="K34">
        <f t="shared" si="3"/>
        <v>2457.2652863932158</v>
      </c>
      <c r="U34" s="33"/>
      <c r="AE34" s="33" t="str">
        <f t="shared" si="8"/>
        <v/>
      </c>
      <c r="AF34">
        <f t="shared" si="9"/>
        <v>0</v>
      </c>
      <c r="AG34" s="33">
        <f t="shared" si="7"/>
        <v>9</v>
      </c>
      <c r="AH34">
        <v>5.4784366860328997E-2</v>
      </c>
      <c r="AI34">
        <v>3.3576600487355301E-3</v>
      </c>
    </row>
    <row r="35" spans="1:35">
      <c r="A35" t="str">
        <f>Sectors!H37</f>
        <v xml:space="preserve"> Water Transportation </v>
      </c>
      <c r="C35" s="33">
        <v>30</v>
      </c>
      <c r="D35">
        <f>'Lerners by ind'!F35</f>
        <v>0.52905384471853423</v>
      </c>
      <c r="E35">
        <f>'Lerners by ind'!G35</f>
        <v>1.4737199364714671E-2</v>
      </c>
      <c r="F35">
        <f>'Lerners by ind'!H35</f>
        <v>0.16515883410531118</v>
      </c>
      <c r="G35">
        <f>'Lerners by ind'!I35</f>
        <v>2.3193346167221948E-2</v>
      </c>
      <c r="H35">
        <f t="shared" si="0"/>
        <v>5.37931306432589E-4</v>
      </c>
      <c r="I35">
        <f t="shared" si="1"/>
        <v>1.8901667759961507</v>
      </c>
      <c r="J35">
        <f t="shared" si="2"/>
        <v>0.63540634708164934</v>
      </c>
      <c r="K35">
        <f t="shared" si="3"/>
        <v>1858.9734191745081</v>
      </c>
      <c r="U35" s="33"/>
      <c r="AE35" s="33" t="str">
        <f t="shared" si="8"/>
        <v/>
      </c>
      <c r="AF35">
        <f t="shared" si="9"/>
        <v>0</v>
      </c>
      <c r="AG35" s="33">
        <f t="shared" si="7"/>
        <v>10</v>
      </c>
      <c r="AH35">
        <v>8.3099598883715799E-3</v>
      </c>
      <c r="AI35">
        <v>2.44254962510559E-2</v>
      </c>
    </row>
    <row r="36" spans="1:35">
      <c r="A36" t="str">
        <f>Sectors!H38</f>
        <v xml:space="preserve"> Truck Transportation </v>
      </c>
      <c r="C36" s="33">
        <v>31</v>
      </c>
      <c r="D36">
        <f>'Lerners by ind'!F36</f>
        <v>0.2369563596111732</v>
      </c>
      <c r="E36">
        <f>'Lerners by ind'!G36</f>
        <v>-3.1724052356232126E-4</v>
      </c>
      <c r="F36">
        <f>'Lerners by ind'!H36</f>
        <v>9.0001912303801931E-2</v>
      </c>
      <c r="G36">
        <f>'Lerners by ind'!I36</f>
        <v>1.0844181453101284E-2</v>
      </c>
      <c r="H36">
        <f t="shared" si="0"/>
        <v>1.1759627138778586E-4</v>
      </c>
      <c r="I36">
        <f t="shared" si="1"/>
        <v>4.2201863737311021</v>
      </c>
      <c r="J36">
        <f t="shared" si="2"/>
        <v>-2.9254446260818971E-2</v>
      </c>
      <c r="K36">
        <f t="shared" si="3"/>
        <v>8503.6709769682802</v>
      </c>
      <c r="U36" s="33"/>
      <c r="AE36" s="33" t="str">
        <f t="shared" si="8"/>
        <v/>
      </c>
      <c r="AF36" t="str">
        <f t="shared" si="9"/>
        <v>ses</v>
      </c>
      <c r="AG36" s="33">
        <f t="shared" si="7"/>
        <v>1</v>
      </c>
      <c r="AH36">
        <v>0.28648441000441</v>
      </c>
      <c r="AI36">
        <v>1.9859682328705199</v>
      </c>
    </row>
    <row r="37" spans="1:35">
      <c r="A37" t="str">
        <f>Sectors!H39</f>
        <v xml:space="preserve"> Transit and Ground Passenger Transportation </v>
      </c>
      <c r="C37" s="33">
        <v>32</v>
      </c>
      <c r="D37">
        <f>'Lerners by ind'!F37</f>
        <v>-1.9268856914247501E-2</v>
      </c>
      <c r="E37">
        <f>'Lerners by ind'!G37</f>
        <v>-3.9765665947770285E-2</v>
      </c>
      <c r="F37">
        <f>'Lerners by ind'!H37</f>
        <v>0.20121680762726216</v>
      </c>
      <c r="G37">
        <f>'Lerners by ind'!I37</f>
        <v>3.2105818007974643E-2</v>
      </c>
      <c r="H37">
        <f t="shared" si="0"/>
        <v>1.030783549961189E-3</v>
      </c>
      <c r="I37">
        <f t="shared" si="1"/>
        <v>-51.897214476723548</v>
      </c>
      <c r="J37">
        <f t="shared" si="2"/>
        <v>-1.2385813044194369</v>
      </c>
      <c r="K37">
        <f t="shared" si="3"/>
        <v>970.13577684437439</v>
      </c>
      <c r="U37" s="33">
        <f>_xlfn.NORM.S.INV(0.05)</f>
        <v>-1.6448536269514726</v>
      </c>
      <c r="AE37" s="33" t="str">
        <f t="shared" si="8"/>
        <v/>
      </c>
      <c r="AF37">
        <f t="shared" si="9"/>
        <v>0</v>
      </c>
      <c r="AG37" s="33">
        <f t="shared" si="7"/>
        <v>2</v>
      </c>
      <c r="AH37">
        <v>0.24048379242141399</v>
      </c>
      <c r="AI37">
        <v>1.66708259015492</v>
      </c>
    </row>
    <row r="38" spans="1:35">
      <c r="A38" t="str">
        <f>Sectors!H40</f>
        <v xml:space="preserve"> Pipeline Transportation </v>
      </c>
      <c r="C38" s="33">
        <v>33</v>
      </c>
      <c r="D38">
        <f>'Lerners by ind'!F38</f>
        <v>0.70749080320497348</v>
      </c>
      <c r="E38">
        <f>'Lerners by ind'!G38</f>
        <v>-1.6013065537448207E-2</v>
      </c>
      <c r="F38">
        <f>'Lerners by ind'!H38</f>
        <v>0.80902617841258873</v>
      </c>
      <c r="G38">
        <f>'Lerners by ind'!I38</f>
        <v>8.5220690749997843E-2</v>
      </c>
      <c r="H38">
        <f t="shared" ref="H38:H65" si="10">G38^2</f>
        <v>7.2625661319067683E-3</v>
      </c>
      <c r="I38">
        <f t="shared" ref="I38:I65" si="11">1/D38</f>
        <v>1.4134459352262154</v>
      </c>
      <c r="J38">
        <f t="shared" ref="J38:J65" si="12">E38/G38</f>
        <v>-0.18790114696938914</v>
      </c>
      <c r="K38">
        <f t="shared" ref="K38:K65" si="13">1/G38^2</f>
        <v>137.69237785067199</v>
      </c>
      <c r="U38" s="33"/>
      <c r="AE38" s="33" t="str">
        <f t="shared" si="8"/>
        <v/>
      </c>
      <c r="AF38">
        <f t="shared" si="9"/>
        <v>0</v>
      </c>
      <c r="AG38" s="33">
        <f t="shared" si="7"/>
        <v>3</v>
      </c>
      <c r="AH38">
        <v>0.29428734456395</v>
      </c>
      <c r="AI38">
        <v>2.0400597632200301</v>
      </c>
    </row>
    <row r="39" spans="1:35">
      <c r="A39" t="str">
        <f>Sectors!H41</f>
        <v xml:space="preserve"> Other Transportation and Support Activities </v>
      </c>
      <c r="C39" s="33">
        <v>34</v>
      </c>
      <c r="D39">
        <f>'Lerners by ind'!F39</f>
        <v>0.18756637279070462</v>
      </c>
      <c r="E39">
        <f>'Lerners by ind'!G39</f>
        <v>1.7621546292863437E-2</v>
      </c>
      <c r="F39">
        <f>'Lerners by ind'!H39</f>
        <v>0.20840115121977723</v>
      </c>
      <c r="G39">
        <f>'Lerners by ind'!I39</f>
        <v>2.2785134778505953E-2</v>
      </c>
      <c r="H39">
        <f t="shared" si="10"/>
        <v>5.1916236687468155E-4</v>
      </c>
      <c r="I39">
        <f t="shared" si="11"/>
        <v>5.3314460642465322</v>
      </c>
      <c r="J39">
        <f t="shared" si="12"/>
        <v>0.77337906771947129</v>
      </c>
      <c r="K39">
        <f t="shared" si="13"/>
        <v>1926.1796767356711</v>
      </c>
      <c r="U39" s="33"/>
      <c r="AE39" s="33" t="str">
        <f t="shared" si="8"/>
        <v/>
      </c>
      <c r="AF39">
        <f t="shared" si="9"/>
        <v>0</v>
      </c>
      <c r="AG39" s="33">
        <f t="shared" si="7"/>
        <v>4</v>
      </c>
      <c r="AH39">
        <v>0.27150713622810102</v>
      </c>
      <c r="AI39">
        <v>1.88214272301365</v>
      </c>
    </row>
    <row r="40" spans="1:35">
      <c r="A40" t="str">
        <f>Sectors!H42</f>
        <v xml:space="preserve"> Warehousing and Storage </v>
      </c>
      <c r="C40" s="33">
        <v>35</v>
      </c>
      <c r="D40">
        <f>'Lerners by ind'!F40</f>
        <v>0.41825250526093505</v>
      </c>
      <c r="E40">
        <f>'Lerners by ind'!G40</f>
        <v>-1.0167645441786938E-2</v>
      </c>
      <c r="F40">
        <f>'Lerners by ind'!H40</f>
        <v>0.13025766050395182</v>
      </c>
      <c r="G40">
        <f>'Lerners by ind'!I40</f>
        <v>1.3833874841932959E-2</v>
      </c>
      <c r="H40">
        <f t="shared" si="10"/>
        <v>1.9137609314226565E-4</v>
      </c>
      <c r="I40">
        <f t="shared" si="11"/>
        <v>2.3909002036368685</v>
      </c>
      <c r="J40">
        <f t="shared" si="12"/>
        <v>-0.73498174285681539</v>
      </c>
      <c r="K40">
        <f t="shared" si="13"/>
        <v>5225.3130659147555</v>
      </c>
      <c r="U40" s="33"/>
      <c r="AE40" s="33" t="str">
        <f t="shared" si="8"/>
        <v/>
      </c>
      <c r="AF40">
        <f t="shared" si="9"/>
        <v>0</v>
      </c>
      <c r="AG40" s="33">
        <f t="shared" si="7"/>
        <v>5</v>
      </c>
      <c r="AH40">
        <v>6.2440913136103698E-2</v>
      </c>
      <c r="AI40">
        <v>0.43285311727022402</v>
      </c>
    </row>
    <row r="41" spans="1:35">
      <c r="A41" t="str">
        <f>Sectors!H43</f>
        <v xml:space="preserve"> Publishing industries, except internet [includes software]  </v>
      </c>
      <c r="C41" s="33">
        <v>36</v>
      </c>
      <c r="D41">
        <f>'Lerners by ind'!F41</f>
        <v>0.47266383313334537</v>
      </c>
      <c r="E41">
        <f>'Lerners by ind'!G41</f>
        <v>2.5809621287102142E-2</v>
      </c>
      <c r="F41">
        <f>'Lerners by ind'!H41</f>
        <v>0.20147099931125498</v>
      </c>
      <c r="G41">
        <f>'Lerners by ind'!I41</f>
        <v>2.2544479291670687E-2</v>
      </c>
      <c r="H41">
        <f t="shared" si="10"/>
        <v>5.082535465325684E-4</v>
      </c>
      <c r="I41">
        <f t="shared" si="11"/>
        <v>2.1156685362848258</v>
      </c>
      <c r="J41">
        <f t="shared" si="12"/>
        <v>1.1448311115634326</v>
      </c>
      <c r="K41">
        <f t="shared" si="13"/>
        <v>1967.5219323549195</v>
      </c>
      <c r="U41" s="33"/>
      <c r="AE41" s="33" t="str">
        <f t="shared" si="8"/>
        <v/>
      </c>
      <c r="AF41">
        <f t="shared" si="9"/>
        <v>0</v>
      </c>
      <c r="AG41" s="33">
        <f t="shared" si="7"/>
        <v>6</v>
      </c>
      <c r="AH41">
        <v>3.4874950617713299E-2</v>
      </c>
      <c r="AI41">
        <v>0.24176025511699101</v>
      </c>
    </row>
    <row r="42" spans="1:35">
      <c r="A42" t="str">
        <f>Sectors!H44</f>
        <v xml:space="preserve"> Motion picture and sounds recording industries </v>
      </c>
      <c r="C42" s="33">
        <v>37</v>
      </c>
      <c r="D42">
        <f>'Lerners by ind'!F42</f>
        <v>-0.26175695360316342</v>
      </c>
      <c r="E42">
        <f>'Lerners by ind'!G42</f>
        <v>3.3282062275403111E-2</v>
      </c>
      <c r="F42">
        <f>'Lerners by ind'!H42</f>
        <v>0.48587817678928164</v>
      </c>
      <c r="G42">
        <f>'Lerners by ind'!I42</f>
        <v>5.3711090403586334E-2</v>
      </c>
      <c r="H42">
        <f t="shared" si="10"/>
        <v>2.8848812323422242E-3</v>
      </c>
      <c r="I42">
        <f t="shared" si="11"/>
        <v>-3.8203378601206133</v>
      </c>
      <c r="J42">
        <f t="shared" si="12"/>
        <v>0.61964972271687191</v>
      </c>
      <c r="K42">
        <f t="shared" si="13"/>
        <v>346.63472062179272</v>
      </c>
      <c r="U42" s="33"/>
      <c r="AE42" s="33" t="str">
        <f t="shared" si="8"/>
        <v/>
      </c>
      <c r="AF42">
        <f t="shared" si="9"/>
        <v>0</v>
      </c>
      <c r="AG42" s="33">
        <f t="shared" si="7"/>
        <v>7</v>
      </c>
      <c r="AH42">
        <v>2.80246756318649E-2</v>
      </c>
      <c r="AI42">
        <v>0.19427275480898801</v>
      </c>
    </row>
    <row r="43" spans="1:35">
      <c r="A43" t="str">
        <f>Sectors!H45</f>
        <v xml:space="preserve"> Broadcasting and telecommunications </v>
      </c>
      <c r="C43" s="33">
        <v>38</v>
      </c>
      <c r="D43">
        <f>'Lerners by ind'!F43</f>
        <v>0.35692726141553416</v>
      </c>
      <c r="E43">
        <f>'Lerners by ind'!G43</f>
        <v>5.7871805684412943E-3</v>
      </c>
      <c r="F43">
        <f>'Lerners by ind'!H43</f>
        <v>0.15076363743425708</v>
      </c>
      <c r="G43">
        <f>'Lerners by ind'!I43</f>
        <v>1.8025735529015586E-2</v>
      </c>
      <c r="H43">
        <f t="shared" si="10"/>
        <v>3.2492714136201479E-4</v>
      </c>
      <c r="I43">
        <f t="shared" si="11"/>
        <v>2.8016912914808194</v>
      </c>
      <c r="J43">
        <f t="shared" si="12"/>
        <v>0.32105100838330902</v>
      </c>
      <c r="K43">
        <f t="shared" si="13"/>
        <v>3077.6130175160056</v>
      </c>
      <c r="U43" s="33"/>
      <c r="AE43" s="33" t="str">
        <f t="shared" si="8"/>
        <v/>
      </c>
      <c r="AF43">
        <f t="shared" si="9"/>
        <v>0</v>
      </c>
      <c r="AG43" s="33">
        <f t="shared" si="7"/>
        <v>8</v>
      </c>
      <c r="AH43">
        <v>3.2059209117480197E-2</v>
      </c>
      <c r="AI43">
        <v>0.22224096200309401</v>
      </c>
    </row>
    <row r="44" spans="1:35">
      <c r="A44" t="str">
        <f>Sectors!H46</f>
        <v xml:space="preserve"> Data processing, internet publishing, and other information services </v>
      </c>
      <c r="C44" s="33">
        <v>39</v>
      </c>
      <c r="D44">
        <f>'Lerners by ind'!F44</f>
        <v>-0.20112686372540745</v>
      </c>
      <c r="E44">
        <f>'Lerners by ind'!G44</f>
        <v>2.5280594088483585E-2</v>
      </c>
      <c r="F44">
        <f>'Lerners by ind'!H44</f>
        <v>0.33361180077883784</v>
      </c>
      <c r="G44">
        <f>'Lerners by ind'!I44</f>
        <v>2.220412963232626E-2</v>
      </c>
      <c r="H44">
        <f t="shared" si="10"/>
        <v>4.9302337272914907E-4</v>
      </c>
      <c r="I44">
        <f t="shared" si="11"/>
        <v>-4.9719862452848185</v>
      </c>
      <c r="J44">
        <f t="shared" si="12"/>
        <v>1.1385537063194948</v>
      </c>
      <c r="K44">
        <f t="shared" si="13"/>
        <v>2028.3014058024532</v>
      </c>
      <c r="U44" s="33"/>
      <c r="AE44" s="33" t="str">
        <f t="shared" si="8"/>
        <v/>
      </c>
      <c r="AF44">
        <f t="shared" si="9"/>
        <v>0</v>
      </c>
      <c r="AG44" s="33">
        <f t="shared" si="7"/>
        <v>9</v>
      </c>
      <c r="AH44">
        <v>3.6792396240106898E-2</v>
      </c>
      <c r="AI44">
        <v>0.255052378392641</v>
      </c>
    </row>
    <row r="45" spans="1:35">
      <c r="A45" t="str">
        <f>Sectors!H47</f>
        <v xml:space="preserve"> Federal Reserve Banks, Credit Intermediation, and Related Activities </v>
      </c>
      <c r="C45" s="33">
        <v>40</v>
      </c>
      <c r="D45">
        <f>'Lerners by ind'!F45</f>
        <v>-0.74186806309523445</v>
      </c>
      <c r="E45">
        <f>'Lerners by ind'!G45</f>
        <v>0.12475335693075744</v>
      </c>
      <c r="F45">
        <f>'Lerners by ind'!H45</f>
        <v>0.36337466229488469</v>
      </c>
      <c r="G45">
        <f>'Lerners by ind'!I45</f>
        <v>4.1349331620892223E-2</v>
      </c>
      <c r="H45">
        <f t="shared" si="10"/>
        <v>1.7097672254945174E-3</v>
      </c>
      <c r="I45">
        <f t="shared" si="11"/>
        <v>-1.3479485770391344</v>
      </c>
      <c r="J45">
        <f t="shared" si="12"/>
        <v>3.017058608698874</v>
      </c>
      <c r="K45">
        <f t="shared" si="13"/>
        <v>584.87493799676099</v>
      </c>
      <c r="U45" s="33"/>
      <c r="AE45" s="33" t="str">
        <f t="shared" si="8"/>
        <v/>
      </c>
      <c r="AF45">
        <f t="shared" si="9"/>
        <v>0</v>
      </c>
      <c r="AG45" s="33">
        <f t="shared" si="7"/>
        <v>10</v>
      </c>
      <c r="AH45">
        <v>6.5451170464680504E-3</v>
      </c>
      <c r="AI45">
        <v>4.5372083369230501E-2</v>
      </c>
    </row>
    <row r="46" spans="1:35">
      <c r="A46" t="str">
        <f>Sectors!H48</f>
        <v xml:space="preserve"> Securities, Commodity Contracts, and Investments </v>
      </c>
      <c r="C46" s="33">
        <v>41</v>
      </c>
      <c r="D46">
        <f>'Lerners by ind'!F46</f>
        <v>0.29818290201902348</v>
      </c>
      <c r="E46">
        <f>'Lerners by ind'!G46</f>
        <v>-1.3768789361377896E-2</v>
      </c>
      <c r="F46">
        <f>'Lerners by ind'!H46</f>
        <v>0.27727491814729266</v>
      </c>
      <c r="G46">
        <f>'Lerners by ind'!I46</f>
        <v>4.1225126024289502E-2</v>
      </c>
      <c r="H46">
        <f t="shared" si="10"/>
        <v>1.6995110157185516E-3</v>
      </c>
      <c r="I46">
        <f t="shared" si="11"/>
        <v>3.3536463466849016</v>
      </c>
      <c r="J46">
        <f t="shared" si="12"/>
        <v>-0.3339902309398749</v>
      </c>
      <c r="K46">
        <f t="shared" si="13"/>
        <v>588.40454151290157</v>
      </c>
      <c r="U46" s="33"/>
      <c r="AE46" s="33">
        <f t="shared" si="8"/>
        <v>3</v>
      </c>
      <c r="AF46" t="str">
        <f t="shared" si="9"/>
        <v>coeffs</v>
      </c>
      <c r="AG46" s="33">
        <f t="shared" si="7"/>
        <v>1</v>
      </c>
      <c r="AH46">
        <v>0.20342383912282899</v>
      </c>
      <c r="AI46">
        <v>0.65730547900437597</v>
      </c>
    </row>
    <row r="47" spans="1:35">
      <c r="A47" t="str">
        <f>Sectors!H49</f>
        <v xml:space="preserve"> Insurance Carriers and Related Activities </v>
      </c>
      <c r="C47" s="33">
        <v>42</v>
      </c>
      <c r="D47">
        <f>'Lerners by ind'!F47</f>
        <v>-0.32825716072243338</v>
      </c>
      <c r="E47">
        <f>'Lerners by ind'!G47</f>
        <v>6.2502396753874326E-2</v>
      </c>
      <c r="F47">
        <f>'Lerners by ind'!H47</f>
        <v>0.58329806943148177</v>
      </c>
      <c r="G47">
        <f>'Lerners by ind'!I47</f>
        <v>6.603020898746248E-2</v>
      </c>
      <c r="H47">
        <f t="shared" si="10"/>
        <v>4.3599884989279705E-3</v>
      </c>
      <c r="I47">
        <f t="shared" si="11"/>
        <v>-3.046392035437048</v>
      </c>
      <c r="J47">
        <f t="shared" si="12"/>
        <v>0.94657275377913763</v>
      </c>
      <c r="K47">
        <f t="shared" si="13"/>
        <v>229.35840318062284</v>
      </c>
      <c r="U47" s="33"/>
      <c r="AE47" s="33" t="str">
        <f t="shared" si="8"/>
        <v/>
      </c>
      <c r="AF47">
        <f t="shared" si="9"/>
        <v>0</v>
      </c>
      <c r="AG47" s="33">
        <f t="shared" si="7"/>
        <v>2</v>
      </c>
      <c r="AH47">
        <v>-3.9654786918076702E-2</v>
      </c>
      <c r="AI47">
        <v>1.19765388156438</v>
      </c>
    </row>
    <row r="48" spans="1:35">
      <c r="A48" t="str">
        <f>Sectors!H50</f>
        <v xml:space="preserve"> Funds, Trusts, and Other Financial Vehicles </v>
      </c>
      <c r="C48" s="33">
        <v>43</v>
      </c>
      <c r="D48">
        <f>'Lerners by ind'!F48</f>
        <v>-0.16913539077125966</v>
      </c>
      <c r="E48">
        <f>'Lerners by ind'!G48</f>
        <v>1.5068315304141888E-2</v>
      </c>
      <c r="F48">
        <f>'Lerners by ind'!H48</f>
        <v>0.19880111236249787</v>
      </c>
      <c r="G48">
        <f>'Lerners by ind'!I48</f>
        <v>2.6907645248191482E-2</v>
      </c>
      <c r="H48">
        <f t="shared" si="10"/>
        <v>7.2402137280252164E-4</v>
      </c>
      <c r="I48">
        <f t="shared" si="11"/>
        <v>-5.912423150707764</v>
      </c>
      <c r="J48">
        <f t="shared" si="12"/>
        <v>0.56000126228640013</v>
      </c>
      <c r="K48">
        <f t="shared" si="13"/>
        <v>1381.1746967209381</v>
      </c>
      <c r="U48" s="33"/>
      <c r="AE48" s="33" t="str">
        <f t="shared" si="8"/>
        <v/>
      </c>
      <c r="AF48">
        <f t="shared" si="9"/>
        <v>0</v>
      </c>
      <c r="AG48" s="33">
        <f t="shared" si="7"/>
        <v>3</v>
      </c>
      <c r="AH48">
        <v>-0.20736774879613801</v>
      </c>
      <c r="AI48">
        <v>-1.82672216294326</v>
      </c>
    </row>
    <row r="49" spans="1:35">
      <c r="A49" t="str">
        <f>Sectors!H51</f>
        <v xml:space="preserve"> Real Estate </v>
      </c>
      <c r="C49" s="33">
        <v>44</v>
      </c>
      <c r="D49">
        <f>'Lerners by ind'!F49</f>
        <v>-1.9167146248029482E-2</v>
      </c>
      <c r="E49">
        <f>'Lerners by ind'!G49</f>
        <v>2.4951252038395513E-2</v>
      </c>
      <c r="F49">
        <f>'Lerners by ind'!H49</f>
        <v>7.3631493046932769E-2</v>
      </c>
      <c r="G49">
        <f>'Lerners by ind'!I49</f>
        <v>1.0085823742201707E-2</v>
      </c>
      <c r="H49">
        <f t="shared" si="10"/>
        <v>1.0172384055875964E-4</v>
      </c>
      <c r="I49">
        <f t="shared" si="11"/>
        <v>-52.172607599465003</v>
      </c>
      <c r="J49">
        <f t="shared" si="12"/>
        <v>2.473893325538993</v>
      </c>
      <c r="K49">
        <f t="shared" si="13"/>
        <v>9830.537212388881</v>
      </c>
      <c r="U49" s="33"/>
      <c r="AE49" s="33" t="str">
        <f t="shared" si="8"/>
        <v/>
      </c>
      <c r="AF49">
        <f t="shared" si="9"/>
        <v>0</v>
      </c>
      <c r="AG49" s="33">
        <f t="shared" si="7"/>
        <v>4</v>
      </c>
      <c r="AH49">
        <v>-0.49159683254223302</v>
      </c>
      <c r="AI49">
        <v>-5.3655852278192304</v>
      </c>
    </row>
    <row r="50" spans="1:35">
      <c r="A50" t="str">
        <f>Sectors!H52</f>
        <v xml:space="preserve"> Rental and Leasing Services and Lessors of Intangible Assets </v>
      </c>
      <c r="C50" s="33">
        <v>45</v>
      </c>
      <c r="D50">
        <f>'Lerners by ind'!F50</f>
        <v>-0.10088755033093962</v>
      </c>
      <c r="E50">
        <f>'Lerners by ind'!G50</f>
        <v>1.5868496997503594E-3</v>
      </c>
      <c r="F50">
        <f>'Lerners by ind'!H50</f>
        <v>0.17844424876494328</v>
      </c>
      <c r="G50">
        <f>'Lerners by ind'!I50</f>
        <v>2.0055290957268344E-2</v>
      </c>
      <c r="H50">
        <f t="shared" si="10"/>
        <v>4.0221469538068941E-4</v>
      </c>
      <c r="I50">
        <f t="shared" si="11"/>
        <v>-9.9120257823657916</v>
      </c>
      <c r="J50">
        <f t="shared" si="12"/>
        <v>7.9123743611172137E-2</v>
      </c>
      <c r="K50">
        <f t="shared" si="13"/>
        <v>2486.2343705605208</v>
      </c>
      <c r="U50" s="33"/>
      <c r="AE50" s="33" t="str">
        <f t="shared" si="8"/>
        <v/>
      </c>
      <c r="AF50">
        <f t="shared" si="9"/>
        <v>0</v>
      </c>
      <c r="AG50" s="33">
        <f t="shared" si="7"/>
        <v>5</v>
      </c>
      <c r="AH50">
        <v>9.0770527299867208E-3</v>
      </c>
      <c r="AI50">
        <v>0.69217418237496697</v>
      </c>
    </row>
    <row r="51" spans="1:35">
      <c r="A51" t="str">
        <f>Sectors!H53</f>
        <v xml:space="preserve"> Legal Services </v>
      </c>
      <c r="C51" s="33">
        <v>46</v>
      </c>
      <c r="D51">
        <f>'Lerners by ind'!F51</f>
        <v>0.19088947057813721</v>
      </c>
      <c r="E51">
        <f>'Lerners by ind'!G51</f>
        <v>-2.9036698214887764E-2</v>
      </c>
      <c r="F51">
        <f>'Lerners by ind'!H51</f>
        <v>0.36194020099078072</v>
      </c>
      <c r="G51">
        <f>'Lerners by ind'!I51</f>
        <v>3.7810458709879834E-2</v>
      </c>
      <c r="H51">
        <f t="shared" si="10"/>
        <v>1.4296307878515278E-3</v>
      </c>
      <c r="I51">
        <f t="shared" si="11"/>
        <v>5.2386336290385787</v>
      </c>
      <c r="J51">
        <f t="shared" si="12"/>
        <v>-0.76795413770794863</v>
      </c>
      <c r="K51">
        <f t="shared" si="13"/>
        <v>699.48129859655307</v>
      </c>
      <c r="U51" s="33"/>
      <c r="AE51" s="33" t="str">
        <f t="shared" si="8"/>
        <v/>
      </c>
      <c r="AF51">
        <f t="shared" si="9"/>
        <v>0</v>
      </c>
      <c r="AG51" s="33">
        <f t="shared" si="7"/>
        <v>6</v>
      </c>
      <c r="AH51">
        <v>-2.4705566843549999E-2</v>
      </c>
      <c r="AI51">
        <v>-0.25580302855385401</v>
      </c>
    </row>
    <row r="52" spans="1:35">
      <c r="A52" t="str">
        <f>Sectors!H54</f>
        <v xml:space="preserve"> Computer Systems Design and Related Services </v>
      </c>
      <c r="C52" s="33">
        <v>47</v>
      </c>
      <c r="D52">
        <f>'Lerners by ind'!F52</f>
        <v>0.26784633562261734</v>
      </c>
      <c r="E52">
        <f>'Lerners by ind'!G52</f>
        <v>1.4116312631989106E-2</v>
      </c>
      <c r="F52">
        <f>'Lerners by ind'!H52</f>
        <v>0.13181896013848157</v>
      </c>
      <c r="G52">
        <f>'Lerners by ind'!I52</f>
        <v>1.0021699710369E-2</v>
      </c>
      <c r="H52">
        <f t="shared" si="10"/>
        <v>1.004344650848101E-4</v>
      </c>
      <c r="I52">
        <f t="shared" si="11"/>
        <v>3.7334839682442102</v>
      </c>
      <c r="J52">
        <f t="shared" si="12"/>
        <v>1.4085746969033202</v>
      </c>
      <c r="K52">
        <f t="shared" si="13"/>
        <v>9956.7414348806233</v>
      </c>
      <c r="U52" s="33"/>
      <c r="AE52" s="33" t="str">
        <f t="shared" si="8"/>
        <v/>
      </c>
      <c r="AF52">
        <f t="shared" si="9"/>
        <v>0</v>
      </c>
      <c r="AG52" s="33">
        <f t="shared" si="7"/>
        <v>7</v>
      </c>
      <c r="AH52">
        <v>1.92238297772271E-2</v>
      </c>
      <c r="AI52">
        <v>0.20044299355281101</v>
      </c>
    </row>
    <row r="53" spans="1:35">
      <c r="A53" t="str">
        <f>Sectors!H55</f>
        <v xml:space="preserve"> Miscellaneous Professional, Scientific, and Technical Services </v>
      </c>
      <c r="C53" s="33">
        <v>48</v>
      </c>
      <c r="D53">
        <f>'Lerners by ind'!F53</f>
        <v>0.19666989373642343</v>
      </c>
      <c r="E53">
        <f>'Lerners by ind'!G53</f>
        <v>-1.0683020574692326E-2</v>
      </c>
      <c r="F53">
        <f>'Lerners by ind'!H53</f>
        <v>0.10524429838107355</v>
      </c>
      <c r="G53">
        <f>'Lerners by ind'!I53</f>
        <v>1.0006898223623698E-2</v>
      </c>
      <c r="H53">
        <f t="shared" si="10"/>
        <v>1.0013801205796312E-4</v>
      </c>
      <c r="I53">
        <f t="shared" si="11"/>
        <v>5.0846623293557975</v>
      </c>
      <c r="J53">
        <f t="shared" si="12"/>
        <v>-1.0675656268265503</v>
      </c>
      <c r="K53">
        <f t="shared" si="13"/>
        <v>9986.2178152804518</v>
      </c>
      <c r="U53" s="33"/>
      <c r="AE53" s="33" t="str">
        <f t="shared" si="8"/>
        <v/>
      </c>
      <c r="AF53">
        <f t="shared" si="9"/>
        <v>0</v>
      </c>
      <c r="AG53" s="33">
        <f t="shared" si="7"/>
        <v>8</v>
      </c>
      <c r="AH53">
        <v>-3.7497643870162599E-2</v>
      </c>
      <c r="AI53">
        <v>-0.46504601016096803</v>
      </c>
    </row>
    <row r="54" spans="1:35">
      <c r="A54" t="str">
        <f>Sectors!H56</f>
        <v xml:space="preserve"> Management of Companies and Enterprises </v>
      </c>
      <c r="C54" s="33">
        <v>49</v>
      </c>
      <c r="D54">
        <f>'Lerners by ind'!F54</f>
        <v>0.18721292091016695</v>
      </c>
      <c r="E54">
        <f>'Lerners by ind'!G54</f>
        <v>1.5088323848768992E-2</v>
      </c>
      <c r="F54">
        <f>'Lerners by ind'!H54</f>
        <v>0.22594168820382668</v>
      </c>
      <c r="G54">
        <f>'Lerners by ind'!I54</f>
        <v>2.3011658611118851E-2</v>
      </c>
      <c r="H54">
        <f t="shared" si="10"/>
        <v>5.2953643203468032E-4</v>
      </c>
      <c r="I54">
        <f t="shared" si="11"/>
        <v>5.3415116602974448</v>
      </c>
      <c r="J54">
        <f t="shared" si="12"/>
        <v>0.65568171785229612</v>
      </c>
      <c r="K54">
        <f t="shared" si="13"/>
        <v>1888.4441928907891</v>
      </c>
      <c r="U54" s="33"/>
      <c r="AE54" s="33" t="str">
        <f t="shared" si="8"/>
        <v/>
      </c>
      <c r="AF54">
        <f t="shared" si="9"/>
        <v>0</v>
      </c>
      <c r="AG54" s="33">
        <f t="shared" si="7"/>
        <v>9</v>
      </c>
      <c r="AH54">
        <v>-7.9350769929197498E-2</v>
      </c>
      <c r="AI54">
        <v>-0.70616046656369202</v>
      </c>
    </row>
    <row r="55" spans="1:35">
      <c r="A55" t="str">
        <f>Sectors!H57</f>
        <v xml:space="preserve"> Administrative and Support Services </v>
      </c>
      <c r="C55" s="33">
        <v>50</v>
      </c>
      <c r="D55">
        <f>'Lerners by ind'!F55</f>
        <v>8.2794388980077641E-2</v>
      </c>
      <c r="E55">
        <f>'Lerners by ind'!G55</f>
        <v>6.987248412987538E-3</v>
      </c>
      <c r="F55">
        <f>'Lerners by ind'!H55</f>
        <v>6.42934911040864E-2</v>
      </c>
      <c r="G55">
        <f>'Lerners by ind'!I55</f>
        <v>6.7504387702785208E-3</v>
      </c>
      <c r="H55">
        <f t="shared" si="10"/>
        <v>4.5568423591279391E-5</v>
      </c>
      <c r="I55">
        <f t="shared" si="11"/>
        <v>12.078113170695957</v>
      </c>
      <c r="J55">
        <f t="shared" si="12"/>
        <v>1.035080629684646</v>
      </c>
      <c r="K55">
        <f t="shared" si="13"/>
        <v>21945.020722449874</v>
      </c>
      <c r="U55" s="33"/>
      <c r="AE55" s="33" t="str">
        <f t="shared" si="8"/>
        <v/>
      </c>
      <c r="AF55">
        <f t="shared" si="9"/>
        <v>0</v>
      </c>
      <c r="AG55" s="33">
        <f t="shared" si="7"/>
        <v>10</v>
      </c>
      <c r="AH55">
        <v>1.6407882636754901E-2</v>
      </c>
      <c r="AI55">
        <v>0.188172846304862</v>
      </c>
    </row>
    <row r="56" spans="1:35">
      <c r="A56" t="str">
        <f>Sectors!H58</f>
        <v xml:space="preserve"> Waste Management and Remediation Services </v>
      </c>
      <c r="C56" s="33">
        <v>51</v>
      </c>
      <c r="D56">
        <f>'Lerners by ind'!F56</f>
        <v>1.8206715678277412E-2</v>
      </c>
      <c r="E56">
        <f>'Lerners by ind'!G56</f>
        <v>-4.1674574154362699E-3</v>
      </c>
      <c r="F56">
        <f>'Lerners by ind'!H56</f>
        <v>0.23635316024247049</v>
      </c>
      <c r="G56">
        <f>'Lerners by ind'!I56</f>
        <v>2.6629514213298358E-2</v>
      </c>
      <c r="H56">
        <f t="shared" si="10"/>
        <v>7.0913102723625925E-4</v>
      </c>
      <c r="I56">
        <f t="shared" si="11"/>
        <v>54.924788065598705</v>
      </c>
      <c r="J56">
        <f t="shared" si="12"/>
        <v>-0.15649768831889196</v>
      </c>
      <c r="K56">
        <f t="shared" si="13"/>
        <v>1410.1766268743911</v>
      </c>
      <c r="U56" s="33"/>
      <c r="AE56" s="33" t="str">
        <f t="shared" si="8"/>
        <v/>
      </c>
      <c r="AF56" t="str">
        <f t="shared" si="9"/>
        <v>ses</v>
      </c>
      <c r="AG56" s="33">
        <f t="shared" si="7"/>
        <v>1</v>
      </c>
      <c r="AH56">
        <v>0.18362497405068801</v>
      </c>
      <c r="AI56">
        <v>2.6494006573234401</v>
      </c>
    </row>
    <row r="57" spans="1:35">
      <c r="A57" t="str">
        <f>Sectors!H59</f>
        <v xml:space="preserve"> Educational Services </v>
      </c>
      <c r="C57" s="33">
        <v>52</v>
      </c>
      <c r="D57">
        <f>'Lerners by ind'!F57</f>
        <v>-8.3427380466847695E-3</v>
      </c>
      <c r="E57">
        <f>'Lerners by ind'!G57</f>
        <v>-5.6273984139786212E-4</v>
      </c>
      <c r="F57">
        <f>'Lerners by ind'!H57</f>
        <v>9.0513356142061907E-2</v>
      </c>
      <c r="G57">
        <f>'Lerners by ind'!I57</f>
        <v>7.9532316863778277E-3</v>
      </c>
      <c r="H57">
        <f t="shared" si="10"/>
        <v>6.325389425720431E-5</v>
      </c>
      <c r="I57">
        <f t="shared" si="11"/>
        <v>-119.86472479468287</v>
      </c>
      <c r="J57">
        <f t="shared" si="12"/>
        <v>-7.0756123245059518E-2</v>
      </c>
      <c r="K57">
        <f t="shared" si="13"/>
        <v>15809.303312358588</v>
      </c>
      <c r="AE57" s="33" t="str">
        <f t="shared" si="8"/>
        <v/>
      </c>
      <c r="AF57">
        <f t="shared" si="9"/>
        <v>0</v>
      </c>
      <c r="AG57" s="33">
        <f t="shared" si="7"/>
        <v>2</v>
      </c>
      <c r="AH57">
        <v>0.154140429988192</v>
      </c>
      <c r="AI57">
        <v>2.2239880966197099</v>
      </c>
    </row>
    <row r="58" spans="1:35">
      <c r="A58" t="str">
        <f>Sectors!H60</f>
        <v xml:space="preserve"> Ambulatory Health Care Services </v>
      </c>
      <c r="C58" s="33">
        <v>53</v>
      </c>
      <c r="D58">
        <f>'Lerners by ind'!F58</f>
        <v>-5.3495533039882831E-2</v>
      </c>
      <c r="E58">
        <f>'Lerners by ind'!G58</f>
        <v>2.4855516101592333E-2</v>
      </c>
      <c r="F58">
        <f>'Lerners by ind'!H58</f>
        <v>9.3899375558530826E-2</v>
      </c>
      <c r="G58">
        <f>'Lerners by ind'!I58</f>
        <v>9.4390155508904967E-3</v>
      </c>
      <c r="H58">
        <f t="shared" si="10"/>
        <v>8.9095014569952626E-5</v>
      </c>
      <c r="I58">
        <f t="shared" si="11"/>
        <v>-18.693149561748722</v>
      </c>
      <c r="J58">
        <f t="shared" si="12"/>
        <v>2.6332741976728085</v>
      </c>
      <c r="K58">
        <f t="shared" si="13"/>
        <v>11223.972573850961</v>
      </c>
      <c r="AE58" s="33" t="str">
        <f t="shared" si="8"/>
        <v/>
      </c>
      <c r="AF58">
        <f t="shared" si="9"/>
        <v>0</v>
      </c>
      <c r="AG58" s="33">
        <f t="shared" si="7"/>
        <v>3</v>
      </c>
      <c r="AH58">
        <v>0.18862634098717401</v>
      </c>
      <c r="AI58">
        <v>2.7215620009399402</v>
      </c>
    </row>
    <row r="59" spans="1:35">
      <c r="A59" t="str">
        <f>Sectors!H61</f>
        <v xml:space="preserve"> Hospitals and Nursing and Residential Care Facilities </v>
      </c>
      <c r="C59" s="33">
        <v>54</v>
      </c>
      <c r="D59">
        <f>'Lerners by ind'!F59</f>
        <v>-3.1905899781106424E-2</v>
      </c>
      <c r="E59">
        <f>'Lerners by ind'!G59</f>
        <v>4.4354738526700332E-3</v>
      </c>
      <c r="F59">
        <f>'Lerners by ind'!H59</f>
        <v>8.7536917642885362E-2</v>
      </c>
      <c r="G59">
        <f>'Lerners by ind'!I59</f>
        <v>8.4386004434473492E-3</v>
      </c>
      <c r="H59">
        <f t="shared" si="10"/>
        <v>7.1209977444149805E-5</v>
      </c>
      <c r="I59">
        <f t="shared" si="11"/>
        <v>-31.342165770612919</v>
      </c>
      <c r="J59">
        <f t="shared" si="12"/>
        <v>0.5256172374074447</v>
      </c>
      <c r="K59">
        <f t="shared" si="13"/>
        <v>14042.975940896808</v>
      </c>
      <c r="AE59" s="33" t="str">
        <f t="shared" si="8"/>
        <v/>
      </c>
      <c r="AF59">
        <f t="shared" si="9"/>
        <v>0</v>
      </c>
      <c r="AG59" s="33">
        <f t="shared" si="7"/>
        <v>4</v>
      </c>
      <c r="AH59">
        <v>0.17402514448759801</v>
      </c>
      <c r="AI59">
        <v>2.5108912040961102</v>
      </c>
    </row>
    <row r="60" spans="1:35">
      <c r="A60" t="str">
        <f>Sectors!H62</f>
        <v xml:space="preserve"> Social Assistance </v>
      </c>
      <c r="C60" s="33">
        <v>55</v>
      </c>
      <c r="D60">
        <f>'Lerners by ind'!F60</f>
        <v>1.8314200183688109E-2</v>
      </c>
      <c r="E60">
        <f>'Lerners by ind'!G60</f>
        <v>7.2475170730014332E-3</v>
      </c>
      <c r="F60">
        <f>'Lerners by ind'!H60</f>
        <v>0.10774563793362985</v>
      </c>
      <c r="G60">
        <f>'Lerners by ind'!I60</f>
        <v>1.7736523210217642E-2</v>
      </c>
      <c r="H60">
        <f t="shared" si="10"/>
        <v>3.1458425558658913E-4</v>
      </c>
      <c r="I60">
        <f t="shared" si="11"/>
        <v>54.602439089350405</v>
      </c>
      <c r="J60">
        <f t="shared" si="12"/>
        <v>0.4086210689153717</v>
      </c>
      <c r="K60">
        <f t="shared" si="13"/>
        <v>3178.7986278440771</v>
      </c>
      <c r="AE60" s="33" t="str">
        <f t="shared" si="8"/>
        <v/>
      </c>
      <c r="AF60">
        <f t="shared" si="9"/>
        <v>0</v>
      </c>
      <c r="AG60" s="33">
        <f t="shared" si="7"/>
        <v>5</v>
      </c>
      <c r="AH60">
        <v>4.0022111688876302E-2</v>
      </c>
      <c r="AI60">
        <v>0.57745200272546304</v>
      </c>
    </row>
    <row r="61" spans="1:35">
      <c r="A61" t="str">
        <f>Sectors!H63</f>
        <v xml:space="preserve"> Performing Arts, Spectator Sports, Museums, and Related Activities </v>
      </c>
      <c r="C61" s="33">
        <v>56</v>
      </c>
      <c r="D61">
        <f>'Lerners by ind'!F61</f>
        <v>0.19189067662670378</v>
      </c>
      <c r="E61">
        <f>'Lerners by ind'!G61</f>
        <v>1.7956367072917156E-2</v>
      </c>
      <c r="F61">
        <f>'Lerners by ind'!H61</f>
        <v>0.14084268922913717</v>
      </c>
      <c r="G61">
        <f>'Lerners by ind'!I61</f>
        <v>1.8662118045278363E-2</v>
      </c>
      <c r="H61">
        <f t="shared" si="10"/>
        <v>3.4827464993590428E-4</v>
      </c>
      <c r="I61">
        <f t="shared" si="11"/>
        <v>5.2113006091763321</v>
      </c>
      <c r="J61">
        <f t="shared" si="12"/>
        <v>0.96218269702030057</v>
      </c>
      <c r="K61">
        <f t="shared" si="13"/>
        <v>2871.2971219238548</v>
      </c>
      <c r="AE61" s="33" t="str">
        <f t="shared" si="8"/>
        <v/>
      </c>
      <c r="AF61">
        <f t="shared" si="9"/>
        <v>0</v>
      </c>
      <c r="AG61" s="33">
        <f t="shared" si="7"/>
        <v>6</v>
      </c>
      <c r="AH61">
        <v>2.2353439414375301E-2</v>
      </c>
      <c r="AI61">
        <v>0.32252267091696102</v>
      </c>
    </row>
    <row r="62" spans="1:35">
      <c r="A62" t="str">
        <f>Sectors!H64</f>
        <v xml:space="preserve"> Amusements, Gambling, and Recreation Industries </v>
      </c>
      <c r="C62" s="33">
        <v>57</v>
      </c>
      <c r="D62">
        <f>'Lerners by ind'!F62</f>
        <v>0.36888003674573255</v>
      </c>
      <c r="E62">
        <f>'Lerners by ind'!G62</f>
        <v>9.1959448064973456E-3</v>
      </c>
      <c r="F62">
        <f>'Lerners by ind'!H62</f>
        <v>0.16232755927355405</v>
      </c>
      <c r="G62">
        <f>'Lerners by ind'!I62</f>
        <v>1.453196480556971E-2</v>
      </c>
      <c r="H62">
        <f t="shared" si="10"/>
        <v>2.1117800111031669E-4</v>
      </c>
      <c r="I62">
        <f t="shared" si="11"/>
        <v>2.7109084265497829</v>
      </c>
      <c r="J62">
        <f t="shared" si="12"/>
        <v>0.63280808407771461</v>
      </c>
      <c r="K62">
        <f t="shared" si="13"/>
        <v>4735.3417247169264</v>
      </c>
      <c r="AE62" s="33" t="str">
        <f t="shared" si="8"/>
        <v/>
      </c>
      <c r="AF62">
        <f t="shared" si="9"/>
        <v>0</v>
      </c>
      <c r="AG62" s="33">
        <f t="shared" si="7"/>
        <v>7</v>
      </c>
      <c r="AH62">
        <v>1.7962688914209799E-2</v>
      </c>
      <c r="AI62">
        <v>0.25917149920722099</v>
      </c>
    </row>
    <row r="63" spans="1:35">
      <c r="A63" t="str">
        <f>Sectors!H65</f>
        <v xml:space="preserve"> Accommodation </v>
      </c>
      <c r="C63" s="33">
        <v>58</v>
      </c>
      <c r="D63">
        <f>'Lerners by ind'!F63</f>
        <v>0.42867747269609358</v>
      </c>
      <c r="E63">
        <f>'Lerners by ind'!G63</f>
        <v>2.6776998401072869E-2</v>
      </c>
      <c r="F63">
        <f>'Lerners by ind'!H63</f>
        <v>0.11634545195160656</v>
      </c>
      <c r="G63">
        <f>'Lerners by ind'!I63</f>
        <v>1.9458925084616698E-2</v>
      </c>
      <c r="H63">
        <f t="shared" si="10"/>
        <v>3.7864976544872497E-4</v>
      </c>
      <c r="I63">
        <f t="shared" si="11"/>
        <v>2.3327561248102708</v>
      </c>
      <c r="J63">
        <f t="shared" si="12"/>
        <v>1.3760779839910835</v>
      </c>
      <c r="K63">
        <f t="shared" si="13"/>
        <v>2640.9629458371219</v>
      </c>
      <c r="AE63" s="33" t="str">
        <f t="shared" si="8"/>
        <v/>
      </c>
      <c r="AF63">
        <f t="shared" si="9"/>
        <v>0</v>
      </c>
      <c r="AG63" s="33">
        <f t="shared" si="7"/>
        <v>8</v>
      </c>
      <c r="AH63">
        <v>2.0548662463665199E-2</v>
      </c>
      <c r="AI63">
        <v>0.296482763958479</v>
      </c>
    </row>
    <row r="64" spans="1:35">
      <c r="A64" t="str">
        <f>Sectors!H66</f>
        <v xml:space="preserve"> Food Services and Drinking Places </v>
      </c>
      <c r="C64" s="33">
        <v>59</v>
      </c>
      <c r="D64">
        <f>'Lerners by ind'!F64</f>
        <v>0.23467807582299596</v>
      </c>
      <c r="E64">
        <f>'Lerners by ind'!G64</f>
        <v>-1.1966244406978237E-2</v>
      </c>
      <c r="F64">
        <f>'Lerners by ind'!H64</f>
        <v>8.6180176928890906E-2</v>
      </c>
      <c r="G64">
        <f>'Lerners by ind'!I64</f>
        <v>9.6521622977682707E-3</v>
      </c>
      <c r="H64">
        <f t="shared" si="10"/>
        <v>9.3164237022459268E-5</v>
      </c>
      <c r="I64">
        <f t="shared" si="11"/>
        <v>4.2611564650557385</v>
      </c>
      <c r="J64">
        <f t="shared" si="12"/>
        <v>-1.2397475340572151</v>
      </c>
      <c r="K64">
        <f t="shared" si="13"/>
        <v>10733.732513248922</v>
      </c>
      <c r="AE64" s="33" t="str">
        <f t="shared" si="8"/>
        <v/>
      </c>
      <c r="AF64">
        <f t="shared" si="9"/>
        <v>0</v>
      </c>
      <c r="AG64" s="33">
        <f t="shared" si="7"/>
        <v>9</v>
      </c>
      <c r="AH64">
        <v>2.35824448693326E-2</v>
      </c>
      <c r="AI64">
        <v>0.34025516006802398</v>
      </c>
    </row>
    <row r="65" spans="1:35">
      <c r="A65" t="str">
        <f>Sectors!H67</f>
        <v xml:space="preserve"> Other Services, except Goverment </v>
      </c>
      <c r="C65" s="33">
        <v>60</v>
      </c>
      <c r="D65">
        <f>'Lerners by ind'!F65</f>
        <v>0.18956290876582657</v>
      </c>
      <c r="E65">
        <f>'Lerners by ind'!G65</f>
        <v>5.6067125434406265E-3</v>
      </c>
      <c r="F65">
        <f>'Lerners by ind'!H65</f>
        <v>0.11327742815932235</v>
      </c>
      <c r="G65">
        <f>'Lerners by ind'!I65</f>
        <v>1.0924060062307395E-2</v>
      </c>
      <c r="H65">
        <f t="shared" si="10"/>
        <v>1.1933508824489943E-4</v>
      </c>
      <c r="I65">
        <f t="shared" si="11"/>
        <v>5.2752936031137487</v>
      </c>
      <c r="J65">
        <f t="shared" si="12"/>
        <v>0.51324439004012301</v>
      </c>
      <c r="K65">
        <f t="shared" si="13"/>
        <v>8379.7650356431659</v>
      </c>
      <c r="AE65" s="33" t="str">
        <f t="shared" si="8"/>
        <v/>
      </c>
      <c r="AF65">
        <f t="shared" si="9"/>
        <v>0</v>
      </c>
      <c r="AG65" s="33">
        <f t="shared" si="7"/>
        <v>10</v>
      </c>
      <c r="AH65">
        <v>4.1951565455094503E-3</v>
      </c>
      <c r="AI65">
        <v>6.0529078719866097E-2</v>
      </c>
    </row>
    <row r="66" spans="1:35">
      <c r="C66" s="33"/>
      <c r="AE66" s="33">
        <f t="shared" si="8"/>
        <v>4</v>
      </c>
      <c r="AF66" t="str">
        <f t="shared" si="9"/>
        <v>coeffs</v>
      </c>
      <c r="AG66" s="33">
        <f t="shared" si="7"/>
        <v>1</v>
      </c>
      <c r="AH66">
        <v>-0.52124893352198398</v>
      </c>
      <c r="AI66">
        <v>-1.16349638247001</v>
      </c>
    </row>
    <row r="67" spans="1:35">
      <c r="AE67" s="33" t="str">
        <f t="shared" si="8"/>
        <v/>
      </c>
      <c r="AF67">
        <f t="shared" si="9"/>
        <v>0</v>
      </c>
      <c r="AG67" s="33">
        <f t="shared" si="7"/>
        <v>2</v>
      </c>
      <c r="AH67">
        <v>0.20051551424769901</v>
      </c>
      <c r="AI67">
        <v>1.1079571064914899</v>
      </c>
    </row>
    <row r="68" spans="1:35">
      <c r="AE68" s="33" t="str">
        <f t="shared" si="8"/>
        <v/>
      </c>
      <c r="AF68">
        <f t="shared" si="9"/>
        <v>0</v>
      </c>
      <c r="AG68" s="33">
        <f t="shared" si="7"/>
        <v>3</v>
      </c>
      <c r="AH68">
        <v>0.53705661984603703</v>
      </c>
      <c r="AI68">
        <v>0.19201087994879501</v>
      </c>
    </row>
    <row r="69" spans="1:35">
      <c r="AE69" s="33" t="str">
        <f t="shared" si="8"/>
        <v/>
      </c>
      <c r="AF69">
        <f t="shared" si="9"/>
        <v>0</v>
      </c>
      <c r="AG69" s="33">
        <f t="shared" si="7"/>
        <v>4</v>
      </c>
      <c r="AH69">
        <v>0.41161995926164902</v>
      </c>
      <c r="AI69">
        <v>0.63614152534084401</v>
      </c>
    </row>
    <row r="70" spans="1:35">
      <c r="AE70" s="33" t="str">
        <f t="shared" si="8"/>
        <v/>
      </c>
      <c r="AF70">
        <f t="shared" si="9"/>
        <v>0</v>
      </c>
      <c r="AG70" s="33">
        <f t="shared" si="7"/>
        <v>5</v>
      </c>
      <c r="AH70">
        <v>8.6019615885146603E-2</v>
      </c>
      <c r="AI70">
        <v>0.30459790028823203</v>
      </c>
    </row>
    <row r="71" spans="1:35">
      <c r="AE71" s="33" t="str">
        <f t="shared" si="8"/>
        <v/>
      </c>
      <c r="AF71">
        <f t="shared" si="9"/>
        <v>0</v>
      </c>
      <c r="AG71" s="33">
        <f t="shared" si="7"/>
        <v>6</v>
      </c>
      <c r="AH71">
        <v>-1.6989465202516801E-2</v>
      </c>
      <c r="AI71">
        <v>-0.53687748574574601</v>
      </c>
    </row>
    <row r="72" spans="1:35">
      <c r="AE72" s="33" t="str">
        <f t="shared" si="8"/>
        <v/>
      </c>
      <c r="AF72">
        <f t="shared" si="9"/>
        <v>0</v>
      </c>
      <c r="AG72" s="33">
        <f t="shared" ref="AG72:AG135" si="14">IF(AG71=10,1,AG71+1)</f>
        <v>7</v>
      </c>
      <c r="AH72">
        <v>1.07979293264506E-2</v>
      </c>
      <c r="AI72">
        <v>0.24896169009749899</v>
      </c>
    </row>
    <row r="73" spans="1:35">
      <c r="AE73" s="33" t="str">
        <f t="shared" si="8"/>
        <v/>
      </c>
      <c r="AF73">
        <f t="shared" si="9"/>
        <v>0</v>
      </c>
      <c r="AG73" s="33">
        <f t="shared" si="14"/>
        <v>8</v>
      </c>
      <c r="AH73">
        <v>8.99854525222165E-3</v>
      </c>
      <c r="AI73">
        <v>0.456608156549835</v>
      </c>
    </row>
    <row r="74" spans="1:35">
      <c r="AE74" s="33" t="str">
        <f t="shared" si="8"/>
        <v/>
      </c>
      <c r="AF74">
        <f t="shared" si="9"/>
        <v>0</v>
      </c>
      <c r="AG74" s="33">
        <f t="shared" si="14"/>
        <v>9</v>
      </c>
      <c r="AH74">
        <v>1.5128217312021901E-2</v>
      </c>
      <c r="AI74">
        <v>0.451951291454607</v>
      </c>
    </row>
    <row r="75" spans="1:35">
      <c r="AE75" s="33" t="str">
        <f t="shared" si="8"/>
        <v/>
      </c>
      <c r="AF75">
        <f t="shared" si="9"/>
        <v>0</v>
      </c>
      <c r="AG75" s="33">
        <f t="shared" si="14"/>
        <v>10</v>
      </c>
      <c r="AH75">
        <v>4.15496360913639E-3</v>
      </c>
      <c r="AI75">
        <v>0.10709760777147399</v>
      </c>
    </row>
    <row r="76" spans="1:35">
      <c r="AE76" s="33" t="str">
        <f t="shared" si="8"/>
        <v/>
      </c>
      <c r="AF76" t="str">
        <f t="shared" si="9"/>
        <v>ses</v>
      </c>
      <c r="AG76" s="33">
        <f t="shared" si="14"/>
        <v>1</v>
      </c>
      <c r="AH76">
        <v>0.17186800987781201</v>
      </c>
      <c r="AI76">
        <v>1.1637700352768501</v>
      </c>
    </row>
    <row r="77" spans="1:35">
      <c r="AE77" s="33" t="str">
        <f t="shared" si="8"/>
        <v/>
      </c>
      <c r="AF77">
        <f t="shared" si="9"/>
        <v>0</v>
      </c>
      <c r="AG77" s="33">
        <f t="shared" si="14"/>
        <v>2</v>
      </c>
      <c r="AH77">
        <v>0.14427127399602999</v>
      </c>
      <c r="AI77">
        <v>0.97690422869946703</v>
      </c>
    </row>
    <row r="78" spans="1:35">
      <c r="AE78" s="33" t="str">
        <f t="shared" si="8"/>
        <v/>
      </c>
      <c r="AF78">
        <f t="shared" si="9"/>
        <v>0</v>
      </c>
      <c r="AG78" s="33">
        <f t="shared" si="14"/>
        <v>3</v>
      </c>
      <c r="AH78">
        <v>0.17654915407666799</v>
      </c>
      <c r="AI78">
        <v>1.1954674718929701</v>
      </c>
    </row>
    <row r="79" spans="1:35">
      <c r="AE79" s="33" t="str">
        <f t="shared" si="8"/>
        <v/>
      </c>
      <c r="AF79">
        <f t="shared" si="9"/>
        <v>0</v>
      </c>
      <c r="AG79" s="33">
        <f t="shared" si="14"/>
        <v>4</v>
      </c>
      <c r="AH79">
        <v>0.162882829018268</v>
      </c>
      <c r="AI79">
        <v>1.1029286707127599</v>
      </c>
    </row>
    <row r="80" spans="1:35">
      <c r="AE80" s="33" t="str">
        <f t="shared" si="8"/>
        <v/>
      </c>
      <c r="AF80">
        <f t="shared" si="9"/>
        <v>0</v>
      </c>
      <c r="AG80" s="33">
        <f t="shared" si="14"/>
        <v>5</v>
      </c>
      <c r="AH80">
        <v>3.7459614208990598E-2</v>
      </c>
      <c r="AI80">
        <v>0.25365032492345302</v>
      </c>
    </row>
    <row r="81" spans="31:35">
      <c r="AE81" s="33" t="str">
        <f t="shared" si="8"/>
        <v/>
      </c>
      <c r="AF81">
        <f t="shared" si="9"/>
        <v>0</v>
      </c>
      <c r="AG81" s="33">
        <f t="shared" si="14"/>
        <v>6</v>
      </c>
      <c r="AH81">
        <v>2.0922214780068098E-2</v>
      </c>
      <c r="AI81">
        <v>0.14167061485136301</v>
      </c>
    </row>
    <row r="82" spans="31:35">
      <c r="AE82" s="33" t="str">
        <f t="shared" si="8"/>
        <v/>
      </c>
      <c r="AF82">
        <f t="shared" si="9"/>
        <v>0</v>
      </c>
      <c r="AG82" s="33">
        <f t="shared" si="14"/>
        <v>7</v>
      </c>
      <c r="AH82">
        <v>1.6812591052496301E-2</v>
      </c>
      <c r="AI82">
        <v>0.113843115400994</v>
      </c>
    </row>
    <row r="83" spans="31:35">
      <c r="AE83" s="33" t="str">
        <f t="shared" si="8"/>
        <v/>
      </c>
      <c r="AF83">
        <f t="shared" si="9"/>
        <v>0</v>
      </c>
      <c r="AG83" s="33">
        <f t="shared" si="14"/>
        <v>8</v>
      </c>
      <c r="AH83">
        <v>1.9232992361410201E-2</v>
      </c>
      <c r="AI83">
        <v>0.13023238131884299</v>
      </c>
    </row>
    <row r="84" spans="31:35">
      <c r="AE84" s="33" t="str">
        <f t="shared" si="8"/>
        <v/>
      </c>
      <c r="AF84">
        <f t="shared" si="9"/>
        <v>0</v>
      </c>
      <c r="AG84" s="33">
        <f t="shared" si="14"/>
        <v>9</v>
      </c>
      <c r="AH84">
        <v>2.2072530649488799E-2</v>
      </c>
      <c r="AI84">
        <v>0.14945974990265701</v>
      </c>
    </row>
    <row r="85" spans="31:35">
      <c r="AE85" s="33" t="str">
        <f t="shared" si="8"/>
        <v/>
      </c>
      <c r="AF85">
        <f t="shared" si="9"/>
        <v>0</v>
      </c>
      <c r="AG85" s="33">
        <f t="shared" si="14"/>
        <v>10</v>
      </c>
      <c r="AH85">
        <v>3.9265530755285801E-3</v>
      </c>
      <c r="AI85">
        <v>2.65878729524654E-2</v>
      </c>
    </row>
    <row r="86" spans="31:35">
      <c r="AE86" s="33">
        <f t="shared" si="8"/>
        <v>5</v>
      </c>
      <c r="AF86" t="str">
        <f t="shared" si="9"/>
        <v>coeffs</v>
      </c>
      <c r="AG86" s="33">
        <f t="shared" si="14"/>
        <v>1</v>
      </c>
      <c r="AH86">
        <v>-0.230790164595017</v>
      </c>
      <c r="AI86">
        <v>1.5173063555862201</v>
      </c>
    </row>
    <row r="87" spans="31:35">
      <c r="AE87" s="33" t="str">
        <f t="shared" si="8"/>
        <v/>
      </c>
      <c r="AF87">
        <f t="shared" si="9"/>
        <v>0</v>
      </c>
      <c r="AG87" s="33">
        <f t="shared" si="14"/>
        <v>2</v>
      </c>
      <c r="AH87">
        <v>-0.38766585702655199</v>
      </c>
      <c r="AI87">
        <v>1.6212491744820801</v>
      </c>
    </row>
    <row r="88" spans="31:35">
      <c r="AE88" s="33" t="str">
        <f t="shared" si="8"/>
        <v/>
      </c>
      <c r="AF88">
        <f t="shared" si="9"/>
        <v>0</v>
      </c>
      <c r="AG88" s="33">
        <f t="shared" si="14"/>
        <v>3</v>
      </c>
      <c r="AH88">
        <v>0.74288551204665898</v>
      </c>
      <c r="AI88">
        <v>0.42582354982758702</v>
      </c>
    </row>
    <row r="89" spans="31:35">
      <c r="AE89" s="33" t="str">
        <f t="shared" si="8"/>
        <v/>
      </c>
      <c r="AF89">
        <f t="shared" si="9"/>
        <v>0</v>
      </c>
      <c r="AG89" s="33">
        <f t="shared" si="14"/>
        <v>4</v>
      </c>
      <c r="AH89">
        <v>0.61938332311355604</v>
      </c>
      <c r="AI89">
        <v>-9.1644486053773395</v>
      </c>
    </row>
    <row r="90" spans="31:35">
      <c r="AE90" s="33" t="str">
        <f t="shared" si="8"/>
        <v/>
      </c>
      <c r="AF90">
        <f t="shared" si="9"/>
        <v>0</v>
      </c>
      <c r="AG90" s="33">
        <f t="shared" si="14"/>
        <v>5</v>
      </c>
      <c r="AH90">
        <v>0.24074605250512399</v>
      </c>
      <c r="AI90">
        <v>1.5363604712066801</v>
      </c>
    </row>
    <row r="91" spans="31:35">
      <c r="AE91" s="33" t="str">
        <f t="shared" ref="AE91:AE154" si="15">IF(AF91="coeffs",AE71+1,"")</f>
        <v/>
      </c>
      <c r="AF91">
        <f t="shared" ref="AF91:AF154" si="16">AF71</f>
        <v>0</v>
      </c>
      <c r="AG91" s="33">
        <f t="shared" si="14"/>
        <v>6</v>
      </c>
      <c r="AH91">
        <v>1.40318938091159E-3</v>
      </c>
      <c r="AI91">
        <v>-0.38669238412651002</v>
      </c>
    </row>
    <row r="92" spans="31:35">
      <c r="AE92" s="33" t="str">
        <f t="shared" si="15"/>
        <v/>
      </c>
      <c r="AF92">
        <f t="shared" si="16"/>
        <v>0</v>
      </c>
      <c r="AG92" s="33">
        <f t="shared" si="14"/>
        <v>7</v>
      </c>
      <c r="AH92">
        <v>8.2619958020284292E-3</v>
      </c>
      <c r="AI92">
        <v>-0.50080748813022802</v>
      </c>
    </row>
    <row r="93" spans="31:35">
      <c r="AE93" s="33" t="str">
        <f t="shared" si="15"/>
        <v/>
      </c>
      <c r="AF93">
        <f t="shared" si="16"/>
        <v>0</v>
      </c>
      <c r="AG93" s="33">
        <f t="shared" si="14"/>
        <v>8</v>
      </c>
      <c r="AH93">
        <v>-2.05379633583051E-2</v>
      </c>
      <c r="AI93">
        <v>0.56142393067268903</v>
      </c>
    </row>
    <row r="94" spans="31:35">
      <c r="AE94" s="33" t="str">
        <f t="shared" si="15"/>
        <v/>
      </c>
      <c r="AF94">
        <f t="shared" si="16"/>
        <v>0</v>
      </c>
      <c r="AG94" s="33">
        <f t="shared" si="14"/>
        <v>9</v>
      </c>
      <c r="AH94">
        <v>-0.10177701325734</v>
      </c>
      <c r="AI94">
        <v>-0.230712880305465</v>
      </c>
    </row>
    <row r="95" spans="31:35">
      <c r="AE95" s="33" t="str">
        <f t="shared" si="15"/>
        <v/>
      </c>
      <c r="AF95">
        <f t="shared" si="16"/>
        <v>0</v>
      </c>
      <c r="AG95" s="33">
        <f t="shared" si="14"/>
        <v>10</v>
      </c>
      <c r="AH95">
        <v>3.29850611731742E-2</v>
      </c>
      <c r="AI95">
        <v>0.53244373246558097</v>
      </c>
    </row>
    <row r="96" spans="31:35">
      <c r="AE96" s="33" t="str">
        <f t="shared" si="15"/>
        <v/>
      </c>
      <c r="AF96" t="str">
        <f t="shared" si="16"/>
        <v>ses</v>
      </c>
      <c r="AG96" s="33">
        <f t="shared" si="14"/>
        <v>1</v>
      </c>
      <c r="AH96">
        <v>0.95372997916297197</v>
      </c>
      <c r="AI96">
        <v>6.7555893292201397</v>
      </c>
    </row>
    <row r="97" spans="31:35">
      <c r="AE97" s="33" t="str">
        <f t="shared" si="15"/>
        <v/>
      </c>
      <c r="AF97">
        <f t="shared" si="16"/>
        <v>0</v>
      </c>
      <c r="AG97" s="33">
        <f t="shared" si="14"/>
        <v>2</v>
      </c>
      <c r="AH97">
        <v>0.80059016939727001</v>
      </c>
      <c r="AI97">
        <v>5.6708486926303801</v>
      </c>
    </row>
    <row r="98" spans="31:35">
      <c r="AE98" s="33" t="str">
        <f t="shared" si="15"/>
        <v/>
      </c>
      <c r="AF98">
        <f t="shared" si="16"/>
        <v>0</v>
      </c>
      <c r="AG98" s="33">
        <f t="shared" si="14"/>
        <v>3</v>
      </c>
      <c r="AH98">
        <v>0.97970658506193198</v>
      </c>
      <c r="AI98">
        <v>6.93959034151335</v>
      </c>
    </row>
    <row r="99" spans="31:35">
      <c r="AE99" s="33" t="str">
        <f t="shared" si="15"/>
        <v/>
      </c>
      <c r="AF99">
        <f t="shared" si="16"/>
        <v>0</v>
      </c>
      <c r="AG99" s="33">
        <f t="shared" si="14"/>
        <v>4</v>
      </c>
      <c r="AH99">
        <v>0.90386941255700104</v>
      </c>
      <c r="AI99">
        <v>6.40241021241415</v>
      </c>
    </row>
    <row r="100" spans="31:35">
      <c r="AE100" s="33" t="str">
        <f t="shared" si="15"/>
        <v/>
      </c>
      <c r="AF100">
        <f t="shared" si="16"/>
        <v>0</v>
      </c>
      <c r="AG100" s="33">
        <f t="shared" si="14"/>
        <v>5</v>
      </c>
      <c r="AH100">
        <v>0.207870895254986</v>
      </c>
      <c r="AI100">
        <v>1.47241927224777</v>
      </c>
    </row>
    <row r="101" spans="31:35">
      <c r="AE101" s="33" t="str">
        <f t="shared" si="15"/>
        <v/>
      </c>
      <c r="AF101">
        <f t="shared" si="16"/>
        <v>0</v>
      </c>
      <c r="AG101" s="33">
        <f t="shared" si="14"/>
        <v>6</v>
      </c>
      <c r="AH101">
        <v>0.116101556539951</v>
      </c>
      <c r="AI101">
        <v>0.82238626613740196</v>
      </c>
    </row>
    <row r="102" spans="31:35">
      <c r="AE102" s="33" t="str">
        <f t="shared" si="15"/>
        <v/>
      </c>
      <c r="AF102">
        <f t="shared" si="16"/>
        <v>0</v>
      </c>
      <c r="AG102" s="33">
        <f t="shared" si="14"/>
        <v>7</v>
      </c>
      <c r="AH102">
        <v>9.3296432102592003E-2</v>
      </c>
      <c r="AI102">
        <v>0.66084992077079396</v>
      </c>
    </row>
    <row r="103" spans="31:35">
      <c r="AE103" s="33" t="str">
        <f t="shared" si="15"/>
        <v/>
      </c>
      <c r="AF103">
        <f t="shared" si="16"/>
        <v>0</v>
      </c>
      <c r="AG103" s="33">
        <f t="shared" si="14"/>
        <v>8</v>
      </c>
      <c r="AH103">
        <v>0.106727723310058</v>
      </c>
      <c r="AI103">
        <v>0.75598826132965602</v>
      </c>
    </row>
    <row r="104" spans="31:35">
      <c r="AE104" s="33" t="str">
        <f t="shared" si="15"/>
        <v/>
      </c>
      <c r="AF104">
        <f t="shared" si="16"/>
        <v>0</v>
      </c>
      <c r="AG104" s="33">
        <f t="shared" si="14"/>
        <v>9</v>
      </c>
      <c r="AH104">
        <v>0.12248488948802801</v>
      </c>
      <c r="AI104">
        <v>0.86760155441714903</v>
      </c>
    </row>
    <row r="105" spans="31:35">
      <c r="AE105" s="33" t="str">
        <f t="shared" si="15"/>
        <v/>
      </c>
      <c r="AF105">
        <f t="shared" si="16"/>
        <v>0</v>
      </c>
      <c r="AG105" s="33">
        <f t="shared" si="14"/>
        <v>10</v>
      </c>
      <c r="AH105">
        <v>2.1789228755069501E-2</v>
      </c>
      <c r="AI105">
        <v>0.15434041551139099</v>
      </c>
    </row>
    <row r="106" spans="31:35">
      <c r="AE106" s="33">
        <f t="shared" si="15"/>
        <v>6</v>
      </c>
      <c r="AF106" t="str">
        <f t="shared" si="16"/>
        <v>coeffs</v>
      </c>
      <c r="AG106" s="33">
        <f t="shared" si="14"/>
        <v>1</v>
      </c>
      <c r="AH106">
        <v>-0.22676667298504999</v>
      </c>
      <c r="AI106">
        <v>0.79055213446000805</v>
      </c>
    </row>
    <row r="107" spans="31:35">
      <c r="AE107" s="33" t="str">
        <f t="shared" si="15"/>
        <v/>
      </c>
      <c r="AF107">
        <f t="shared" si="16"/>
        <v>0</v>
      </c>
      <c r="AG107" s="33">
        <f t="shared" si="14"/>
        <v>2</v>
      </c>
      <c r="AH107">
        <v>-8.8780345175348205E-2</v>
      </c>
      <c r="AI107">
        <v>0.33224072607292598</v>
      </c>
    </row>
    <row r="108" spans="31:35">
      <c r="AE108" s="33" t="str">
        <f t="shared" si="15"/>
        <v/>
      </c>
      <c r="AF108">
        <f t="shared" si="16"/>
        <v>0</v>
      </c>
      <c r="AG108" s="33">
        <f t="shared" si="14"/>
        <v>3</v>
      </c>
      <c r="AH108">
        <v>0.172853003093108</v>
      </c>
      <c r="AI108">
        <v>0.50845479137176097</v>
      </c>
    </row>
    <row r="109" spans="31:35">
      <c r="AE109" s="33" t="str">
        <f t="shared" si="15"/>
        <v/>
      </c>
      <c r="AF109">
        <f t="shared" si="16"/>
        <v>0</v>
      </c>
      <c r="AG109" s="33">
        <f t="shared" si="14"/>
        <v>4</v>
      </c>
      <c r="AH109">
        <v>7.9890088849601401E-2</v>
      </c>
      <c r="AI109">
        <v>0.47792098244493902</v>
      </c>
    </row>
    <row r="110" spans="31:35">
      <c r="AE110" s="33" t="str">
        <f t="shared" si="15"/>
        <v/>
      </c>
      <c r="AF110">
        <f t="shared" si="16"/>
        <v>0</v>
      </c>
      <c r="AG110" s="33">
        <f t="shared" si="14"/>
        <v>5</v>
      </c>
      <c r="AH110">
        <v>6.5666063322740401E-2</v>
      </c>
      <c r="AI110">
        <v>-0.150293613961578</v>
      </c>
    </row>
    <row r="111" spans="31:35">
      <c r="AE111" s="33" t="str">
        <f t="shared" si="15"/>
        <v/>
      </c>
      <c r="AF111">
        <f t="shared" si="16"/>
        <v>0</v>
      </c>
      <c r="AG111" s="33">
        <f t="shared" si="14"/>
        <v>6</v>
      </c>
      <c r="AH111">
        <v>1.7020453689271499E-2</v>
      </c>
      <c r="AI111">
        <v>-0.21839776631322599</v>
      </c>
    </row>
    <row r="112" spans="31:35">
      <c r="AE112" s="33" t="str">
        <f t="shared" si="15"/>
        <v/>
      </c>
      <c r="AF112">
        <f t="shared" si="16"/>
        <v>0</v>
      </c>
      <c r="AG112" s="33">
        <f t="shared" si="14"/>
        <v>7</v>
      </c>
      <c r="AH112">
        <v>1.6546205298568099E-2</v>
      </c>
      <c r="AI112">
        <v>-6.9821843418340093E-2</v>
      </c>
    </row>
    <row r="113" spans="31:35">
      <c r="AE113" s="33" t="str">
        <f t="shared" si="15"/>
        <v/>
      </c>
      <c r="AF113">
        <f t="shared" si="16"/>
        <v>0</v>
      </c>
      <c r="AG113" s="33">
        <f t="shared" si="14"/>
        <v>8</v>
      </c>
      <c r="AH113">
        <v>3.3943342634114499E-3</v>
      </c>
      <c r="AI113">
        <v>0.20194320321183901</v>
      </c>
    </row>
    <row r="114" spans="31:35">
      <c r="AE114" s="33" t="str">
        <f t="shared" si="15"/>
        <v/>
      </c>
      <c r="AF114">
        <f t="shared" si="16"/>
        <v>0</v>
      </c>
      <c r="AG114" s="33">
        <f t="shared" si="14"/>
        <v>9</v>
      </c>
      <c r="AH114">
        <v>9.0152363940441994E-3</v>
      </c>
      <c r="AI114">
        <v>4.5880719483133103E-2</v>
      </c>
    </row>
    <row r="115" spans="31:35">
      <c r="AE115" s="33" t="str">
        <f t="shared" si="15"/>
        <v/>
      </c>
      <c r="AF115">
        <f t="shared" si="16"/>
        <v>0</v>
      </c>
      <c r="AG115" s="33">
        <f t="shared" si="14"/>
        <v>10</v>
      </c>
      <c r="AH115">
        <v>-4.7219538596999398E-3</v>
      </c>
      <c r="AI115">
        <v>2.72918846996766E-2</v>
      </c>
    </row>
    <row r="116" spans="31:35">
      <c r="AE116" s="33" t="str">
        <f t="shared" si="15"/>
        <v/>
      </c>
      <c r="AF116" t="str">
        <f t="shared" si="16"/>
        <v>ses</v>
      </c>
      <c r="AG116" s="33">
        <f t="shared" si="14"/>
        <v>1</v>
      </c>
      <c r="AH116">
        <v>0.108123481137786</v>
      </c>
      <c r="AI116">
        <v>1.0339314650007501</v>
      </c>
    </row>
    <row r="117" spans="31:35">
      <c r="AE117" s="33" t="str">
        <f t="shared" si="15"/>
        <v/>
      </c>
      <c r="AF117">
        <f t="shared" si="16"/>
        <v>0</v>
      </c>
      <c r="AG117" s="33">
        <f t="shared" si="14"/>
        <v>2</v>
      </c>
      <c r="AH117">
        <v>9.0762163265427701E-2</v>
      </c>
      <c r="AI117">
        <v>0.86791375420177796</v>
      </c>
    </row>
    <row r="118" spans="31:35">
      <c r="AE118" s="33" t="str">
        <f t="shared" si="15"/>
        <v/>
      </c>
      <c r="AF118">
        <f t="shared" si="16"/>
        <v>0</v>
      </c>
      <c r="AG118" s="33">
        <f t="shared" si="14"/>
        <v>3</v>
      </c>
      <c r="AH118">
        <v>0.111068424800357</v>
      </c>
      <c r="AI118">
        <v>1.0620925072031</v>
      </c>
    </row>
    <row r="119" spans="31:35">
      <c r="AE119" s="33" t="str">
        <f t="shared" si="15"/>
        <v/>
      </c>
      <c r="AF119">
        <f t="shared" si="16"/>
        <v>0</v>
      </c>
      <c r="AG119" s="33">
        <f t="shared" si="14"/>
        <v>4</v>
      </c>
      <c r="AH119">
        <v>0.102470835052705</v>
      </c>
      <c r="AI119">
        <v>0.97987800143874504</v>
      </c>
    </row>
    <row r="120" spans="31:35">
      <c r="AE120" s="33" t="str">
        <f t="shared" si="15"/>
        <v/>
      </c>
      <c r="AF120">
        <f t="shared" si="16"/>
        <v>0</v>
      </c>
      <c r="AG120" s="33">
        <f t="shared" si="14"/>
        <v>5</v>
      </c>
      <c r="AH120">
        <v>2.3566130155542299E-2</v>
      </c>
      <c r="AI120">
        <v>0.22535126708571199</v>
      </c>
    </row>
    <row r="121" spans="31:35">
      <c r="AE121" s="33" t="str">
        <f t="shared" si="15"/>
        <v/>
      </c>
      <c r="AF121">
        <f t="shared" si="16"/>
        <v>0</v>
      </c>
      <c r="AG121" s="33">
        <f t="shared" si="14"/>
        <v>6</v>
      </c>
      <c r="AH121">
        <v>1.3162325535401699E-2</v>
      </c>
      <c r="AI121">
        <v>0.125864820300156</v>
      </c>
    </row>
    <row r="122" spans="31:35">
      <c r="AE122" s="33" t="str">
        <f t="shared" si="15"/>
        <v/>
      </c>
      <c r="AF122">
        <f t="shared" si="16"/>
        <v>0</v>
      </c>
      <c r="AG122" s="33">
        <f t="shared" si="14"/>
        <v>7</v>
      </c>
      <c r="AH122">
        <v>1.0576929777881701E-2</v>
      </c>
      <c r="AI122">
        <v>0.101141957189848</v>
      </c>
    </row>
    <row r="123" spans="31:35">
      <c r="AE123" s="33" t="str">
        <f t="shared" si="15"/>
        <v/>
      </c>
      <c r="AF123">
        <f t="shared" si="16"/>
        <v>0</v>
      </c>
      <c r="AG123" s="33">
        <f t="shared" si="14"/>
        <v>8</v>
      </c>
      <c r="AH123">
        <v>1.20996227761673E-2</v>
      </c>
      <c r="AI123">
        <v>0.115702718514741</v>
      </c>
    </row>
    <row r="124" spans="31:35">
      <c r="AE124" s="33" t="str">
        <f t="shared" si="15"/>
        <v/>
      </c>
      <c r="AF124">
        <f t="shared" si="16"/>
        <v>0</v>
      </c>
      <c r="AG124" s="33">
        <f t="shared" si="14"/>
        <v>9</v>
      </c>
      <c r="AH124">
        <v>1.3885998057695101E-2</v>
      </c>
      <c r="AI124">
        <v>0.13278494332322099</v>
      </c>
    </row>
    <row r="125" spans="31:35">
      <c r="AE125" s="33" t="str">
        <f t="shared" si="15"/>
        <v/>
      </c>
      <c r="AF125">
        <f t="shared" si="16"/>
        <v>0</v>
      </c>
      <c r="AG125" s="33">
        <f t="shared" si="14"/>
        <v>10</v>
      </c>
      <c r="AH125">
        <v>2.4702246084088802E-3</v>
      </c>
      <c r="AI125">
        <v>2.36215382762083E-2</v>
      </c>
    </row>
    <row r="126" spans="31:35">
      <c r="AE126" s="33">
        <f t="shared" si="15"/>
        <v>7</v>
      </c>
      <c r="AF126" t="str">
        <f t="shared" si="16"/>
        <v>coeffs</v>
      </c>
      <c r="AG126" s="33">
        <f t="shared" si="14"/>
        <v>1</v>
      </c>
      <c r="AH126">
        <v>-0.426694658163145</v>
      </c>
      <c r="AI126">
        <v>-1.8488110840035401</v>
      </c>
    </row>
    <row r="127" spans="31:35">
      <c r="AE127" s="33" t="str">
        <f t="shared" si="15"/>
        <v/>
      </c>
      <c r="AF127">
        <f t="shared" si="16"/>
        <v>0</v>
      </c>
      <c r="AG127" s="33">
        <f t="shared" si="14"/>
        <v>2</v>
      </c>
      <c r="AH127">
        <v>0.109308790827413</v>
      </c>
      <c r="AI127">
        <v>1.8119953963628901</v>
      </c>
    </row>
    <row r="128" spans="31:35">
      <c r="AE128" s="33" t="str">
        <f t="shared" si="15"/>
        <v/>
      </c>
      <c r="AF128">
        <f t="shared" si="16"/>
        <v>0</v>
      </c>
      <c r="AG128" s="33">
        <f t="shared" si="14"/>
        <v>3</v>
      </c>
      <c r="AH128">
        <v>7.9987265377627403E-2</v>
      </c>
      <c r="AI128">
        <v>0.85467712761728298</v>
      </c>
    </row>
    <row r="129" spans="31:35">
      <c r="AE129" s="33" t="str">
        <f t="shared" si="15"/>
        <v/>
      </c>
      <c r="AF129">
        <f t="shared" si="16"/>
        <v>0</v>
      </c>
      <c r="AG129" s="33">
        <f t="shared" si="14"/>
        <v>4</v>
      </c>
      <c r="AH129">
        <v>0.50018855375757998</v>
      </c>
      <c r="AI129">
        <v>1.6570050871413899</v>
      </c>
    </row>
    <row r="130" spans="31:35">
      <c r="AE130" s="33" t="str">
        <f t="shared" si="15"/>
        <v/>
      </c>
      <c r="AF130">
        <f t="shared" si="16"/>
        <v>0</v>
      </c>
      <c r="AG130" s="33">
        <f t="shared" si="14"/>
        <v>5</v>
      </c>
      <c r="AH130">
        <v>8.9510816365533499E-2</v>
      </c>
      <c r="AI130">
        <v>8.6940034872491995E-2</v>
      </c>
    </row>
    <row r="131" spans="31:35">
      <c r="AE131" s="33" t="str">
        <f t="shared" si="15"/>
        <v/>
      </c>
      <c r="AF131">
        <f t="shared" si="16"/>
        <v>0</v>
      </c>
      <c r="AG131" s="33">
        <f t="shared" si="14"/>
        <v>6</v>
      </c>
      <c r="AH131">
        <v>-3.4164702685072303E-2</v>
      </c>
      <c r="AI131">
        <v>-0.654841944897261</v>
      </c>
    </row>
    <row r="132" spans="31:35">
      <c r="AE132" s="33" t="str">
        <f t="shared" si="15"/>
        <v/>
      </c>
      <c r="AF132">
        <f t="shared" si="16"/>
        <v>0</v>
      </c>
      <c r="AG132" s="33">
        <f t="shared" si="14"/>
        <v>7</v>
      </c>
      <c r="AH132">
        <v>4.6901303215545601E-2</v>
      </c>
      <c r="AI132">
        <v>0.47324882473749902</v>
      </c>
    </row>
    <row r="133" spans="31:35">
      <c r="AE133" s="33" t="str">
        <f t="shared" si="15"/>
        <v/>
      </c>
      <c r="AF133">
        <f t="shared" si="16"/>
        <v>0</v>
      </c>
      <c r="AG133" s="33">
        <f t="shared" si="14"/>
        <v>8</v>
      </c>
      <c r="AH133">
        <v>-1.2548053957458101E-2</v>
      </c>
      <c r="AI133">
        <v>1.28117343617774E-2</v>
      </c>
    </row>
    <row r="134" spans="31:35">
      <c r="AE134" s="33" t="str">
        <f t="shared" si="15"/>
        <v/>
      </c>
      <c r="AF134">
        <f t="shared" si="16"/>
        <v>0</v>
      </c>
      <c r="AG134" s="33">
        <f t="shared" si="14"/>
        <v>9</v>
      </c>
      <c r="AH134">
        <v>2.84167238437846E-3</v>
      </c>
      <c r="AI134">
        <v>0.495172147290456</v>
      </c>
    </row>
    <row r="135" spans="31:35">
      <c r="AE135" s="33" t="str">
        <f t="shared" si="15"/>
        <v/>
      </c>
      <c r="AF135">
        <f t="shared" si="16"/>
        <v>0</v>
      </c>
      <c r="AG135" s="33">
        <f t="shared" si="14"/>
        <v>10</v>
      </c>
      <c r="AH135">
        <v>-7.7080918477191798E-3</v>
      </c>
      <c r="AI135">
        <v>-2.6125775040790299E-2</v>
      </c>
    </row>
    <row r="136" spans="31:35">
      <c r="AE136" s="33" t="str">
        <f t="shared" si="15"/>
        <v/>
      </c>
      <c r="AF136" t="str">
        <f t="shared" si="16"/>
        <v>ses</v>
      </c>
      <c r="AG136" s="33">
        <f t="shared" ref="AG136:AG199" si="17">IF(AG135=10,1,AG135+1)</f>
        <v>1</v>
      </c>
      <c r="AH136">
        <v>0.253447923383397</v>
      </c>
      <c r="AI136">
        <v>1.97381001629346</v>
      </c>
    </row>
    <row r="137" spans="31:35">
      <c r="AE137" s="33" t="str">
        <f t="shared" si="15"/>
        <v/>
      </c>
      <c r="AF137">
        <f t="shared" si="16"/>
        <v>0</v>
      </c>
      <c r="AG137" s="33">
        <f t="shared" si="17"/>
        <v>2</v>
      </c>
      <c r="AH137">
        <v>0.21275195322367799</v>
      </c>
      <c r="AI137">
        <v>1.6568766105992201</v>
      </c>
    </row>
    <row r="138" spans="31:35">
      <c r="AE138" s="33" t="str">
        <f t="shared" si="15"/>
        <v/>
      </c>
      <c r="AF138">
        <f t="shared" si="16"/>
        <v>0</v>
      </c>
      <c r="AG138" s="33">
        <f t="shared" si="17"/>
        <v>3</v>
      </c>
      <c r="AH138">
        <v>0.26035104792124403</v>
      </c>
      <c r="AI138">
        <v>2.0275703950514701</v>
      </c>
    </row>
    <row r="139" spans="31:35">
      <c r="AE139" s="33" t="str">
        <f t="shared" si="15"/>
        <v/>
      </c>
      <c r="AF139">
        <f t="shared" si="16"/>
        <v>0</v>
      </c>
      <c r="AG139" s="33">
        <f t="shared" si="17"/>
        <v>4</v>
      </c>
      <c r="AH139">
        <v>0.240197782000514</v>
      </c>
      <c r="AI139">
        <v>1.8706201324320899</v>
      </c>
    </row>
    <row r="140" spans="31:35">
      <c r="AE140" s="33" t="str">
        <f t="shared" si="15"/>
        <v/>
      </c>
      <c r="AF140">
        <f t="shared" si="16"/>
        <v>0</v>
      </c>
      <c r="AG140" s="33">
        <f t="shared" si="17"/>
        <v>5</v>
      </c>
      <c r="AH140">
        <v>5.5240422221456899E-2</v>
      </c>
      <c r="AI140">
        <v>0.43020316453748503</v>
      </c>
    </row>
    <row r="141" spans="31:35">
      <c r="AE141" s="33" t="str">
        <f t="shared" si="15"/>
        <v/>
      </c>
      <c r="AF141">
        <f t="shared" si="16"/>
        <v>0</v>
      </c>
      <c r="AG141" s="33">
        <f t="shared" si="17"/>
        <v>6</v>
      </c>
      <c r="AH141">
        <v>3.08532803304092E-2</v>
      </c>
      <c r="AI141">
        <v>0.24028018434204701</v>
      </c>
    </row>
    <row r="142" spans="31:35">
      <c r="AE142" s="33" t="str">
        <f t="shared" si="15"/>
        <v/>
      </c>
      <c r="AF142">
        <f t="shared" si="16"/>
        <v>0</v>
      </c>
      <c r="AG142" s="33">
        <f t="shared" si="17"/>
        <v>7</v>
      </c>
      <c r="AH142">
        <v>2.4792957642198101E-2</v>
      </c>
      <c r="AI142">
        <v>0.193083405357725</v>
      </c>
    </row>
    <row r="143" spans="31:35">
      <c r="AE143" s="33" t="str">
        <f t="shared" si="15"/>
        <v/>
      </c>
      <c r="AF143">
        <f t="shared" si="16"/>
        <v>0</v>
      </c>
      <c r="AG143" s="33">
        <f t="shared" si="17"/>
        <v>8</v>
      </c>
      <c r="AH143">
        <v>2.83622413380691E-2</v>
      </c>
      <c r="AI143">
        <v>0.22088038951074199</v>
      </c>
    </row>
    <row r="144" spans="31:35">
      <c r="AE144" s="33" t="str">
        <f t="shared" si="15"/>
        <v/>
      </c>
      <c r="AF144">
        <f t="shared" si="16"/>
        <v>0</v>
      </c>
      <c r="AG144" s="33">
        <f t="shared" si="17"/>
        <v>9</v>
      </c>
      <c r="AH144">
        <v>3.2549612117499398E-2</v>
      </c>
      <c r="AI144">
        <v>0.25349093244216397</v>
      </c>
    </row>
    <row r="145" spans="31:35">
      <c r="AE145" s="33" t="str">
        <f t="shared" si="15"/>
        <v/>
      </c>
      <c r="AF145">
        <f t="shared" si="16"/>
        <v>0</v>
      </c>
      <c r="AG145" s="33">
        <f t="shared" si="17"/>
        <v>10</v>
      </c>
      <c r="AH145">
        <v>5.7903546084866102E-3</v>
      </c>
      <c r="AI145">
        <v>4.5094312754864599E-2</v>
      </c>
    </row>
    <row r="146" spans="31:35">
      <c r="AE146" s="33">
        <f t="shared" si="15"/>
        <v>8</v>
      </c>
      <c r="AF146" t="str">
        <f t="shared" si="16"/>
        <v>coeffs</v>
      </c>
      <c r="AG146" s="33">
        <f t="shared" si="17"/>
        <v>1</v>
      </c>
      <c r="AH146">
        <v>-0.160181973532772</v>
      </c>
      <c r="AI146">
        <v>0.26230043757205501</v>
      </c>
    </row>
    <row r="147" spans="31:35">
      <c r="AE147" s="33" t="str">
        <f t="shared" si="15"/>
        <v/>
      </c>
      <c r="AF147">
        <f t="shared" si="16"/>
        <v>0</v>
      </c>
      <c r="AG147" s="33">
        <f t="shared" si="17"/>
        <v>2</v>
      </c>
      <c r="AH147">
        <v>7.3195367160407199E-2</v>
      </c>
      <c r="AI147">
        <v>-0.269697584409267</v>
      </c>
    </row>
    <row r="148" spans="31:35">
      <c r="AE148" s="33" t="str">
        <f t="shared" si="15"/>
        <v/>
      </c>
      <c r="AF148">
        <f t="shared" si="16"/>
        <v>0</v>
      </c>
      <c r="AG148" s="33">
        <f t="shared" si="17"/>
        <v>3</v>
      </c>
      <c r="AH148">
        <v>0.14665256086695799</v>
      </c>
      <c r="AI148">
        <v>0.11008123655825799</v>
      </c>
    </row>
    <row r="149" spans="31:35">
      <c r="AE149" s="33" t="str">
        <f t="shared" si="15"/>
        <v/>
      </c>
      <c r="AF149">
        <f t="shared" si="16"/>
        <v>0</v>
      </c>
      <c r="AG149" s="33">
        <f t="shared" si="17"/>
        <v>4</v>
      </c>
      <c r="AH149">
        <v>0.10480136987844001</v>
      </c>
      <c r="AI149">
        <v>0.72420470230855405</v>
      </c>
    </row>
    <row r="150" spans="31:35">
      <c r="AE150" s="33" t="str">
        <f t="shared" si="15"/>
        <v/>
      </c>
      <c r="AF150">
        <f t="shared" si="16"/>
        <v>0</v>
      </c>
      <c r="AG150" s="33">
        <f t="shared" si="17"/>
        <v>5</v>
      </c>
      <c r="AH150">
        <v>3.6314747049274801E-3</v>
      </c>
      <c r="AI150">
        <v>-2.2366824801472202E-2</v>
      </c>
    </row>
    <row r="151" spans="31:35">
      <c r="AE151" s="33" t="str">
        <f t="shared" si="15"/>
        <v/>
      </c>
      <c r="AF151">
        <f t="shared" si="16"/>
        <v>0</v>
      </c>
      <c r="AG151" s="33">
        <f t="shared" si="17"/>
        <v>6</v>
      </c>
      <c r="AH151">
        <v>2.7570308004030699E-3</v>
      </c>
      <c r="AI151">
        <v>-0.10758480569529</v>
      </c>
    </row>
    <row r="152" spans="31:35">
      <c r="AE152" s="33" t="str">
        <f t="shared" si="15"/>
        <v/>
      </c>
      <c r="AF152">
        <f t="shared" si="16"/>
        <v>0</v>
      </c>
      <c r="AG152" s="33">
        <f t="shared" si="17"/>
        <v>7</v>
      </c>
      <c r="AH152">
        <v>7.5965847542716599E-3</v>
      </c>
      <c r="AI152">
        <v>5.1846180795986803E-2</v>
      </c>
    </row>
    <row r="153" spans="31:35">
      <c r="AE153" s="33" t="str">
        <f t="shared" si="15"/>
        <v/>
      </c>
      <c r="AF153">
        <f t="shared" si="16"/>
        <v>0</v>
      </c>
      <c r="AG153" s="33">
        <f t="shared" si="17"/>
        <v>8</v>
      </c>
      <c r="AH153">
        <v>4.3031033284075997E-3</v>
      </c>
      <c r="AI153">
        <v>8.1345665755299501E-2</v>
      </c>
    </row>
    <row r="154" spans="31:35">
      <c r="AE154" s="33" t="str">
        <f t="shared" si="15"/>
        <v/>
      </c>
      <c r="AF154">
        <f t="shared" si="16"/>
        <v>0</v>
      </c>
      <c r="AG154" s="33">
        <f t="shared" si="17"/>
        <v>9</v>
      </c>
      <c r="AH154">
        <v>1.339154107231E-2</v>
      </c>
      <c r="AI154">
        <v>-3.18183525531823E-2</v>
      </c>
    </row>
    <row r="155" spans="31:35">
      <c r="AE155" s="33" t="str">
        <f t="shared" ref="AE155:AE218" si="18">IF(AF155="coeffs",AE135+1,"")</f>
        <v/>
      </c>
      <c r="AF155">
        <f t="shared" ref="AF155:AF218" si="19">AF135</f>
        <v>0</v>
      </c>
      <c r="AG155" s="33">
        <f t="shared" si="17"/>
        <v>10</v>
      </c>
      <c r="AH155">
        <v>-2.3176083320950698E-3</v>
      </c>
      <c r="AI155">
        <v>-3.2832759571121597E-2</v>
      </c>
    </row>
    <row r="156" spans="31:35">
      <c r="AE156" s="33" t="str">
        <f t="shared" si="18"/>
        <v/>
      </c>
      <c r="AF156" t="str">
        <f t="shared" si="19"/>
        <v>ses</v>
      </c>
      <c r="AG156" s="33">
        <f t="shared" si="17"/>
        <v>1</v>
      </c>
      <c r="AH156">
        <v>8.6699049643428297E-2</v>
      </c>
      <c r="AI156">
        <v>0.44749767026478798</v>
      </c>
    </row>
    <row r="157" spans="31:35">
      <c r="AE157" s="33" t="str">
        <f t="shared" si="18"/>
        <v/>
      </c>
      <c r="AF157">
        <f t="shared" si="19"/>
        <v>0</v>
      </c>
      <c r="AG157" s="33">
        <f t="shared" si="17"/>
        <v>2</v>
      </c>
      <c r="AH157">
        <v>7.2777838966047503E-2</v>
      </c>
      <c r="AI157">
        <v>0.37564325696943501</v>
      </c>
    </row>
    <row r="158" spans="31:35">
      <c r="AE158" s="33" t="str">
        <f t="shared" si="18"/>
        <v/>
      </c>
      <c r="AF158">
        <f t="shared" si="19"/>
        <v>0</v>
      </c>
      <c r="AG158" s="33">
        <f t="shared" si="17"/>
        <v>3</v>
      </c>
      <c r="AH158">
        <v>8.90604591551417E-2</v>
      </c>
      <c r="AI158">
        <v>0.459686099773288</v>
      </c>
    </row>
    <row r="159" spans="31:35">
      <c r="AE159" s="33" t="str">
        <f t="shared" si="18"/>
        <v/>
      </c>
      <c r="AF159">
        <f t="shared" si="19"/>
        <v>0</v>
      </c>
      <c r="AG159" s="33">
        <f t="shared" si="17"/>
        <v>4</v>
      </c>
      <c r="AH159">
        <v>8.2166463026811201E-2</v>
      </c>
      <c r="AI159">
        <v>0.424102696968639</v>
      </c>
    </row>
    <row r="160" spans="31:35">
      <c r="AE160" s="33" t="str">
        <f t="shared" si="18"/>
        <v/>
      </c>
      <c r="AF160">
        <f t="shared" si="19"/>
        <v>0</v>
      </c>
      <c r="AG160" s="33">
        <f t="shared" si="17"/>
        <v>5</v>
      </c>
      <c r="AH160">
        <v>1.8896552966650899E-2</v>
      </c>
      <c r="AI160">
        <v>9.7534672679683798E-2</v>
      </c>
    </row>
    <row r="161" spans="31:35">
      <c r="AE161" s="33" t="str">
        <f t="shared" si="18"/>
        <v/>
      </c>
      <c r="AF161">
        <f t="shared" si="19"/>
        <v>0</v>
      </c>
      <c r="AG161" s="33">
        <f t="shared" si="17"/>
        <v>6</v>
      </c>
      <c r="AH161">
        <v>1.0554239495512799E-2</v>
      </c>
      <c r="AI161">
        <v>5.4475771131092303E-2</v>
      </c>
    </row>
    <row r="162" spans="31:35">
      <c r="AE162" s="33" t="str">
        <f t="shared" si="18"/>
        <v/>
      </c>
      <c r="AF162">
        <f t="shared" si="19"/>
        <v>0</v>
      </c>
      <c r="AG162" s="33">
        <f t="shared" si="17"/>
        <v>7</v>
      </c>
      <c r="AH162">
        <v>8.4811342572205899E-3</v>
      </c>
      <c r="AI162">
        <v>4.3775425877425098E-2</v>
      </c>
    </row>
    <row r="163" spans="31:35">
      <c r="AE163" s="33" t="str">
        <f t="shared" si="18"/>
        <v/>
      </c>
      <c r="AF163">
        <f t="shared" si="19"/>
        <v>0</v>
      </c>
      <c r="AG163" s="33">
        <f t="shared" si="17"/>
        <v>8</v>
      </c>
      <c r="AH163">
        <v>9.7021089655897202E-3</v>
      </c>
      <c r="AI163">
        <v>5.0077494235666098E-2</v>
      </c>
    </row>
    <row r="164" spans="31:35">
      <c r="AE164" s="33" t="str">
        <f t="shared" si="18"/>
        <v/>
      </c>
      <c r="AF164">
        <f t="shared" si="19"/>
        <v>0</v>
      </c>
      <c r="AG164" s="33">
        <f t="shared" si="17"/>
        <v>9</v>
      </c>
      <c r="AH164">
        <v>1.11345178890279E-2</v>
      </c>
      <c r="AI164">
        <v>5.7470881576604398E-2</v>
      </c>
    </row>
    <row r="165" spans="31:35">
      <c r="AE165" s="33" t="str">
        <f t="shared" si="18"/>
        <v/>
      </c>
      <c r="AF165">
        <f t="shared" si="19"/>
        <v>0</v>
      </c>
      <c r="AG165" s="33">
        <f t="shared" si="17"/>
        <v>10</v>
      </c>
      <c r="AH165">
        <v>1.9807550006824002E-3</v>
      </c>
      <c r="AI165">
        <v>1.02236789424588E-2</v>
      </c>
    </row>
    <row r="166" spans="31:35">
      <c r="AE166" s="33">
        <f t="shared" si="18"/>
        <v>9</v>
      </c>
      <c r="AF166" t="str">
        <f t="shared" si="19"/>
        <v>coeffs</v>
      </c>
      <c r="AG166" s="33">
        <f t="shared" si="17"/>
        <v>1</v>
      </c>
      <c r="AH166">
        <v>-1.1178723520459299</v>
      </c>
      <c r="AI166">
        <v>-3.6099115070596102</v>
      </c>
    </row>
    <row r="167" spans="31:35">
      <c r="AE167" s="33" t="str">
        <f t="shared" si="18"/>
        <v/>
      </c>
      <c r="AF167">
        <f t="shared" si="19"/>
        <v>0</v>
      </c>
      <c r="AG167" s="33">
        <f t="shared" si="17"/>
        <v>2</v>
      </c>
      <c r="AH167">
        <v>0.575500005135681</v>
      </c>
      <c r="AI167">
        <v>2.5362229658217199</v>
      </c>
    </row>
    <row r="168" spans="31:35">
      <c r="AE168" s="33" t="str">
        <f t="shared" si="18"/>
        <v/>
      </c>
      <c r="AF168">
        <f t="shared" si="19"/>
        <v>0</v>
      </c>
      <c r="AG168" s="33">
        <f t="shared" si="17"/>
        <v>3</v>
      </c>
      <c r="AH168">
        <v>0.220373156216739</v>
      </c>
      <c r="AI168">
        <v>1.2918677814470001</v>
      </c>
    </row>
    <row r="169" spans="31:35">
      <c r="AE169" s="33" t="str">
        <f t="shared" si="18"/>
        <v/>
      </c>
      <c r="AF169">
        <f t="shared" si="19"/>
        <v>0</v>
      </c>
      <c r="AG169" s="33">
        <f t="shared" si="17"/>
        <v>4</v>
      </c>
      <c r="AH169">
        <v>0.41458172372559399</v>
      </c>
      <c r="AI169">
        <v>2.9924679819743298</v>
      </c>
    </row>
    <row r="170" spans="31:35">
      <c r="AE170" s="33" t="str">
        <f t="shared" si="18"/>
        <v/>
      </c>
      <c r="AF170">
        <f t="shared" si="19"/>
        <v>0</v>
      </c>
      <c r="AG170" s="33">
        <f t="shared" si="17"/>
        <v>5</v>
      </c>
      <c r="AH170">
        <v>0.14000327046739899</v>
      </c>
      <c r="AI170">
        <v>0.63007020576183903</v>
      </c>
    </row>
    <row r="171" spans="31:35">
      <c r="AE171" s="33" t="str">
        <f t="shared" si="18"/>
        <v/>
      </c>
      <c r="AF171">
        <f t="shared" si="19"/>
        <v>0</v>
      </c>
      <c r="AG171" s="33">
        <f t="shared" si="17"/>
        <v>6</v>
      </c>
      <c r="AH171">
        <v>-2.7356966212533598E-2</v>
      </c>
      <c r="AI171">
        <v>-0.73177621349938604</v>
      </c>
    </row>
    <row r="172" spans="31:35">
      <c r="AE172" s="33" t="str">
        <f t="shared" si="18"/>
        <v/>
      </c>
      <c r="AF172">
        <f t="shared" si="19"/>
        <v>0</v>
      </c>
      <c r="AG172" s="33">
        <f t="shared" si="17"/>
        <v>7</v>
      </c>
      <c r="AH172">
        <v>2.3520224624888401E-2</v>
      </c>
      <c r="AI172">
        <v>0.41630551828243401</v>
      </c>
    </row>
    <row r="173" spans="31:35">
      <c r="AE173" s="33" t="str">
        <f t="shared" si="18"/>
        <v/>
      </c>
      <c r="AF173">
        <f t="shared" si="19"/>
        <v>0</v>
      </c>
      <c r="AG173" s="33">
        <f t="shared" si="17"/>
        <v>8</v>
      </c>
      <c r="AH173">
        <v>4.0583605360579797E-2</v>
      </c>
      <c r="AI173">
        <v>7.7040910638220994E-2</v>
      </c>
    </row>
    <row r="174" spans="31:35">
      <c r="AE174" s="33" t="str">
        <f t="shared" si="18"/>
        <v/>
      </c>
      <c r="AF174">
        <f t="shared" si="19"/>
        <v>0</v>
      </c>
      <c r="AG174" s="33">
        <f t="shared" si="17"/>
        <v>9</v>
      </c>
      <c r="AH174">
        <v>5.82030181680026E-2</v>
      </c>
      <c r="AI174">
        <v>0.45315888360942702</v>
      </c>
    </row>
    <row r="175" spans="31:35">
      <c r="AE175" s="33" t="str">
        <f t="shared" si="18"/>
        <v/>
      </c>
      <c r="AF175">
        <f t="shared" si="19"/>
        <v>0</v>
      </c>
      <c r="AG175" s="33">
        <f t="shared" si="17"/>
        <v>10</v>
      </c>
      <c r="AH175">
        <v>1.7762249388840301E-3</v>
      </c>
      <c r="AI175">
        <v>6.0152502932881997E-2</v>
      </c>
    </row>
    <row r="176" spans="31:35">
      <c r="AE176" s="33" t="str">
        <f t="shared" si="18"/>
        <v/>
      </c>
      <c r="AF176" t="str">
        <f t="shared" si="19"/>
        <v>ses</v>
      </c>
      <c r="AG176" s="33">
        <f t="shared" si="17"/>
        <v>1</v>
      </c>
      <c r="AH176">
        <v>0.26393418305246202</v>
      </c>
      <c r="AI176">
        <v>1.97580516239799</v>
      </c>
    </row>
    <row r="177" spans="31:35">
      <c r="AE177" s="33" t="str">
        <f t="shared" si="18"/>
        <v/>
      </c>
      <c r="AF177">
        <f t="shared" si="19"/>
        <v>0</v>
      </c>
      <c r="AG177" s="33">
        <f t="shared" si="17"/>
        <v>2</v>
      </c>
      <c r="AH177">
        <v>0.22155444091748899</v>
      </c>
      <c r="AI177">
        <v>1.6585513973760799</v>
      </c>
    </row>
    <row r="178" spans="31:35">
      <c r="AE178" s="33" t="str">
        <f t="shared" si="18"/>
        <v/>
      </c>
      <c r="AF178">
        <f t="shared" si="19"/>
        <v>0</v>
      </c>
      <c r="AG178" s="33">
        <f t="shared" si="17"/>
        <v>3</v>
      </c>
      <c r="AH178">
        <v>0.27112292033262397</v>
      </c>
      <c r="AI178">
        <v>2.0296198826627201</v>
      </c>
    </row>
    <row r="179" spans="31:35">
      <c r="AE179" s="33" t="str">
        <f t="shared" si="18"/>
        <v/>
      </c>
      <c r="AF179">
        <f t="shared" si="19"/>
        <v>0</v>
      </c>
      <c r="AG179" s="33">
        <f t="shared" si="17"/>
        <v>4</v>
      </c>
      <c r="AH179">
        <v>0.250135824815648</v>
      </c>
      <c r="AI179">
        <v>1.8725109732118399</v>
      </c>
    </row>
    <row r="180" spans="31:35">
      <c r="AE180" s="33" t="str">
        <f t="shared" si="18"/>
        <v/>
      </c>
      <c r="AF180">
        <f t="shared" si="19"/>
        <v>0</v>
      </c>
      <c r="AG180" s="33">
        <f t="shared" si="17"/>
        <v>5</v>
      </c>
      <c r="AH180">
        <v>5.7525962398350401E-2</v>
      </c>
      <c r="AI180">
        <v>0.43063801802429502</v>
      </c>
    </row>
    <row r="181" spans="31:35">
      <c r="AE181" s="33" t="str">
        <f t="shared" si="18"/>
        <v/>
      </c>
      <c r="AF181">
        <f t="shared" si="19"/>
        <v>0</v>
      </c>
      <c r="AG181" s="33">
        <f t="shared" si="17"/>
        <v>6</v>
      </c>
      <c r="AH181">
        <v>3.2129816767828397E-2</v>
      </c>
      <c r="AI181">
        <v>0.24052306185803399</v>
      </c>
    </row>
    <row r="182" spans="31:35">
      <c r="AE182" s="33" t="str">
        <f t="shared" si="18"/>
        <v/>
      </c>
      <c r="AF182">
        <f t="shared" si="19"/>
        <v>0</v>
      </c>
      <c r="AG182" s="33">
        <f t="shared" si="17"/>
        <v>7</v>
      </c>
      <c r="AH182">
        <v>2.5818751771144E-2</v>
      </c>
      <c r="AI182">
        <v>0.193278575916629</v>
      </c>
    </row>
    <row r="183" spans="31:35">
      <c r="AE183" s="33" t="str">
        <f t="shared" si="18"/>
        <v/>
      </c>
      <c r="AF183">
        <f t="shared" si="19"/>
        <v>0</v>
      </c>
      <c r="AG183" s="33">
        <f t="shared" si="17"/>
        <v>8</v>
      </c>
      <c r="AH183">
        <v>2.9535712493395101E-2</v>
      </c>
      <c r="AI183">
        <v>0.22110365752795799</v>
      </c>
    </row>
    <row r="184" spans="31:35">
      <c r="AE184" s="33" t="str">
        <f t="shared" si="18"/>
        <v/>
      </c>
      <c r="AF184">
        <f t="shared" si="19"/>
        <v>0</v>
      </c>
      <c r="AG184" s="33">
        <f t="shared" si="17"/>
        <v>9</v>
      </c>
      <c r="AH184">
        <v>3.3896333290965502E-2</v>
      </c>
      <c r="AI184">
        <v>0.25374716350909599</v>
      </c>
    </row>
    <row r="185" spans="31:35">
      <c r="AE185" s="33" t="str">
        <f t="shared" si="18"/>
        <v/>
      </c>
      <c r="AF185">
        <f t="shared" si="19"/>
        <v>0</v>
      </c>
      <c r="AG185" s="33">
        <f t="shared" si="17"/>
        <v>10</v>
      </c>
      <c r="AH185">
        <v>6.0299271454795703E-3</v>
      </c>
      <c r="AI185">
        <v>4.5139894518908097E-2</v>
      </c>
    </row>
    <row r="186" spans="31:35">
      <c r="AE186" s="33">
        <f t="shared" si="18"/>
        <v>10</v>
      </c>
      <c r="AF186" t="str">
        <f t="shared" si="19"/>
        <v>coeffs</v>
      </c>
      <c r="AG186" s="33">
        <f t="shared" si="17"/>
        <v>1</v>
      </c>
      <c r="AH186">
        <v>-1.1173581045020899</v>
      </c>
      <c r="AI186">
        <v>-6.2885915879689103</v>
      </c>
    </row>
    <row r="187" spans="31:35">
      <c r="AE187" s="33" t="str">
        <f t="shared" si="18"/>
        <v/>
      </c>
      <c r="AF187">
        <f t="shared" si="19"/>
        <v>0</v>
      </c>
      <c r="AG187" s="33">
        <f t="shared" si="17"/>
        <v>2</v>
      </c>
      <c r="AH187">
        <v>0.23611422054198</v>
      </c>
      <c r="AI187">
        <v>3.4555534914694799</v>
      </c>
    </row>
    <row r="188" spans="31:35">
      <c r="AE188" s="33" t="str">
        <f t="shared" si="18"/>
        <v/>
      </c>
      <c r="AF188">
        <f t="shared" si="19"/>
        <v>0</v>
      </c>
      <c r="AG188" s="33">
        <f t="shared" si="17"/>
        <v>3</v>
      </c>
      <c r="AH188">
        <v>-0.36968091723044999</v>
      </c>
      <c r="AI188">
        <v>-1.4001367366519499</v>
      </c>
    </row>
    <row r="189" spans="31:35">
      <c r="AE189" s="33" t="str">
        <f t="shared" si="18"/>
        <v/>
      </c>
      <c r="AF189">
        <f t="shared" si="19"/>
        <v>0</v>
      </c>
      <c r="AG189" s="33">
        <f t="shared" si="17"/>
        <v>4</v>
      </c>
      <c r="AH189">
        <v>-7.5907484249948002E-3</v>
      </c>
      <c r="AI189">
        <v>3.2041600296661601</v>
      </c>
    </row>
    <row r="190" spans="31:35">
      <c r="AE190" s="33" t="str">
        <f t="shared" si="18"/>
        <v/>
      </c>
      <c r="AF190">
        <f t="shared" si="19"/>
        <v>0</v>
      </c>
      <c r="AG190" s="33">
        <f t="shared" si="17"/>
        <v>5</v>
      </c>
      <c r="AH190">
        <v>8.49874062877162E-2</v>
      </c>
      <c r="AI190">
        <v>0.75720631239514702</v>
      </c>
    </row>
    <row r="191" spans="31:35">
      <c r="AE191" s="33" t="str">
        <f t="shared" si="18"/>
        <v/>
      </c>
      <c r="AF191">
        <f t="shared" si="19"/>
        <v>0</v>
      </c>
      <c r="AG191" s="33">
        <f t="shared" si="17"/>
        <v>6</v>
      </c>
      <c r="AH191">
        <v>-5.1770247534561997E-2</v>
      </c>
      <c r="AI191">
        <v>-0.55940539280824197</v>
      </c>
    </row>
    <row r="192" spans="31:35">
      <c r="AE192" s="33" t="str">
        <f t="shared" si="18"/>
        <v/>
      </c>
      <c r="AF192">
        <f t="shared" si="19"/>
        <v>0</v>
      </c>
      <c r="AG192" s="33">
        <f t="shared" si="17"/>
        <v>7</v>
      </c>
      <c r="AH192">
        <v>-2.1288088284864198E-2</v>
      </c>
      <c r="AI192">
        <v>0.17653069274265501</v>
      </c>
    </row>
    <row r="193" spans="31:35">
      <c r="AE193" s="33" t="str">
        <f t="shared" si="18"/>
        <v/>
      </c>
      <c r="AF193">
        <f t="shared" si="19"/>
        <v>0</v>
      </c>
      <c r="AG193" s="33">
        <f t="shared" si="17"/>
        <v>8</v>
      </c>
      <c r="AH193">
        <v>9.8774100193961805E-3</v>
      </c>
      <c r="AI193">
        <v>-0.111869286010762</v>
      </c>
    </row>
    <row r="194" spans="31:35">
      <c r="AE194" s="33" t="str">
        <f t="shared" si="18"/>
        <v/>
      </c>
      <c r="AF194">
        <f t="shared" si="19"/>
        <v>0</v>
      </c>
      <c r="AG194" s="33">
        <f t="shared" si="17"/>
        <v>9</v>
      </c>
      <c r="AH194">
        <v>4.7800027249828701E-2</v>
      </c>
      <c r="AI194">
        <v>0.63199982872624405</v>
      </c>
    </row>
    <row r="195" spans="31:35">
      <c r="AE195" s="33" t="str">
        <f t="shared" si="18"/>
        <v/>
      </c>
      <c r="AF195">
        <f t="shared" si="19"/>
        <v>0</v>
      </c>
      <c r="AG195" s="33">
        <f t="shared" si="17"/>
        <v>10</v>
      </c>
      <c r="AH195">
        <v>5.49145695468804E-3</v>
      </c>
      <c r="AI195">
        <v>3.6929541728195799E-2</v>
      </c>
    </row>
    <row r="196" spans="31:35">
      <c r="AE196" s="33" t="str">
        <f t="shared" si="18"/>
        <v/>
      </c>
      <c r="AF196" t="str">
        <f t="shared" si="19"/>
        <v>ses</v>
      </c>
      <c r="AG196" s="33">
        <f t="shared" si="17"/>
        <v>1</v>
      </c>
      <c r="AH196">
        <v>0.51484156513588297</v>
      </c>
      <c r="AI196">
        <v>2.94929634510724</v>
      </c>
    </row>
    <row r="197" spans="31:35">
      <c r="AE197" s="33" t="str">
        <f t="shared" si="18"/>
        <v/>
      </c>
      <c r="AF197">
        <f t="shared" si="19"/>
        <v>0</v>
      </c>
      <c r="AG197" s="33">
        <f t="shared" si="17"/>
        <v>2</v>
      </c>
      <c r="AH197">
        <v>0.43217378592485201</v>
      </c>
      <c r="AI197">
        <v>2.4757297265672702</v>
      </c>
    </row>
    <row r="198" spans="31:35">
      <c r="AE198" s="33" t="str">
        <f t="shared" si="18"/>
        <v/>
      </c>
      <c r="AF198">
        <f t="shared" si="19"/>
        <v>0</v>
      </c>
      <c r="AG198" s="33">
        <f t="shared" si="17"/>
        <v>3</v>
      </c>
      <c r="AH198">
        <v>0.52886423059689203</v>
      </c>
      <c r="AI198">
        <v>3.0296259043220299</v>
      </c>
    </row>
    <row r="199" spans="31:35">
      <c r="AE199" s="33" t="str">
        <f t="shared" si="18"/>
        <v/>
      </c>
      <c r="AF199">
        <f t="shared" si="19"/>
        <v>0</v>
      </c>
      <c r="AG199" s="33">
        <f t="shared" si="17"/>
        <v>4</v>
      </c>
      <c r="AH199">
        <v>0.48792588385205699</v>
      </c>
      <c r="AI199">
        <v>2.7951084826421999</v>
      </c>
    </row>
    <row r="200" spans="31:35">
      <c r="AE200" s="33" t="str">
        <f t="shared" si="18"/>
        <v/>
      </c>
      <c r="AF200">
        <f t="shared" si="19"/>
        <v>0</v>
      </c>
      <c r="AG200" s="33">
        <f t="shared" ref="AG200:AG263" si="20">IF(AG199=10,1,AG199+1)</f>
        <v>5</v>
      </c>
      <c r="AH200">
        <v>0.11221265913566</v>
      </c>
      <c r="AI200">
        <v>0.64281598043898702</v>
      </c>
    </row>
    <row r="201" spans="31:35">
      <c r="AE201" s="33" t="str">
        <f t="shared" si="18"/>
        <v/>
      </c>
      <c r="AF201">
        <f t="shared" si="19"/>
        <v>0</v>
      </c>
      <c r="AG201" s="33">
        <f t="shared" si="20"/>
        <v>6</v>
      </c>
      <c r="AH201">
        <v>6.2673826334158106E-2</v>
      </c>
      <c r="AI201">
        <v>0.35903023271330498</v>
      </c>
    </row>
    <row r="202" spans="31:35">
      <c r="AE202" s="33" t="str">
        <f t="shared" si="18"/>
        <v/>
      </c>
      <c r="AF202">
        <f t="shared" si="19"/>
        <v>0</v>
      </c>
      <c r="AG202" s="33">
        <f t="shared" si="20"/>
        <v>7</v>
      </c>
      <c r="AH202">
        <v>5.0363186829302999E-2</v>
      </c>
      <c r="AI202">
        <v>0.28850810210790401</v>
      </c>
    </row>
    <row r="203" spans="31:35">
      <c r="AE203" s="33" t="str">
        <f t="shared" si="18"/>
        <v/>
      </c>
      <c r="AF203">
        <f t="shared" si="19"/>
        <v>0</v>
      </c>
      <c r="AG203" s="33">
        <f t="shared" si="20"/>
        <v>8</v>
      </c>
      <c r="AH203">
        <v>5.7613653038948998E-2</v>
      </c>
      <c r="AI203">
        <v>0.330042770131043</v>
      </c>
    </row>
    <row r="204" spans="31:35">
      <c r="AE204" s="33" t="str">
        <f t="shared" si="18"/>
        <v/>
      </c>
      <c r="AF204">
        <f t="shared" si="19"/>
        <v>0</v>
      </c>
      <c r="AG204" s="33">
        <f t="shared" si="20"/>
        <v>9</v>
      </c>
      <c r="AH204">
        <v>6.6119670752990203E-2</v>
      </c>
      <c r="AI204">
        <v>0.37876992942483101</v>
      </c>
    </row>
    <row r="205" spans="31:35">
      <c r="AE205" s="33" t="str">
        <f t="shared" si="18"/>
        <v/>
      </c>
      <c r="AF205">
        <f t="shared" si="19"/>
        <v>0</v>
      </c>
      <c r="AG205" s="33">
        <f t="shared" si="20"/>
        <v>10</v>
      </c>
      <c r="AH205">
        <v>1.17622397119246E-2</v>
      </c>
      <c r="AI205">
        <v>6.7380594229019999E-2</v>
      </c>
    </row>
    <row r="206" spans="31:35">
      <c r="AE206" s="33">
        <f t="shared" si="18"/>
        <v>11</v>
      </c>
      <c r="AF206" t="str">
        <f t="shared" si="19"/>
        <v>coeffs</v>
      </c>
      <c r="AG206" s="33">
        <f t="shared" si="20"/>
        <v>1</v>
      </c>
      <c r="AH206">
        <v>-0.423956773689254</v>
      </c>
      <c r="AI206">
        <v>-1.0954486941999</v>
      </c>
    </row>
    <row r="207" spans="31:35">
      <c r="AE207" s="33" t="str">
        <f t="shared" si="18"/>
        <v/>
      </c>
      <c r="AF207">
        <f t="shared" si="19"/>
        <v>0</v>
      </c>
      <c r="AG207" s="33">
        <f t="shared" si="20"/>
        <v>2</v>
      </c>
      <c r="AH207">
        <v>0.219913106042774</v>
      </c>
      <c r="AI207">
        <v>0.35942076560910602</v>
      </c>
    </row>
    <row r="208" spans="31:35">
      <c r="AE208" s="33" t="str">
        <f t="shared" si="18"/>
        <v/>
      </c>
      <c r="AF208">
        <f t="shared" si="19"/>
        <v>0</v>
      </c>
      <c r="AG208" s="33">
        <f t="shared" si="20"/>
        <v>3</v>
      </c>
      <c r="AH208">
        <v>0.24038955699543499</v>
      </c>
      <c r="AI208">
        <v>0.303617904367733</v>
      </c>
    </row>
    <row r="209" spans="31:35">
      <c r="AE209" s="33" t="str">
        <f t="shared" si="18"/>
        <v/>
      </c>
      <c r="AF209">
        <f t="shared" si="19"/>
        <v>0</v>
      </c>
      <c r="AG209" s="33">
        <f t="shared" si="20"/>
        <v>4</v>
      </c>
      <c r="AH209">
        <v>0.170609070484148</v>
      </c>
      <c r="AI209">
        <v>1.19745317479242</v>
      </c>
    </row>
    <row r="210" spans="31:35">
      <c r="AE210" s="33" t="str">
        <f t="shared" si="18"/>
        <v/>
      </c>
      <c r="AF210">
        <f t="shared" si="19"/>
        <v>0</v>
      </c>
      <c r="AG210" s="33">
        <f t="shared" si="20"/>
        <v>5</v>
      </c>
      <c r="AH210">
        <v>4.4256907269492503E-2</v>
      </c>
      <c r="AI210">
        <v>0.28404613051042699</v>
      </c>
    </row>
    <row r="211" spans="31:35">
      <c r="AE211" s="33" t="str">
        <f t="shared" si="18"/>
        <v/>
      </c>
      <c r="AF211">
        <f t="shared" si="19"/>
        <v>0</v>
      </c>
      <c r="AG211" s="33">
        <f t="shared" si="20"/>
        <v>6</v>
      </c>
      <c r="AH211">
        <v>-7.2823761700977598E-3</v>
      </c>
      <c r="AI211">
        <v>-0.29114639799339398</v>
      </c>
    </row>
    <row r="212" spans="31:35">
      <c r="AE212" s="33" t="str">
        <f t="shared" si="18"/>
        <v/>
      </c>
      <c r="AF212">
        <f t="shared" si="19"/>
        <v>0</v>
      </c>
      <c r="AG212" s="33">
        <f t="shared" si="20"/>
        <v>7</v>
      </c>
      <c r="AH212">
        <v>5.73711959906654E-3</v>
      </c>
      <c r="AI212">
        <v>3.9524132355978202E-2</v>
      </c>
    </row>
    <row r="213" spans="31:35">
      <c r="AE213" s="33" t="str">
        <f t="shared" si="18"/>
        <v/>
      </c>
      <c r="AF213">
        <f t="shared" si="19"/>
        <v>0</v>
      </c>
      <c r="AG213" s="33">
        <f t="shared" si="20"/>
        <v>8</v>
      </c>
      <c r="AH213">
        <v>1.8718443176600399E-2</v>
      </c>
      <c r="AI213">
        <v>0.17905057541962899</v>
      </c>
    </row>
    <row r="214" spans="31:35">
      <c r="AE214" s="33" t="str">
        <f t="shared" si="18"/>
        <v/>
      </c>
      <c r="AF214">
        <f t="shared" si="19"/>
        <v>0</v>
      </c>
      <c r="AG214" s="33">
        <f t="shared" si="20"/>
        <v>9</v>
      </c>
      <c r="AH214">
        <v>2.90817310594624E-2</v>
      </c>
      <c r="AI214">
        <v>0.169855846180551</v>
      </c>
    </row>
    <row r="215" spans="31:35">
      <c r="AE215" s="33" t="str">
        <f t="shared" si="18"/>
        <v/>
      </c>
      <c r="AF215">
        <f t="shared" si="19"/>
        <v>0</v>
      </c>
      <c r="AG215" s="33">
        <f t="shared" si="20"/>
        <v>10</v>
      </c>
      <c r="AH215">
        <v>2.6507109872502999E-3</v>
      </c>
      <c r="AI215">
        <v>2.7220574231795299E-2</v>
      </c>
    </row>
    <row r="216" spans="31:35">
      <c r="AE216" s="33" t="str">
        <f t="shared" si="18"/>
        <v/>
      </c>
      <c r="AF216" t="str">
        <f t="shared" si="19"/>
        <v>ses</v>
      </c>
      <c r="AG216" s="33">
        <f t="shared" si="20"/>
        <v>1</v>
      </c>
      <c r="AH216">
        <v>0.12928890773398699</v>
      </c>
      <c r="AI216">
        <v>0.98474799542271896</v>
      </c>
    </row>
    <row r="217" spans="31:35">
      <c r="AE217" s="33" t="str">
        <f t="shared" si="18"/>
        <v/>
      </c>
      <c r="AF217">
        <f t="shared" si="19"/>
        <v>0</v>
      </c>
      <c r="AG217" s="33">
        <f t="shared" si="20"/>
        <v>2</v>
      </c>
      <c r="AH217">
        <v>0.108529070916679</v>
      </c>
      <c r="AI217">
        <v>0.82662764272232203</v>
      </c>
    </row>
    <row r="218" spans="31:35">
      <c r="AE218" s="33" t="str">
        <f t="shared" si="18"/>
        <v/>
      </c>
      <c r="AF218">
        <f t="shared" si="19"/>
        <v>0</v>
      </c>
      <c r="AG218" s="33">
        <f t="shared" si="20"/>
        <v>3</v>
      </c>
      <c r="AH218">
        <v>0.13281033106835699</v>
      </c>
      <c r="AI218">
        <v>1.0115694345572399</v>
      </c>
    </row>
    <row r="219" spans="31:35">
      <c r="AE219" s="33" t="str">
        <f t="shared" ref="AE219:AE282" si="21">IF(AF219="coeffs",AE199+1,"")</f>
        <v/>
      </c>
      <c r="AF219">
        <f t="shared" ref="AF219:AF282" si="22">AF199</f>
        <v>0</v>
      </c>
      <c r="AG219" s="33">
        <f t="shared" si="20"/>
        <v>4</v>
      </c>
      <c r="AH219">
        <v>0.12252974283792201</v>
      </c>
      <c r="AI219">
        <v>0.93326582112956902</v>
      </c>
    </row>
    <row r="220" spans="31:35">
      <c r="AE220" s="33" t="str">
        <f t="shared" si="21"/>
        <v/>
      </c>
      <c r="AF220">
        <f t="shared" si="22"/>
        <v>0</v>
      </c>
      <c r="AG220" s="33">
        <f t="shared" si="20"/>
        <v>5</v>
      </c>
      <c r="AH220">
        <v>2.81792557478272E-2</v>
      </c>
      <c r="AI220">
        <v>0.21463144902787501</v>
      </c>
    </row>
    <row r="221" spans="31:35">
      <c r="AE221" s="33" t="str">
        <f t="shared" si="21"/>
        <v/>
      </c>
      <c r="AF221">
        <f t="shared" si="22"/>
        <v>0</v>
      </c>
      <c r="AG221" s="33">
        <f t="shared" si="20"/>
        <v>6</v>
      </c>
      <c r="AH221">
        <v>1.5738881821078798E-2</v>
      </c>
      <c r="AI221">
        <v>0.11987750995152199</v>
      </c>
    </row>
    <row r="222" spans="31:35">
      <c r="AE222" s="33" t="str">
        <f t="shared" si="21"/>
        <v/>
      </c>
      <c r="AF222">
        <f t="shared" si="22"/>
        <v>0</v>
      </c>
      <c r="AG222" s="33">
        <f t="shared" si="20"/>
        <v>7</v>
      </c>
      <c r="AH222">
        <v>1.264738874268E-2</v>
      </c>
      <c r="AI222">
        <v>9.6330697891819195E-2</v>
      </c>
    </row>
    <row r="223" spans="31:35">
      <c r="AE223" s="33" t="str">
        <f t="shared" si="21"/>
        <v/>
      </c>
      <c r="AF223">
        <f t="shared" si="22"/>
        <v>0</v>
      </c>
      <c r="AG223" s="33">
        <f t="shared" si="20"/>
        <v>8</v>
      </c>
      <c r="AH223">
        <v>1.44681524888237E-2</v>
      </c>
      <c r="AI223">
        <v>0.110198812957363</v>
      </c>
    </row>
    <row r="224" spans="31:35">
      <c r="AE224" s="33" t="str">
        <f t="shared" si="21"/>
        <v/>
      </c>
      <c r="AF224">
        <f t="shared" si="22"/>
        <v>0</v>
      </c>
      <c r="AG224" s="33">
        <f t="shared" si="20"/>
        <v>9</v>
      </c>
      <c r="AH224">
        <v>1.6604214947425099E-2</v>
      </c>
      <c r="AI224">
        <v>0.126468447074261</v>
      </c>
    </row>
    <row r="225" spans="31:35">
      <c r="AE225" s="33" t="str">
        <f t="shared" si="21"/>
        <v/>
      </c>
      <c r="AF225">
        <f t="shared" si="22"/>
        <v>0</v>
      </c>
      <c r="AG225" s="33">
        <f t="shared" si="20"/>
        <v>10</v>
      </c>
      <c r="AH225">
        <v>2.95377690505368E-3</v>
      </c>
      <c r="AI225">
        <v>2.2497876555367499E-2</v>
      </c>
    </row>
    <row r="226" spans="31:35">
      <c r="AE226" s="33">
        <f t="shared" si="21"/>
        <v>12</v>
      </c>
      <c r="AF226" t="str">
        <f t="shared" si="22"/>
        <v>coeffs</v>
      </c>
      <c r="AG226" s="33">
        <f t="shared" si="20"/>
        <v>1</v>
      </c>
      <c r="AH226">
        <v>-0.48104354030708801</v>
      </c>
      <c r="AI226">
        <v>-1.47117280011775</v>
      </c>
    </row>
    <row r="227" spans="31:35">
      <c r="AE227" s="33" t="str">
        <f t="shared" si="21"/>
        <v/>
      </c>
      <c r="AF227">
        <f t="shared" si="22"/>
        <v>0</v>
      </c>
      <c r="AG227" s="33">
        <f t="shared" si="20"/>
        <v>2</v>
      </c>
      <c r="AH227">
        <v>9.8124436314993596E-2</v>
      </c>
      <c r="AI227">
        <v>0.30715147471819498</v>
      </c>
    </row>
    <row r="228" spans="31:35">
      <c r="AE228" s="33" t="str">
        <f t="shared" si="21"/>
        <v/>
      </c>
      <c r="AF228">
        <f t="shared" si="22"/>
        <v>0</v>
      </c>
      <c r="AG228" s="33">
        <f t="shared" si="20"/>
        <v>3</v>
      </c>
      <c r="AH228">
        <v>0.27194674349247799</v>
      </c>
      <c r="AI228">
        <v>-0.117091041174539</v>
      </c>
    </row>
    <row r="229" spans="31:35">
      <c r="AE229" s="33" t="str">
        <f t="shared" si="21"/>
        <v/>
      </c>
      <c r="AF229">
        <f t="shared" si="22"/>
        <v>0</v>
      </c>
      <c r="AG229" s="33">
        <f t="shared" si="20"/>
        <v>4</v>
      </c>
      <c r="AH229">
        <v>0.29498894108525198</v>
      </c>
      <c r="AI229">
        <v>1.9603722472039899</v>
      </c>
    </row>
    <row r="230" spans="31:35">
      <c r="AE230" s="33" t="str">
        <f t="shared" si="21"/>
        <v/>
      </c>
      <c r="AF230">
        <f t="shared" si="22"/>
        <v>0</v>
      </c>
      <c r="AG230" s="33">
        <f t="shared" si="20"/>
        <v>5</v>
      </c>
      <c r="AH230">
        <v>7.71373102696018E-2</v>
      </c>
      <c r="AI230">
        <v>0.15435409828586699</v>
      </c>
    </row>
    <row r="231" spans="31:35">
      <c r="AE231" s="33" t="str">
        <f t="shared" si="21"/>
        <v/>
      </c>
      <c r="AF231">
        <f t="shared" si="22"/>
        <v>0</v>
      </c>
      <c r="AG231" s="33">
        <f t="shared" si="20"/>
        <v>6</v>
      </c>
      <c r="AH231">
        <v>-1.44445776606235E-2</v>
      </c>
      <c r="AI231">
        <v>-0.39586731542506598</v>
      </c>
    </row>
    <row r="232" spans="31:35">
      <c r="AE232" s="33" t="str">
        <f t="shared" si="21"/>
        <v/>
      </c>
      <c r="AF232">
        <f t="shared" si="22"/>
        <v>0</v>
      </c>
      <c r="AG232" s="33">
        <f t="shared" si="20"/>
        <v>7</v>
      </c>
      <c r="AH232">
        <v>-4.1856051459097003E-3</v>
      </c>
      <c r="AI232">
        <v>9.4604984286215998E-2</v>
      </c>
    </row>
    <row r="233" spans="31:35">
      <c r="AE233" s="33" t="str">
        <f t="shared" si="21"/>
        <v/>
      </c>
      <c r="AF233">
        <f t="shared" si="22"/>
        <v>0</v>
      </c>
      <c r="AG233" s="33">
        <f t="shared" si="20"/>
        <v>8</v>
      </c>
      <c r="AH233">
        <v>1.3314669146154701E-2</v>
      </c>
      <c r="AI233">
        <v>0.23225651567948799</v>
      </c>
    </row>
    <row r="234" spans="31:35">
      <c r="AE234" s="33" t="str">
        <f t="shared" si="21"/>
        <v/>
      </c>
      <c r="AF234">
        <f t="shared" si="22"/>
        <v>0</v>
      </c>
      <c r="AG234" s="33">
        <f t="shared" si="20"/>
        <v>9</v>
      </c>
      <c r="AH234">
        <v>2.8593589313830801E-2</v>
      </c>
      <c r="AI234">
        <v>0.47091822419788798</v>
      </c>
    </row>
    <row r="235" spans="31:35">
      <c r="AE235" s="33" t="str">
        <f t="shared" si="21"/>
        <v/>
      </c>
      <c r="AF235">
        <f t="shared" si="22"/>
        <v>0</v>
      </c>
      <c r="AG235" s="33">
        <f t="shared" si="20"/>
        <v>10</v>
      </c>
      <c r="AH235" s="10">
        <v>-9.5747276223350796E-5</v>
      </c>
      <c r="AI235">
        <v>3.9474646604518202E-2</v>
      </c>
    </row>
    <row r="236" spans="31:35">
      <c r="AE236" s="33" t="str">
        <f t="shared" si="21"/>
        <v/>
      </c>
      <c r="AF236" t="str">
        <f t="shared" si="22"/>
        <v>ses</v>
      </c>
      <c r="AG236" s="33">
        <f t="shared" si="20"/>
        <v>1</v>
      </c>
      <c r="AH236">
        <v>0.195099481898279</v>
      </c>
      <c r="AI236">
        <v>1.53879796489237</v>
      </c>
    </row>
    <row r="237" spans="31:35">
      <c r="AE237" s="33" t="str">
        <f t="shared" si="21"/>
        <v/>
      </c>
      <c r="AF237">
        <f t="shared" si="22"/>
        <v>0</v>
      </c>
      <c r="AG237" s="33">
        <f t="shared" si="20"/>
        <v>2</v>
      </c>
      <c r="AH237">
        <v>0.163772483485677</v>
      </c>
      <c r="AI237">
        <v>1.29171416469739</v>
      </c>
    </row>
    <row r="238" spans="31:35">
      <c r="AE238" s="33" t="str">
        <f t="shared" si="21"/>
        <v/>
      </c>
      <c r="AF238">
        <f t="shared" si="22"/>
        <v>0</v>
      </c>
      <c r="AG238" s="33">
        <f t="shared" si="20"/>
        <v>3</v>
      </c>
      <c r="AH238">
        <v>0.20041337835019801</v>
      </c>
      <c r="AI238">
        <v>1.58070998314225</v>
      </c>
    </row>
    <row r="239" spans="31:35">
      <c r="AE239" s="33" t="str">
        <f t="shared" si="21"/>
        <v/>
      </c>
      <c r="AF239">
        <f t="shared" si="22"/>
        <v>0</v>
      </c>
      <c r="AG239" s="33">
        <f t="shared" si="20"/>
        <v>4</v>
      </c>
      <c r="AH239">
        <v>0.18489977031899399</v>
      </c>
      <c r="AI239">
        <v>1.4583503118900201</v>
      </c>
    </row>
    <row r="240" spans="31:35">
      <c r="AE240" s="33" t="str">
        <f t="shared" si="21"/>
        <v/>
      </c>
      <c r="AF240">
        <f t="shared" si="22"/>
        <v>0</v>
      </c>
      <c r="AG240" s="33">
        <f t="shared" si="20"/>
        <v>5</v>
      </c>
      <c r="AH240">
        <v>4.2523046199693E-2</v>
      </c>
      <c r="AI240">
        <v>0.33538980378855199</v>
      </c>
    </row>
    <row r="241" spans="31:35">
      <c r="AE241" s="33" t="str">
        <f t="shared" si="21"/>
        <v/>
      </c>
      <c r="AF241">
        <f t="shared" si="22"/>
        <v>0</v>
      </c>
      <c r="AG241" s="33">
        <f t="shared" si="20"/>
        <v>6</v>
      </c>
      <c r="AH241">
        <v>2.37502794537378E-2</v>
      </c>
      <c r="AI241">
        <v>0.18732434004151599</v>
      </c>
    </row>
    <row r="242" spans="31:35">
      <c r="AE242" s="33" t="str">
        <f t="shared" si="21"/>
        <v/>
      </c>
      <c r="AF242">
        <f t="shared" si="22"/>
        <v>0</v>
      </c>
      <c r="AG242" s="33">
        <f t="shared" si="20"/>
        <v>7</v>
      </c>
      <c r="AH242">
        <v>1.90851561383742E-2</v>
      </c>
      <c r="AI242">
        <v>0.150529356303956</v>
      </c>
    </row>
    <row r="243" spans="31:35">
      <c r="AE243" s="33" t="str">
        <f t="shared" si="21"/>
        <v/>
      </c>
      <c r="AF243">
        <f t="shared" si="22"/>
        <v>0</v>
      </c>
      <c r="AG243" s="33">
        <f t="shared" si="20"/>
        <v>8</v>
      </c>
      <c r="AH243">
        <v>2.1832724122030599E-2</v>
      </c>
      <c r="AI243">
        <v>0.172200105915984</v>
      </c>
    </row>
    <row r="244" spans="31:35">
      <c r="AE244" s="33" t="str">
        <f t="shared" si="21"/>
        <v/>
      </c>
      <c r="AF244">
        <f t="shared" si="22"/>
        <v>0</v>
      </c>
      <c r="AG244" s="33">
        <f t="shared" si="20"/>
        <v>9</v>
      </c>
      <c r="AH244">
        <v>2.5056084008657099E-2</v>
      </c>
      <c r="AI244">
        <v>0.19762354418140601</v>
      </c>
    </row>
    <row r="245" spans="31:35">
      <c r="AE245" s="33" t="str">
        <f t="shared" si="21"/>
        <v/>
      </c>
      <c r="AF245">
        <f t="shared" si="22"/>
        <v>0</v>
      </c>
      <c r="AG245" s="33">
        <f t="shared" si="20"/>
        <v>10</v>
      </c>
      <c r="AH245">
        <v>4.4573069253920601E-3</v>
      </c>
      <c r="AI245">
        <v>3.5155884367084403E-2</v>
      </c>
    </row>
    <row r="246" spans="31:35">
      <c r="AE246" s="33">
        <f t="shared" si="21"/>
        <v>13</v>
      </c>
      <c r="AF246" t="str">
        <f t="shared" si="22"/>
        <v>coeffs</v>
      </c>
      <c r="AG246" s="33">
        <f t="shared" si="20"/>
        <v>1</v>
      </c>
      <c r="AH246">
        <v>-0.21143786361018899</v>
      </c>
      <c r="AI246">
        <v>-0.29836793862067701</v>
      </c>
    </row>
    <row r="247" spans="31:35">
      <c r="AE247" s="33" t="str">
        <f t="shared" si="21"/>
        <v/>
      </c>
      <c r="AF247">
        <f t="shared" si="22"/>
        <v>0</v>
      </c>
      <c r="AG247" s="33">
        <f t="shared" si="20"/>
        <v>2</v>
      </c>
      <c r="AH247">
        <v>0.113838129213356</v>
      </c>
      <c r="AI247">
        <v>0.93658599492470496</v>
      </c>
    </row>
    <row r="248" spans="31:35">
      <c r="AE248" s="33" t="str">
        <f t="shared" si="21"/>
        <v/>
      </c>
      <c r="AF248">
        <f t="shared" si="22"/>
        <v>0</v>
      </c>
      <c r="AG248" s="33">
        <f t="shared" si="20"/>
        <v>3</v>
      </c>
      <c r="AH248">
        <v>0.32927769839926502</v>
      </c>
      <c r="AI248">
        <v>1.5522688140238301</v>
      </c>
    </row>
    <row r="249" spans="31:35">
      <c r="AE249" s="33" t="str">
        <f t="shared" si="21"/>
        <v/>
      </c>
      <c r="AF249">
        <f t="shared" si="22"/>
        <v>0</v>
      </c>
      <c r="AG249" s="33">
        <f t="shared" si="20"/>
        <v>4</v>
      </c>
      <c r="AH249">
        <v>0.16068150226212499</v>
      </c>
      <c r="AI249">
        <v>8.3703323811726404E-2</v>
      </c>
    </row>
    <row r="250" spans="31:35">
      <c r="AE250" s="33" t="str">
        <f t="shared" si="21"/>
        <v/>
      </c>
      <c r="AF250">
        <f t="shared" si="22"/>
        <v>0</v>
      </c>
      <c r="AG250" s="33">
        <f t="shared" si="20"/>
        <v>5</v>
      </c>
      <c r="AH250">
        <v>3.5386951628107698E-2</v>
      </c>
      <c r="AI250">
        <v>8.0568406223364697E-2</v>
      </c>
    </row>
    <row r="251" spans="31:35">
      <c r="AE251" s="33" t="str">
        <f t="shared" si="21"/>
        <v/>
      </c>
      <c r="AF251">
        <f t="shared" si="22"/>
        <v>0</v>
      </c>
      <c r="AG251" s="33">
        <f t="shared" si="20"/>
        <v>6</v>
      </c>
      <c r="AH251">
        <v>5.6302392211500497E-4</v>
      </c>
      <c r="AI251">
        <v>-0.19222758747273599</v>
      </c>
    </row>
    <row r="252" spans="31:35">
      <c r="AE252" s="33" t="str">
        <f t="shared" si="21"/>
        <v/>
      </c>
      <c r="AF252">
        <f t="shared" si="22"/>
        <v>0</v>
      </c>
      <c r="AG252" s="33">
        <f t="shared" si="20"/>
        <v>7</v>
      </c>
      <c r="AH252">
        <v>2.0435640375227701E-2</v>
      </c>
      <c r="AI252">
        <v>9.9639446815224894E-2</v>
      </c>
    </row>
    <row r="253" spans="31:35">
      <c r="AE253" s="33" t="str">
        <f t="shared" si="21"/>
        <v/>
      </c>
      <c r="AF253">
        <f t="shared" si="22"/>
        <v>0</v>
      </c>
      <c r="AG253" s="33">
        <f t="shared" si="20"/>
        <v>8</v>
      </c>
      <c r="AH253">
        <v>1.6651466421811902E-2</v>
      </c>
      <c r="AI253">
        <v>0.231414271503042</v>
      </c>
    </row>
    <row r="254" spans="31:35">
      <c r="AE254" s="33" t="str">
        <f t="shared" si="21"/>
        <v/>
      </c>
      <c r="AF254">
        <f t="shared" si="22"/>
        <v>0</v>
      </c>
      <c r="AG254" s="33">
        <f t="shared" si="20"/>
        <v>9</v>
      </c>
      <c r="AH254">
        <v>4.19827524497037E-3</v>
      </c>
      <c r="AI254">
        <v>5.8968683057346601E-2</v>
      </c>
    </row>
    <row r="255" spans="31:35">
      <c r="AE255" s="33" t="str">
        <f t="shared" si="21"/>
        <v/>
      </c>
      <c r="AF255">
        <f t="shared" si="22"/>
        <v>0</v>
      </c>
      <c r="AG255" s="33">
        <f t="shared" si="20"/>
        <v>10</v>
      </c>
      <c r="AH255">
        <v>-1.0832089845618301E-3</v>
      </c>
      <c r="AI255">
        <v>1.53140408143333E-2</v>
      </c>
    </row>
    <row r="256" spans="31:35">
      <c r="AE256" s="33" t="str">
        <f t="shared" si="21"/>
        <v/>
      </c>
      <c r="AF256" t="str">
        <f t="shared" si="22"/>
        <v>ses</v>
      </c>
      <c r="AG256" s="33">
        <f t="shared" si="20"/>
        <v>1</v>
      </c>
      <c r="AH256">
        <v>4.9238563695368102E-2</v>
      </c>
      <c r="AI256">
        <v>0.43956586656065999</v>
      </c>
    </row>
    <row r="257" spans="31:35">
      <c r="AE257" s="33" t="str">
        <f t="shared" si="21"/>
        <v/>
      </c>
      <c r="AF257">
        <f t="shared" si="22"/>
        <v>0</v>
      </c>
      <c r="AG257" s="33">
        <f t="shared" si="20"/>
        <v>2</v>
      </c>
      <c r="AH257">
        <v>4.1332359169782298E-2</v>
      </c>
      <c r="AI257">
        <v>0.36898505788809099</v>
      </c>
    </row>
    <row r="258" spans="31:35">
      <c r="AE258" s="33" t="str">
        <f t="shared" si="21"/>
        <v/>
      </c>
      <c r="AF258">
        <f t="shared" si="22"/>
        <v>0</v>
      </c>
      <c r="AG258" s="33">
        <f t="shared" si="20"/>
        <v>3</v>
      </c>
      <c r="AH258">
        <v>5.0579667353730498E-2</v>
      </c>
      <c r="AI258">
        <v>0.45153825867556702</v>
      </c>
    </row>
    <row r="259" spans="31:35">
      <c r="AE259" s="33" t="str">
        <f t="shared" si="21"/>
        <v/>
      </c>
      <c r="AF259">
        <f t="shared" si="22"/>
        <v>0</v>
      </c>
      <c r="AG259" s="33">
        <f t="shared" si="20"/>
        <v>4</v>
      </c>
      <c r="AH259">
        <v>4.6664394131284599E-2</v>
      </c>
      <c r="AI259">
        <v>0.41658556433025901</v>
      </c>
    </row>
    <row r="260" spans="31:35">
      <c r="AE260" s="33" t="str">
        <f t="shared" si="21"/>
        <v/>
      </c>
      <c r="AF260">
        <f t="shared" si="22"/>
        <v>0</v>
      </c>
      <c r="AG260" s="33">
        <f t="shared" si="20"/>
        <v>5</v>
      </c>
      <c r="AH260">
        <v>1.07318261353268E-2</v>
      </c>
      <c r="AI260">
        <v>9.5805890767626301E-2</v>
      </c>
    </row>
    <row r="261" spans="31:35">
      <c r="AE261" s="33" t="str">
        <f t="shared" si="21"/>
        <v/>
      </c>
      <c r="AF261">
        <f t="shared" si="22"/>
        <v>0</v>
      </c>
      <c r="AG261" s="33">
        <f t="shared" si="20"/>
        <v>6</v>
      </c>
      <c r="AH261">
        <v>5.9940171869619701E-3</v>
      </c>
      <c r="AI261">
        <v>5.3510199348367302E-2</v>
      </c>
    </row>
    <row r="262" spans="31:35">
      <c r="AE262" s="33" t="str">
        <f t="shared" si="21"/>
        <v/>
      </c>
      <c r="AF262">
        <f t="shared" si="22"/>
        <v>0</v>
      </c>
      <c r="AG262" s="33">
        <f t="shared" si="20"/>
        <v>7</v>
      </c>
      <c r="AH262">
        <v>4.8166487527903099E-3</v>
      </c>
      <c r="AI262">
        <v>4.29995155024753E-2</v>
      </c>
    </row>
    <row r="263" spans="31:35">
      <c r="AE263" s="33" t="str">
        <f t="shared" si="21"/>
        <v/>
      </c>
      <c r="AF263">
        <f t="shared" si="22"/>
        <v>0</v>
      </c>
      <c r="AG263" s="33">
        <f t="shared" si="20"/>
        <v>8</v>
      </c>
      <c r="AH263">
        <v>5.5100708975049503E-3</v>
      </c>
      <c r="AI263">
        <v>4.91898810017539E-2</v>
      </c>
    </row>
    <row r="264" spans="31:35">
      <c r="AE264" s="33" t="str">
        <f t="shared" si="21"/>
        <v/>
      </c>
      <c r="AF264">
        <f t="shared" si="22"/>
        <v>0</v>
      </c>
      <c r="AG264" s="33">
        <f t="shared" ref="AG264:AG327" si="23">IF(AG263=10,1,AG263+1)</f>
        <v>9</v>
      </c>
      <c r="AH264">
        <v>6.32357183326605E-3</v>
      </c>
      <c r="AI264">
        <v>5.6452222080345803E-2</v>
      </c>
    </row>
    <row r="265" spans="31:35">
      <c r="AE265" s="33" t="str">
        <f t="shared" si="21"/>
        <v/>
      </c>
      <c r="AF265">
        <f t="shared" si="22"/>
        <v>0</v>
      </c>
      <c r="AG265" s="33">
        <f t="shared" si="23"/>
        <v>10</v>
      </c>
      <c r="AH265">
        <v>1.1249204191641599E-3</v>
      </c>
      <c r="AI265">
        <v>1.00424663465192E-2</v>
      </c>
    </row>
    <row r="266" spans="31:35">
      <c r="AE266" s="33">
        <f t="shared" si="21"/>
        <v>14</v>
      </c>
      <c r="AF266" t="str">
        <f t="shared" si="22"/>
        <v>coeffs</v>
      </c>
      <c r="AG266" s="33">
        <f t="shared" si="23"/>
        <v>1</v>
      </c>
      <c r="AH266">
        <v>-0.63547215767221199</v>
      </c>
      <c r="AI266">
        <v>-2.06971920435381</v>
      </c>
    </row>
    <row r="267" spans="31:35">
      <c r="AE267" s="33" t="str">
        <f t="shared" si="21"/>
        <v/>
      </c>
      <c r="AF267">
        <f t="shared" si="22"/>
        <v>0</v>
      </c>
      <c r="AG267" s="33">
        <f t="shared" si="23"/>
        <v>2</v>
      </c>
      <c r="AH267">
        <v>0.30216436185515899</v>
      </c>
      <c r="AI267">
        <v>1.15085943120895</v>
      </c>
    </row>
    <row r="268" spans="31:35">
      <c r="AE268" s="33" t="str">
        <f t="shared" si="21"/>
        <v/>
      </c>
      <c r="AF268">
        <f t="shared" si="22"/>
        <v>0</v>
      </c>
      <c r="AG268" s="33">
        <f t="shared" si="23"/>
        <v>3</v>
      </c>
      <c r="AH268">
        <v>0.56949234220941303</v>
      </c>
      <c r="AI268">
        <v>2.3537192380064602</v>
      </c>
    </row>
    <row r="269" spans="31:35">
      <c r="AE269" s="33" t="str">
        <f t="shared" si="21"/>
        <v/>
      </c>
      <c r="AF269">
        <f t="shared" si="22"/>
        <v>0</v>
      </c>
      <c r="AG269" s="33">
        <f t="shared" si="23"/>
        <v>4</v>
      </c>
      <c r="AH269">
        <v>0.61210576040507203</v>
      </c>
      <c r="AI269">
        <v>2.7406472723558601</v>
      </c>
    </row>
    <row r="270" spans="31:35">
      <c r="AE270" s="33" t="str">
        <f t="shared" si="21"/>
        <v/>
      </c>
      <c r="AF270">
        <f t="shared" si="22"/>
        <v>0</v>
      </c>
      <c r="AG270" s="33">
        <f t="shared" si="23"/>
        <v>5</v>
      </c>
      <c r="AH270">
        <v>8.5047884238087998E-2</v>
      </c>
      <c r="AI270">
        <v>0.22329001065404799</v>
      </c>
    </row>
    <row r="271" spans="31:35">
      <c r="AE271" s="33" t="str">
        <f t="shared" si="21"/>
        <v/>
      </c>
      <c r="AF271">
        <f t="shared" si="22"/>
        <v>0</v>
      </c>
      <c r="AG271" s="33">
        <f t="shared" si="23"/>
        <v>6</v>
      </c>
      <c r="AH271">
        <v>-1.9828036350535601E-2</v>
      </c>
      <c r="AI271">
        <v>-0.48340340786744301</v>
      </c>
    </row>
    <row r="272" spans="31:35">
      <c r="AE272" s="33" t="str">
        <f t="shared" si="21"/>
        <v/>
      </c>
      <c r="AF272">
        <f t="shared" si="22"/>
        <v>0</v>
      </c>
      <c r="AG272" s="33">
        <f t="shared" si="23"/>
        <v>7</v>
      </c>
      <c r="AH272">
        <v>2.75940411383752E-2</v>
      </c>
      <c r="AI272">
        <v>0.15280194296156999</v>
      </c>
    </row>
    <row r="273" spans="31:35">
      <c r="AE273" s="33" t="str">
        <f t="shared" si="21"/>
        <v/>
      </c>
      <c r="AF273">
        <f t="shared" si="22"/>
        <v>0</v>
      </c>
      <c r="AG273" s="33">
        <f t="shared" si="23"/>
        <v>8</v>
      </c>
      <c r="AH273">
        <v>3.5238215484425101E-2</v>
      </c>
      <c r="AI273">
        <v>0.47631261076057801</v>
      </c>
    </row>
    <row r="274" spans="31:35">
      <c r="AE274" s="33" t="str">
        <f t="shared" si="21"/>
        <v/>
      </c>
      <c r="AF274">
        <f t="shared" si="22"/>
        <v>0</v>
      </c>
      <c r="AG274" s="33">
        <f t="shared" si="23"/>
        <v>9</v>
      </c>
      <c r="AH274">
        <v>5.3293465863369097E-2</v>
      </c>
      <c r="AI274">
        <v>0.47800073118425601</v>
      </c>
    </row>
    <row r="275" spans="31:35">
      <c r="AE275" s="33" t="str">
        <f t="shared" si="21"/>
        <v/>
      </c>
      <c r="AF275">
        <f t="shared" si="22"/>
        <v>0</v>
      </c>
      <c r="AG275" s="33">
        <f t="shared" si="23"/>
        <v>10</v>
      </c>
      <c r="AH275">
        <v>-6.9615795911215199E-4</v>
      </c>
      <c r="AI275">
        <v>2.81307558898309E-2</v>
      </c>
    </row>
    <row r="276" spans="31:35">
      <c r="AE276" s="33" t="str">
        <f t="shared" si="21"/>
        <v/>
      </c>
      <c r="AF276" t="str">
        <f t="shared" si="22"/>
        <v>ses</v>
      </c>
      <c r="AG276" s="33">
        <f t="shared" si="23"/>
        <v>1</v>
      </c>
      <c r="AH276">
        <v>0.16943911379541099</v>
      </c>
      <c r="AI276">
        <v>1.26991813789862</v>
      </c>
    </row>
    <row r="277" spans="31:35">
      <c r="AE277" s="33" t="str">
        <f t="shared" si="21"/>
        <v/>
      </c>
      <c r="AF277">
        <f t="shared" si="22"/>
        <v>0</v>
      </c>
      <c r="AG277" s="33">
        <f t="shared" si="23"/>
        <v>2</v>
      </c>
      <c r="AH277">
        <v>0.142232384196462</v>
      </c>
      <c r="AI277">
        <v>1.06600819870756</v>
      </c>
    </row>
    <row r="278" spans="31:35">
      <c r="AE278" s="33" t="str">
        <f t="shared" si="21"/>
        <v/>
      </c>
      <c r="AF278">
        <f t="shared" si="22"/>
        <v>0</v>
      </c>
      <c r="AG278" s="33">
        <f t="shared" si="23"/>
        <v>3</v>
      </c>
      <c r="AH278">
        <v>0.17405410250195799</v>
      </c>
      <c r="AI278">
        <v>1.30450671507754</v>
      </c>
    </row>
    <row r="279" spans="31:35">
      <c r="AE279" s="33" t="str">
        <f t="shared" si="21"/>
        <v/>
      </c>
      <c r="AF279">
        <f t="shared" si="22"/>
        <v>0</v>
      </c>
      <c r="AG279" s="33">
        <f t="shared" si="23"/>
        <v>4</v>
      </c>
      <c r="AH279">
        <v>0.16058091451088399</v>
      </c>
      <c r="AI279">
        <v>1.2035273991337601</v>
      </c>
    </row>
    <row r="280" spans="31:35">
      <c r="AE280" s="33" t="str">
        <f t="shared" si="21"/>
        <v/>
      </c>
      <c r="AF280">
        <f t="shared" si="22"/>
        <v>0</v>
      </c>
      <c r="AG280" s="33">
        <f t="shared" si="23"/>
        <v>5</v>
      </c>
      <c r="AH280">
        <v>3.6930222437565802E-2</v>
      </c>
      <c r="AI280">
        <v>0.27678591005098602</v>
      </c>
    </row>
    <row r="281" spans="31:35">
      <c r="AE281" s="33" t="str">
        <f t="shared" si="21"/>
        <v/>
      </c>
      <c r="AF281">
        <f t="shared" si="22"/>
        <v>0</v>
      </c>
      <c r="AG281" s="33">
        <f t="shared" si="23"/>
        <v>6</v>
      </c>
      <c r="AH281">
        <v>2.0626535057293699E-2</v>
      </c>
      <c r="AI281">
        <v>0.154592469262363</v>
      </c>
    </row>
    <row r="282" spans="31:35">
      <c r="AE282" s="33" t="str">
        <f t="shared" si="21"/>
        <v/>
      </c>
      <c r="AF282">
        <f t="shared" si="22"/>
        <v>0</v>
      </c>
      <c r="AG282" s="33">
        <f t="shared" si="23"/>
        <v>7</v>
      </c>
      <c r="AH282">
        <v>1.6574989903967E-2</v>
      </c>
      <c r="AI282">
        <v>0.124226808338656</v>
      </c>
    </row>
    <row r="283" spans="31:35">
      <c r="AE283" s="33" t="str">
        <f t="shared" ref="AE283:AE346" si="24">IF(AF283="coeffs",AE263+1,"")</f>
        <v/>
      </c>
      <c r="AF283">
        <f t="shared" ref="AF283:AF346" si="25">AF263</f>
        <v>0</v>
      </c>
      <c r="AG283" s="33">
        <f t="shared" si="23"/>
        <v>8</v>
      </c>
      <c r="AH283">
        <v>1.8961185293691799E-2</v>
      </c>
      <c r="AI283">
        <v>0.1421109481816</v>
      </c>
    </row>
    <row r="284" spans="31:35">
      <c r="AE284" s="33" t="str">
        <f t="shared" si="24"/>
        <v/>
      </c>
      <c r="AF284">
        <f t="shared" si="25"/>
        <v>0</v>
      </c>
      <c r="AG284" s="33">
        <f t="shared" si="23"/>
        <v>9</v>
      </c>
      <c r="AH284">
        <v>2.17605942788907E-2</v>
      </c>
      <c r="AI284">
        <v>0.16309205558985099</v>
      </c>
    </row>
    <row r="285" spans="31:35">
      <c r="AE285" s="33" t="str">
        <f t="shared" si="24"/>
        <v/>
      </c>
      <c r="AF285">
        <f t="shared" si="25"/>
        <v>0</v>
      </c>
      <c r="AG285" s="33">
        <f t="shared" si="23"/>
        <v>10</v>
      </c>
      <c r="AH285">
        <v>3.87106171684426E-3</v>
      </c>
      <c r="AI285">
        <v>2.9012967413658899E-2</v>
      </c>
    </row>
    <row r="286" spans="31:35">
      <c r="AE286" s="33">
        <f t="shared" si="24"/>
        <v>15</v>
      </c>
      <c r="AF286" t="str">
        <f t="shared" si="25"/>
        <v>coeffs</v>
      </c>
      <c r="AG286" s="33">
        <f t="shared" si="23"/>
        <v>1</v>
      </c>
      <c r="AH286">
        <v>-0.84477892916288999</v>
      </c>
      <c r="AI286">
        <v>-2.3916790630289801</v>
      </c>
    </row>
    <row r="287" spans="31:35">
      <c r="AE287" s="33" t="str">
        <f t="shared" si="24"/>
        <v/>
      </c>
      <c r="AF287">
        <f t="shared" si="25"/>
        <v>0</v>
      </c>
      <c r="AG287" s="33">
        <f t="shared" si="23"/>
        <v>2</v>
      </c>
      <c r="AH287">
        <v>0.48257816911041301</v>
      </c>
      <c r="AI287">
        <v>1.9465249087038901</v>
      </c>
    </row>
    <row r="288" spans="31:35">
      <c r="AE288" s="33" t="str">
        <f t="shared" si="24"/>
        <v/>
      </c>
      <c r="AF288">
        <f t="shared" si="25"/>
        <v>0</v>
      </c>
      <c r="AG288" s="33">
        <f t="shared" si="23"/>
        <v>3</v>
      </c>
      <c r="AH288">
        <v>0.55423250218432896</v>
      </c>
      <c r="AI288">
        <v>2.6763014784164398</v>
      </c>
    </row>
    <row r="289" spans="31:35">
      <c r="AE289" s="33" t="str">
        <f t="shared" si="24"/>
        <v/>
      </c>
      <c r="AF289">
        <f t="shared" si="25"/>
        <v>0</v>
      </c>
      <c r="AG289" s="33">
        <f t="shared" si="23"/>
        <v>4</v>
      </c>
      <c r="AH289">
        <v>0.354074837008862</v>
      </c>
      <c r="AI289">
        <v>2.52102666326258</v>
      </c>
    </row>
    <row r="290" spans="31:35">
      <c r="AE290" s="33" t="str">
        <f t="shared" si="24"/>
        <v/>
      </c>
      <c r="AF290">
        <f t="shared" si="25"/>
        <v>0</v>
      </c>
      <c r="AG290" s="33">
        <f t="shared" si="23"/>
        <v>5</v>
      </c>
      <c r="AH290">
        <v>0.13206677616199</v>
      </c>
      <c r="AI290">
        <v>0.28354602981167099</v>
      </c>
    </row>
    <row r="291" spans="31:35">
      <c r="AE291" s="33" t="str">
        <f t="shared" si="24"/>
        <v/>
      </c>
      <c r="AF291">
        <f t="shared" si="25"/>
        <v>0</v>
      </c>
      <c r="AG291" s="33">
        <f t="shared" si="23"/>
        <v>6</v>
      </c>
      <c r="AH291">
        <v>-1.43825991904039E-2</v>
      </c>
      <c r="AI291">
        <v>-0.58259119144029703</v>
      </c>
    </row>
    <row r="292" spans="31:35">
      <c r="AE292" s="33" t="str">
        <f t="shared" si="24"/>
        <v/>
      </c>
      <c r="AF292">
        <f t="shared" si="25"/>
        <v>0</v>
      </c>
      <c r="AG292" s="33">
        <f t="shared" si="23"/>
        <v>7</v>
      </c>
      <c r="AH292">
        <v>3.8453567458731401E-2</v>
      </c>
      <c r="AI292">
        <v>0.238172724353298</v>
      </c>
    </row>
    <row r="293" spans="31:35">
      <c r="AE293" s="33" t="str">
        <f t="shared" si="24"/>
        <v/>
      </c>
      <c r="AF293">
        <f t="shared" si="25"/>
        <v>0</v>
      </c>
      <c r="AG293" s="33">
        <f t="shared" si="23"/>
        <v>8</v>
      </c>
      <c r="AH293">
        <v>4.4780901864152803E-2</v>
      </c>
      <c r="AI293">
        <v>0.413528316878358</v>
      </c>
    </row>
    <row r="294" spans="31:35">
      <c r="AE294" s="33" t="str">
        <f t="shared" si="24"/>
        <v/>
      </c>
      <c r="AF294">
        <f t="shared" si="25"/>
        <v>0</v>
      </c>
      <c r="AG294" s="33">
        <f t="shared" si="23"/>
        <v>9</v>
      </c>
      <c r="AH294">
        <v>5.2512474210552398E-2</v>
      </c>
      <c r="AI294">
        <v>0.24367580497942501</v>
      </c>
    </row>
    <row r="295" spans="31:35">
      <c r="AE295" s="33" t="str">
        <f t="shared" si="24"/>
        <v/>
      </c>
      <c r="AF295">
        <f t="shared" si="25"/>
        <v>0</v>
      </c>
      <c r="AG295" s="33">
        <f t="shared" si="23"/>
        <v>10</v>
      </c>
      <c r="AH295">
        <v>-2.0075381508356102E-3</v>
      </c>
      <c r="AI295">
        <v>5.2549506196192503E-2</v>
      </c>
    </row>
    <row r="296" spans="31:35">
      <c r="AE296" s="33" t="str">
        <f t="shared" si="24"/>
        <v/>
      </c>
      <c r="AF296" t="str">
        <f t="shared" si="25"/>
        <v>ses</v>
      </c>
      <c r="AG296" s="33">
        <f t="shared" si="23"/>
        <v>1</v>
      </c>
      <c r="AH296">
        <v>0.203701698071207</v>
      </c>
      <c r="AI296">
        <v>1.73246358905169</v>
      </c>
    </row>
    <row r="297" spans="31:35">
      <c r="AE297" s="33" t="str">
        <f t="shared" si="24"/>
        <v/>
      </c>
      <c r="AF297">
        <f t="shared" si="25"/>
        <v>0</v>
      </c>
      <c r="AG297" s="33">
        <f t="shared" si="23"/>
        <v>2</v>
      </c>
      <c r="AH297">
        <v>0.17099344733659899</v>
      </c>
      <c r="AI297">
        <v>1.45428302405967</v>
      </c>
    </row>
    <row r="298" spans="31:35">
      <c r="AE298" s="33" t="str">
        <f t="shared" si="24"/>
        <v/>
      </c>
      <c r="AF298">
        <f t="shared" si="25"/>
        <v>0</v>
      </c>
      <c r="AG298" s="33">
        <f t="shared" si="23"/>
        <v>3</v>
      </c>
      <c r="AH298">
        <v>0.20924989184444701</v>
      </c>
      <c r="AI298">
        <v>1.77965044997703</v>
      </c>
    </row>
    <row r="299" spans="31:35">
      <c r="AE299" s="33" t="str">
        <f t="shared" si="24"/>
        <v/>
      </c>
      <c r="AF299">
        <f t="shared" si="25"/>
        <v>0</v>
      </c>
      <c r="AG299" s="33">
        <f t="shared" si="23"/>
        <v>4</v>
      </c>
      <c r="AH299">
        <v>0.19305226656928101</v>
      </c>
      <c r="AI299">
        <v>1.6418911858960901</v>
      </c>
    </row>
    <row r="300" spans="31:35">
      <c r="AE300" s="33" t="str">
        <f t="shared" si="24"/>
        <v/>
      </c>
      <c r="AF300">
        <f t="shared" si="25"/>
        <v>0</v>
      </c>
      <c r="AG300" s="33">
        <f t="shared" si="23"/>
        <v>5</v>
      </c>
      <c r="AH300">
        <v>4.4397948337730697E-2</v>
      </c>
      <c r="AI300">
        <v>0.37760033250595998</v>
      </c>
    </row>
    <row r="301" spans="31:35">
      <c r="AE301" s="33" t="str">
        <f t="shared" si="24"/>
        <v/>
      </c>
      <c r="AF301">
        <f t="shared" si="25"/>
        <v>0</v>
      </c>
      <c r="AG301" s="33">
        <f t="shared" si="23"/>
        <v>6</v>
      </c>
      <c r="AH301">
        <v>2.4797463362380999E-2</v>
      </c>
      <c r="AI301">
        <v>0.21090006996971999</v>
      </c>
    </row>
    <row r="302" spans="31:35">
      <c r="AE302" s="33" t="str">
        <f t="shared" si="24"/>
        <v/>
      </c>
      <c r="AF302">
        <f t="shared" si="25"/>
        <v>0</v>
      </c>
      <c r="AG302" s="33">
        <f t="shared" si="23"/>
        <v>7</v>
      </c>
      <c r="AH302">
        <v>1.99266480644366E-2</v>
      </c>
      <c r="AI302">
        <v>0.16947424862121699</v>
      </c>
    </row>
    <row r="303" spans="31:35">
      <c r="AE303" s="33" t="str">
        <f t="shared" si="24"/>
        <v/>
      </c>
      <c r="AF303">
        <f t="shared" si="25"/>
        <v>0</v>
      </c>
      <c r="AG303" s="33">
        <f t="shared" si="23"/>
        <v>8</v>
      </c>
      <c r="AH303">
        <v>2.2795360263932401E-2</v>
      </c>
      <c r="AI303">
        <v>0.19387237333079799</v>
      </c>
    </row>
    <row r="304" spans="31:35">
      <c r="AE304" s="33" t="str">
        <f t="shared" si="24"/>
        <v/>
      </c>
      <c r="AF304">
        <f t="shared" si="25"/>
        <v>0</v>
      </c>
      <c r="AG304" s="33">
        <f t="shared" si="23"/>
        <v>9</v>
      </c>
      <c r="AH304">
        <v>2.6160842714279299E-2</v>
      </c>
      <c r="AI304">
        <v>0.22249548182732301</v>
      </c>
    </row>
    <row r="305" spans="31:35">
      <c r="AE305" s="33" t="str">
        <f t="shared" si="24"/>
        <v/>
      </c>
      <c r="AF305">
        <f t="shared" si="25"/>
        <v>0</v>
      </c>
      <c r="AG305" s="33">
        <f t="shared" si="23"/>
        <v>10</v>
      </c>
      <c r="AH305">
        <v>4.65383598507096E-3</v>
      </c>
      <c r="AI305">
        <v>3.95804329070224E-2</v>
      </c>
    </row>
    <row r="306" spans="31:35">
      <c r="AE306" s="33">
        <f t="shared" si="24"/>
        <v>16</v>
      </c>
      <c r="AF306" t="str">
        <f t="shared" si="25"/>
        <v>coeffs</v>
      </c>
      <c r="AG306" s="33">
        <f t="shared" si="23"/>
        <v>1</v>
      </c>
      <c r="AH306">
        <v>-0.80563591671275503</v>
      </c>
      <c r="AI306">
        <v>-2.17036565369252</v>
      </c>
    </row>
    <row r="307" spans="31:35">
      <c r="AE307" s="33" t="str">
        <f t="shared" si="24"/>
        <v/>
      </c>
      <c r="AF307">
        <f t="shared" si="25"/>
        <v>0</v>
      </c>
      <c r="AG307" s="33">
        <f t="shared" si="23"/>
        <v>2</v>
      </c>
      <c r="AH307">
        <v>0.28586241111656902</v>
      </c>
      <c r="AI307">
        <v>2.2290401454172502</v>
      </c>
    </row>
    <row r="308" spans="31:35">
      <c r="AE308" s="33" t="str">
        <f t="shared" si="24"/>
        <v/>
      </c>
      <c r="AF308">
        <f t="shared" si="25"/>
        <v>0</v>
      </c>
      <c r="AG308" s="33">
        <f t="shared" si="23"/>
        <v>3</v>
      </c>
      <c r="AH308">
        <v>0.81839115378174199</v>
      </c>
      <c r="AI308">
        <v>3.62299025157871</v>
      </c>
    </row>
    <row r="309" spans="31:35">
      <c r="AE309" s="33" t="str">
        <f t="shared" si="24"/>
        <v/>
      </c>
      <c r="AF309">
        <f t="shared" si="25"/>
        <v>0</v>
      </c>
      <c r="AG309" s="33">
        <f t="shared" si="23"/>
        <v>4</v>
      </c>
      <c r="AH309">
        <v>0.520779361333499</v>
      </c>
      <c r="AI309">
        <v>1.6124931835107701</v>
      </c>
    </row>
    <row r="310" spans="31:35">
      <c r="AE310" s="33" t="str">
        <f t="shared" si="24"/>
        <v/>
      </c>
      <c r="AF310">
        <f t="shared" si="25"/>
        <v>0</v>
      </c>
      <c r="AG310" s="33">
        <f t="shared" si="23"/>
        <v>5</v>
      </c>
      <c r="AH310">
        <v>0.143510604146628</v>
      </c>
      <c r="AI310">
        <v>0.41526200420686199</v>
      </c>
    </row>
    <row r="311" spans="31:35">
      <c r="AE311" s="33" t="str">
        <f t="shared" si="24"/>
        <v/>
      </c>
      <c r="AF311">
        <f t="shared" si="25"/>
        <v>0</v>
      </c>
      <c r="AG311" s="33">
        <f t="shared" si="23"/>
        <v>6</v>
      </c>
      <c r="AH311">
        <v>-9.1321972439962901E-3</v>
      </c>
      <c r="AI311">
        <v>-0.68203769497000599</v>
      </c>
    </row>
    <row r="312" spans="31:35">
      <c r="AE312" s="33" t="str">
        <f t="shared" si="24"/>
        <v/>
      </c>
      <c r="AF312">
        <f t="shared" si="25"/>
        <v>0</v>
      </c>
      <c r="AG312" s="33">
        <f t="shared" si="23"/>
        <v>7</v>
      </c>
      <c r="AH312">
        <v>3.48646962687926E-2</v>
      </c>
      <c r="AI312">
        <v>0.18136504275995199</v>
      </c>
    </row>
    <row r="313" spans="31:35">
      <c r="AE313" s="33" t="str">
        <f t="shared" si="24"/>
        <v/>
      </c>
      <c r="AF313">
        <f t="shared" si="25"/>
        <v>0</v>
      </c>
      <c r="AG313" s="33">
        <f t="shared" si="23"/>
        <v>8</v>
      </c>
      <c r="AH313">
        <v>5.1892306772567301E-2</v>
      </c>
      <c r="AI313">
        <v>0.61001055268666404</v>
      </c>
    </row>
    <row r="314" spans="31:35">
      <c r="AE314" s="33" t="str">
        <f t="shared" si="24"/>
        <v/>
      </c>
      <c r="AF314">
        <f t="shared" si="25"/>
        <v>0</v>
      </c>
      <c r="AG314" s="33">
        <f t="shared" si="23"/>
        <v>9</v>
      </c>
      <c r="AH314">
        <v>2.9505599784661801E-2</v>
      </c>
      <c r="AI314">
        <v>0.51063465005140596</v>
      </c>
    </row>
    <row r="315" spans="31:35">
      <c r="AE315" s="33" t="str">
        <f t="shared" si="24"/>
        <v/>
      </c>
      <c r="AF315">
        <f t="shared" si="25"/>
        <v>0</v>
      </c>
      <c r="AG315" s="33">
        <f t="shared" si="23"/>
        <v>10</v>
      </c>
      <c r="AH315">
        <v>-1.0092946956365399E-3</v>
      </c>
      <c r="AI315">
        <v>6.5411963235311996E-2</v>
      </c>
    </row>
    <row r="316" spans="31:35">
      <c r="AE316" s="33" t="str">
        <f t="shared" si="24"/>
        <v/>
      </c>
      <c r="AF316" t="str">
        <f t="shared" si="25"/>
        <v>ses</v>
      </c>
      <c r="AG316" s="33">
        <f t="shared" si="23"/>
        <v>1</v>
      </c>
      <c r="AH316">
        <v>0.224155538473469</v>
      </c>
      <c r="AI316">
        <v>1.59089900770337</v>
      </c>
    </row>
    <row r="317" spans="31:35">
      <c r="AE317" s="33" t="str">
        <f t="shared" si="24"/>
        <v/>
      </c>
      <c r="AF317">
        <f t="shared" si="25"/>
        <v>0</v>
      </c>
      <c r="AG317" s="33">
        <f t="shared" si="23"/>
        <v>2</v>
      </c>
      <c r="AH317">
        <v>0.188163027731715</v>
      </c>
      <c r="AI317">
        <v>1.335449376551</v>
      </c>
    </row>
    <row r="318" spans="31:35">
      <c r="AE318" s="33" t="str">
        <f t="shared" si="24"/>
        <v/>
      </c>
      <c r="AF318">
        <f t="shared" si="25"/>
        <v>0</v>
      </c>
      <c r="AG318" s="33">
        <f t="shared" si="23"/>
        <v>3</v>
      </c>
      <c r="AH318">
        <v>0.23026083054796601</v>
      </c>
      <c r="AI318">
        <v>1.6342300945424699</v>
      </c>
    </row>
    <row r="319" spans="31:35">
      <c r="AE319" s="33" t="str">
        <f t="shared" si="24"/>
        <v/>
      </c>
      <c r="AF319">
        <f t="shared" si="25"/>
        <v>0</v>
      </c>
      <c r="AG319" s="33">
        <f t="shared" si="23"/>
        <v>4</v>
      </c>
      <c r="AH319">
        <v>0.212436789560949</v>
      </c>
      <c r="AI319">
        <v>1.50772753603947</v>
      </c>
    </row>
    <row r="320" spans="31:35">
      <c r="AE320" s="33" t="str">
        <f t="shared" si="24"/>
        <v/>
      </c>
      <c r="AF320">
        <f t="shared" si="25"/>
        <v>0</v>
      </c>
      <c r="AG320" s="33">
        <f t="shared" si="23"/>
        <v>5</v>
      </c>
      <c r="AH320">
        <v>4.8855979655517703E-2</v>
      </c>
      <c r="AI320">
        <v>0.34674552359338201</v>
      </c>
    </row>
    <row r="321" spans="31:35">
      <c r="AE321" s="33" t="str">
        <f t="shared" si="24"/>
        <v/>
      </c>
      <c r="AF321">
        <f t="shared" si="25"/>
        <v>0</v>
      </c>
      <c r="AG321" s="33">
        <f t="shared" si="23"/>
        <v>6</v>
      </c>
      <c r="AH321">
        <v>2.7287395271626901E-2</v>
      </c>
      <c r="AI321">
        <v>0.19366681883516901</v>
      </c>
    </row>
    <row r="322" spans="31:35">
      <c r="AE322" s="33" t="str">
        <f t="shared" si="24"/>
        <v/>
      </c>
      <c r="AF322">
        <f t="shared" si="25"/>
        <v>0</v>
      </c>
      <c r="AG322" s="33">
        <f t="shared" si="23"/>
        <v>7</v>
      </c>
      <c r="AH322">
        <v>2.1927497753571501E-2</v>
      </c>
      <c r="AI322">
        <v>0.15562602046392901</v>
      </c>
    </row>
    <row r="323" spans="31:35">
      <c r="AE323" s="33" t="str">
        <f t="shared" si="24"/>
        <v/>
      </c>
      <c r="AF323">
        <f t="shared" si="25"/>
        <v>0</v>
      </c>
      <c r="AG323" s="33">
        <f t="shared" si="23"/>
        <v>8</v>
      </c>
      <c r="AH323">
        <v>2.5084259498280199E-2</v>
      </c>
      <c r="AI323">
        <v>0.17803050424967001</v>
      </c>
    </row>
    <row r="324" spans="31:35">
      <c r="AE324" s="33" t="str">
        <f t="shared" si="24"/>
        <v/>
      </c>
      <c r="AF324">
        <f t="shared" si="25"/>
        <v>0</v>
      </c>
      <c r="AG324" s="33">
        <f t="shared" si="23"/>
        <v>9</v>
      </c>
      <c r="AH324">
        <v>2.87876725676048E-2</v>
      </c>
      <c r="AI324">
        <v>0.2043147362487</v>
      </c>
    </row>
    <row r="325" spans="31:35">
      <c r="AE325" s="33" t="str">
        <f t="shared" si="24"/>
        <v/>
      </c>
      <c r="AF325">
        <f t="shared" si="25"/>
        <v>0</v>
      </c>
      <c r="AG325" s="33">
        <f t="shared" si="23"/>
        <v>10</v>
      </c>
      <c r="AH325">
        <v>5.1211311495112204E-3</v>
      </c>
      <c r="AI325">
        <v>3.6346201925501601E-2</v>
      </c>
    </row>
    <row r="326" spans="31:35">
      <c r="AE326" s="33">
        <f t="shared" si="24"/>
        <v>17</v>
      </c>
      <c r="AF326" t="str">
        <f t="shared" si="25"/>
        <v>coeffs</v>
      </c>
      <c r="AG326" s="33">
        <f t="shared" si="23"/>
        <v>1</v>
      </c>
      <c r="AH326">
        <v>-0.97898848700997199</v>
      </c>
      <c r="AI326">
        <v>-4.32091607595222</v>
      </c>
    </row>
    <row r="327" spans="31:35">
      <c r="AE327" s="33" t="str">
        <f t="shared" si="24"/>
        <v/>
      </c>
      <c r="AF327">
        <f t="shared" si="25"/>
        <v>0</v>
      </c>
      <c r="AG327" s="33">
        <f t="shared" si="23"/>
        <v>2</v>
      </c>
      <c r="AH327">
        <v>0.48219582314343001</v>
      </c>
      <c r="AI327">
        <v>3.2109945190471798</v>
      </c>
    </row>
    <row r="328" spans="31:35">
      <c r="AE328" s="33" t="str">
        <f t="shared" si="24"/>
        <v/>
      </c>
      <c r="AF328">
        <f t="shared" si="25"/>
        <v>0</v>
      </c>
      <c r="AG328" s="33">
        <f t="shared" ref="AG328:AG391" si="26">IF(AG327=10,1,AG327+1)</f>
        <v>3</v>
      </c>
      <c r="AH328">
        <v>0.56455493952079105</v>
      </c>
      <c r="AI328">
        <v>3.1368256353256299</v>
      </c>
    </row>
    <row r="329" spans="31:35">
      <c r="AE329" s="33" t="str">
        <f t="shared" si="24"/>
        <v/>
      </c>
      <c r="AF329">
        <f t="shared" si="25"/>
        <v>0</v>
      </c>
      <c r="AG329" s="33">
        <f t="shared" si="26"/>
        <v>4</v>
      </c>
      <c r="AH329">
        <v>0.71163124290408697</v>
      </c>
      <c r="AI329">
        <v>2.9839560368106501</v>
      </c>
    </row>
    <row r="330" spans="31:35">
      <c r="AE330" s="33" t="str">
        <f t="shared" si="24"/>
        <v/>
      </c>
      <c r="AF330">
        <f t="shared" si="25"/>
        <v>0</v>
      </c>
      <c r="AG330" s="33">
        <f t="shared" si="26"/>
        <v>5</v>
      </c>
      <c r="AH330">
        <v>0.13392635863140201</v>
      </c>
      <c r="AI330">
        <v>0.63464216447317101</v>
      </c>
    </row>
    <row r="331" spans="31:35">
      <c r="AE331" s="33" t="str">
        <f t="shared" si="24"/>
        <v/>
      </c>
      <c r="AF331">
        <f t="shared" si="25"/>
        <v>0</v>
      </c>
      <c r="AG331" s="33">
        <f t="shared" si="26"/>
        <v>6</v>
      </c>
      <c r="AH331">
        <v>-4.7445039073241803E-2</v>
      </c>
      <c r="AI331">
        <v>-0.83182476934822303</v>
      </c>
    </row>
    <row r="332" spans="31:35">
      <c r="AE332" s="33" t="str">
        <f t="shared" si="24"/>
        <v/>
      </c>
      <c r="AF332">
        <f t="shared" si="25"/>
        <v>0</v>
      </c>
      <c r="AG332" s="33">
        <f t="shared" si="26"/>
        <v>7</v>
      </c>
      <c r="AH332">
        <v>4.6460088231295098E-2</v>
      </c>
      <c r="AI332">
        <v>0.49702802348965103</v>
      </c>
    </row>
    <row r="333" spans="31:35">
      <c r="AE333" s="33" t="str">
        <f t="shared" si="24"/>
        <v/>
      </c>
      <c r="AF333">
        <f t="shared" si="25"/>
        <v>0</v>
      </c>
      <c r="AG333" s="33">
        <f t="shared" si="26"/>
        <v>8</v>
      </c>
      <c r="AH333">
        <v>4.5137891802285002E-2</v>
      </c>
      <c r="AI333">
        <v>0.30395532550582</v>
      </c>
    </row>
    <row r="334" spans="31:35">
      <c r="AE334" s="33" t="str">
        <f t="shared" si="24"/>
        <v/>
      </c>
      <c r="AF334">
        <f t="shared" si="25"/>
        <v>0</v>
      </c>
      <c r="AG334" s="33">
        <f t="shared" si="26"/>
        <v>9</v>
      </c>
      <c r="AH334">
        <v>4.6642986606024402E-2</v>
      </c>
      <c r="AI334">
        <v>0.67540063106229897</v>
      </c>
    </row>
    <row r="335" spans="31:35">
      <c r="AE335" s="33" t="str">
        <f t="shared" si="24"/>
        <v/>
      </c>
      <c r="AF335">
        <f t="shared" si="25"/>
        <v>0</v>
      </c>
      <c r="AG335" s="33">
        <f t="shared" si="26"/>
        <v>10</v>
      </c>
      <c r="AH335">
        <v>1.2426426445094599E-4</v>
      </c>
      <c r="AI335">
        <v>3.70090729871159E-2</v>
      </c>
    </row>
    <row r="336" spans="31:35">
      <c r="AE336" s="33" t="str">
        <f t="shared" si="24"/>
        <v/>
      </c>
      <c r="AF336" t="str">
        <f t="shared" si="25"/>
        <v>ses</v>
      </c>
      <c r="AG336" s="33">
        <f t="shared" si="26"/>
        <v>1</v>
      </c>
      <c r="AH336">
        <v>0.28245483709920299</v>
      </c>
      <c r="AI336">
        <v>2.1647090283927102</v>
      </c>
    </row>
    <row r="337" spans="31:35">
      <c r="AE337" s="33" t="str">
        <f t="shared" si="24"/>
        <v/>
      </c>
      <c r="AF337">
        <f t="shared" si="25"/>
        <v>0</v>
      </c>
      <c r="AG337" s="33">
        <f t="shared" si="26"/>
        <v>2</v>
      </c>
      <c r="AH337">
        <v>0.23710124544767899</v>
      </c>
      <c r="AI337">
        <v>1.81712309102174</v>
      </c>
    </row>
    <row r="338" spans="31:35">
      <c r="AE338" s="33" t="str">
        <f t="shared" si="24"/>
        <v/>
      </c>
      <c r="AF338">
        <f t="shared" si="25"/>
        <v>0</v>
      </c>
      <c r="AG338" s="33">
        <f t="shared" si="26"/>
        <v>3</v>
      </c>
      <c r="AH338">
        <v>0.290148018762655</v>
      </c>
      <c r="AI338">
        <v>2.2236688960125002</v>
      </c>
    </row>
    <row r="339" spans="31:35">
      <c r="AE339" s="33" t="str">
        <f t="shared" si="24"/>
        <v/>
      </c>
      <c r="AF339">
        <f t="shared" si="25"/>
        <v>0</v>
      </c>
      <c r="AG339" s="33">
        <f t="shared" si="26"/>
        <v>4</v>
      </c>
      <c r="AH339">
        <v>0.26768822754927202</v>
      </c>
      <c r="AI339">
        <v>2.0515390315897899</v>
      </c>
    </row>
    <row r="340" spans="31:35">
      <c r="AE340" s="33" t="str">
        <f t="shared" si="24"/>
        <v/>
      </c>
      <c r="AF340">
        <f t="shared" si="25"/>
        <v>0</v>
      </c>
      <c r="AG340" s="33">
        <f t="shared" si="26"/>
        <v>5</v>
      </c>
      <c r="AH340">
        <v>6.1562644710447603E-2</v>
      </c>
      <c r="AI340">
        <v>0.47181069435760298</v>
      </c>
    </row>
    <row r="341" spans="31:35">
      <c r="AE341" s="33" t="str">
        <f t="shared" si="24"/>
        <v/>
      </c>
      <c r="AF341">
        <f t="shared" si="25"/>
        <v>0</v>
      </c>
      <c r="AG341" s="33">
        <f t="shared" si="26"/>
        <v>6</v>
      </c>
      <c r="AH341">
        <v>3.4384413781599198E-2</v>
      </c>
      <c r="AI341">
        <v>0.26351912296292801</v>
      </c>
    </row>
    <row r="342" spans="31:35">
      <c r="AE342" s="33" t="str">
        <f t="shared" si="24"/>
        <v/>
      </c>
      <c r="AF342">
        <f t="shared" si="25"/>
        <v>0</v>
      </c>
      <c r="AG342" s="33">
        <f t="shared" si="26"/>
        <v>7</v>
      </c>
      <c r="AH342">
        <v>2.7630491970695899E-2</v>
      </c>
      <c r="AI342">
        <v>0.21175766024106299</v>
      </c>
    </row>
    <row r="343" spans="31:35">
      <c r="AE343" s="33" t="str">
        <f t="shared" si="24"/>
        <v/>
      </c>
      <c r="AF343">
        <f t="shared" si="25"/>
        <v>0</v>
      </c>
      <c r="AG343" s="33">
        <f t="shared" si="26"/>
        <v>8</v>
      </c>
      <c r="AH343">
        <v>3.1608277353269501E-2</v>
      </c>
      <c r="AI343">
        <v>0.24224305754952299</v>
      </c>
    </row>
    <row r="344" spans="31:35">
      <c r="AE344" s="33" t="str">
        <f t="shared" si="24"/>
        <v/>
      </c>
      <c r="AF344">
        <f t="shared" si="25"/>
        <v>0</v>
      </c>
      <c r="AG344" s="33">
        <f t="shared" si="26"/>
        <v>9</v>
      </c>
      <c r="AH344">
        <v>3.6274889395652501E-2</v>
      </c>
      <c r="AI344">
        <v>0.27800756179345198</v>
      </c>
    </row>
    <row r="345" spans="31:35">
      <c r="AE345" s="33" t="str">
        <f t="shared" si="24"/>
        <v/>
      </c>
      <c r="AF345">
        <f t="shared" si="25"/>
        <v>0</v>
      </c>
      <c r="AG345" s="33">
        <f t="shared" si="26"/>
        <v>10</v>
      </c>
      <c r="AH345">
        <v>6.4530560986787904E-3</v>
      </c>
      <c r="AI345">
        <v>4.9455654365828702E-2</v>
      </c>
    </row>
    <row r="346" spans="31:35">
      <c r="AE346" s="33">
        <f t="shared" si="24"/>
        <v>18</v>
      </c>
      <c r="AF346" t="str">
        <f t="shared" si="25"/>
        <v>coeffs</v>
      </c>
      <c r="AG346" s="33">
        <f t="shared" si="26"/>
        <v>1</v>
      </c>
      <c r="AH346">
        <v>-0.89165839195387397</v>
      </c>
      <c r="AI346">
        <v>-3.8439049197451198</v>
      </c>
    </row>
    <row r="347" spans="31:35">
      <c r="AE347" s="33" t="str">
        <f t="shared" ref="AE347:AE410" si="27">IF(AF347="coeffs",AE327+1,"")</f>
        <v/>
      </c>
      <c r="AF347">
        <f t="shared" ref="AF347:AF410" si="28">AF327</f>
        <v>0</v>
      </c>
      <c r="AG347" s="33">
        <f t="shared" si="26"/>
        <v>2</v>
      </c>
      <c r="AH347">
        <v>0.30411714008847002</v>
      </c>
      <c r="AI347">
        <v>2.8878088074058099</v>
      </c>
    </row>
    <row r="348" spans="31:35">
      <c r="AE348" s="33" t="str">
        <f t="shared" si="27"/>
        <v/>
      </c>
      <c r="AF348">
        <f t="shared" si="28"/>
        <v>0</v>
      </c>
      <c r="AG348" s="33">
        <f t="shared" si="26"/>
        <v>3</v>
      </c>
      <c r="AH348">
        <v>0.57894281181691198</v>
      </c>
      <c r="AI348">
        <v>2.4085301169689002</v>
      </c>
    </row>
    <row r="349" spans="31:35">
      <c r="AE349" s="33" t="str">
        <f t="shared" si="27"/>
        <v/>
      </c>
      <c r="AF349">
        <f t="shared" si="28"/>
        <v>0</v>
      </c>
      <c r="AG349" s="33">
        <f t="shared" si="26"/>
        <v>4</v>
      </c>
      <c r="AH349">
        <v>0.78514652232470905</v>
      </c>
      <c r="AI349">
        <v>2.5454460245276</v>
      </c>
    </row>
    <row r="350" spans="31:35">
      <c r="AE350" s="33" t="str">
        <f t="shared" si="27"/>
        <v/>
      </c>
      <c r="AF350">
        <f t="shared" si="28"/>
        <v>0</v>
      </c>
      <c r="AG350" s="33">
        <f t="shared" si="26"/>
        <v>5</v>
      </c>
      <c r="AH350">
        <v>0.130286266967377</v>
      </c>
      <c r="AI350">
        <v>0.604930968912469</v>
      </c>
    </row>
    <row r="351" spans="31:35">
      <c r="AE351" s="33" t="str">
        <f t="shared" si="27"/>
        <v/>
      </c>
      <c r="AF351">
        <f t="shared" si="28"/>
        <v>0</v>
      </c>
      <c r="AG351" s="33">
        <f t="shared" si="26"/>
        <v>6</v>
      </c>
      <c r="AH351">
        <v>-5.01130758681336E-2</v>
      </c>
      <c r="AI351">
        <v>-0.89169696878819504</v>
      </c>
    </row>
    <row r="352" spans="31:35">
      <c r="AE352" s="33" t="str">
        <f t="shared" si="27"/>
        <v/>
      </c>
      <c r="AF352">
        <f t="shared" si="28"/>
        <v>0</v>
      </c>
      <c r="AG352" s="33">
        <f t="shared" si="26"/>
        <v>7</v>
      </c>
      <c r="AH352">
        <v>4.1990749354632699E-2</v>
      </c>
      <c r="AI352">
        <v>0.41160582796691703</v>
      </c>
    </row>
    <row r="353" spans="31:35">
      <c r="AE353" s="33" t="str">
        <f t="shared" si="27"/>
        <v/>
      </c>
      <c r="AF353">
        <f t="shared" si="28"/>
        <v>0</v>
      </c>
      <c r="AG353" s="33">
        <f t="shared" si="26"/>
        <v>8</v>
      </c>
      <c r="AH353">
        <v>3.3130473696769802E-2</v>
      </c>
      <c r="AI353">
        <v>0.34198766296255101</v>
      </c>
    </row>
    <row r="354" spans="31:35">
      <c r="AE354" s="33" t="str">
        <f t="shared" si="27"/>
        <v/>
      </c>
      <c r="AF354">
        <f t="shared" si="28"/>
        <v>0</v>
      </c>
      <c r="AG354" s="33">
        <f t="shared" si="26"/>
        <v>9</v>
      </c>
      <c r="AH354">
        <v>3.8701664744434802E-2</v>
      </c>
      <c r="AI354">
        <v>0.79399711296684095</v>
      </c>
    </row>
    <row r="355" spans="31:35">
      <c r="AE355" s="33" t="str">
        <f t="shared" si="27"/>
        <v/>
      </c>
      <c r="AF355">
        <f t="shared" si="28"/>
        <v>0</v>
      </c>
      <c r="AG355" s="33">
        <f t="shared" si="26"/>
        <v>10</v>
      </c>
      <c r="AH355">
        <v>2.3056887384660398E-3</v>
      </c>
      <c r="AI355">
        <v>7.5245511775853702E-2</v>
      </c>
    </row>
    <row r="356" spans="31:35">
      <c r="AE356" s="33" t="str">
        <f t="shared" si="27"/>
        <v/>
      </c>
      <c r="AF356" t="str">
        <f t="shared" si="28"/>
        <v>ses</v>
      </c>
      <c r="AG356" s="33">
        <f t="shared" si="26"/>
        <v>1</v>
      </c>
      <c r="AH356">
        <v>0.27065102056055501</v>
      </c>
      <c r="AI356">
        <v>1.9834519264947199</v>
      </c>
    </row>
    <row r="357" spans="31:35">
      <c r="AE357" s="33" t="str">
        <f t="shared" si="27"/>
        <v/>
      </c>
      <c r="AF357">
        <f t="shared" si="28"/>
        <v>0</v>
      </c>
      <c r="AG357" s="33">
        <f t="shared" si="26"/>
        <v>2</v>
      </c>
      <c r="AH357">
        <v>0.227192760144004</v>
      </c>
      <c r="AI357">
        <v>1.66497032547659</v>
      </c>
    </row>
    <row r="358" spans="31:35">
      <c r="AE358" s="33" t="str">
        <f t="shared" si="27"/>
        <v/>
      </c>
      <c r="AF358">
        <f t="shared" si="28"/>
        <v>0</v>
      </c>
      <c r="AG358" s="33">
        <f t="shared" si="26"/>
        <v>3</v>
      </c>
      <c r="AH358">
        <v>0.27802270337524798</v>
      </c>
      <c r="AI358">
        <v>2.0374749205703702</v>
      </c>
    </row>
    <row r="359" spans="31:35">
      <c r="AE359" s="33" t="str">
        <f t="shared" si="27"/>
        <v/>
      </c>
      <c r="AF359">
        <f t="shared" si="28"/>
        <v>0</v>
      </c>
      <c r="AG359" s="33">
        <f t="shared" si="26"/>
        <v>4</v>
      </c>
      <c r="AH359">
        <v>0.25650150913440001</v>
      </c>
      <c r="AI359">
        <v>1.8797579679829799</v>
      </c>
    </row>
    <row r="360" spans="31:35">
      <c r="AE360" s="33" t="str">
        <f t="shared" si="27"/>
        <v/>
      </c>
      <c r="AF360">
        <f t="shared" si="28"/>
        <v>0</v>
      </c>
      <c r="AG360" s="33">
        <f t="shared" si="26"/>
        <v>5</v>
      </c>
      <c r="AH360">
        <v>5.8989935489890503E-2</v>
      </c>
      <c r="AI360">
        <v>0.43230467392619498</v>
      </c>
    </row>
    <row r="361" spans="31:35">
      <c r="AE361" s="33" t="str">
        <f t="shared" si="27"/>
        <v/>
      </c>
      <c r="AF361">
        <f t="shared" si="28"/>
        <v>0</v>
      </c>
      <c r="AG361" s="33">
        <f t="shared" si="26"/>
        <v>6</v>
      </c>
      <c r="AH361">
        <v>3.2947485612001601E-2</v>
      </c>
      <c r="AI361">
        <v>0.24145393457203099</v>
      </c>
    </row>
    <row r="362" spans="31:35">
      <c r="AE362" s="33" t="str">
        <f t="shared" si="27"/>
        <v/>
      </c>
      <c r="AF362">
        <f t="shared" si="28"/>
        <v>0</v>
      </c>
      <c r="AG362" s="33">
        <f t="shared" si="26"/>
        <v>7</v>
      </c>
      <c r="AH362">
        <v>2.6475810884529501E-2</v>
      </c>
      <c r="AI362">
        <v>0.19402660295042401</v>
      </c>
    </row>
    <row r="363" spans="31:35">
      <c r="AE363" s="33" t="str">
        <f t="shared" si="27"/>
        <v/>
      </c>
      <c r="AF363">
        <f t="shared" si="28"/>
        <v>0</v>
      </c>
      <c r="AG363" s="33">
        <f t="shared" si="26"/>
        <v>8</v>
      </c>
      <c r="AH363">
        <v>3.0287364209021801E-2</v>
      </c>
      <c r="AI363">
        <v>0.22195937323425199</v>
      </c>
    </row>
    <row r="364" spans="31:35">
      <c r="AE364" s="33" t="str">
        <f t="shared" si="27"/>
        <v/>
      </c>
      <c r="AF364">
        <f t="shared" si="28"/>
        <v>0</v>
      </c>
      <c r="AG364" s="33">
        <f t="shared" si="26"/>
        <v>9</v>
      </c>
      <c r="AH364">
        <v>3.4758958056740397E-2</v>
      </c>
      <c r="AI364">
        <v>0.25472921616109601</v>
      </c>
    </row>
    <row r="365" spans="31:35">
      <c r="AE365" s="33" t="str">
        <f t="shared" si="27"/>
        <v/>
      </c>
      <c r="AF365">
        <f t="shared" si="28"/>
        <v>0</v>
      </c>
      <c r="AG365" s="33">
        <f t="shared" si="26"/>
        <v>10</v>
      </c>
      <c r="AH365">
        <v>6.1833822241412701E-3</v>
      </c>
      <c r="AI365">
        <v>4.5314595006236802E-2</v>
      </c>
    </row>
    <row r="366" spans="31:35">
      <c r="AE366" s="33">
        <f t="shared" si="27"/>
        <v>19</v>
      </c>
      <c r="AF366" t="str">
        <f t="shared" si="28"/>
        <v>coeffs</v>
      </c>
      <c r="AG366" s="33">
        <f t="shared" si="26"/>
        <v>1</v>
      </c>
      <c r="AH366">
        <v>-1.0099986822604601</v>
      </c>
      <c r="AI366">
        <v>-3.3196657694630098</v>
      </c>
    </row>
    <row r="367" spans="31:35">
      <c r="AE367" s="33" t="str">
        <f t="shared" si="27"/>
        <v/>
      </c>
      <c r="AF367">
        <f t="shared" si="28"/>
        <v>0</v>
      </c>
      <c r="AG367" s="33">
        <f t="shared" si="26"/>
        <v>2</v>
      </c>
      <c r="AH367">
        <v>0.49998103567518698</v>
      </c>
      <c r="AI367">
        <v>3.9029264250198001</v>
      </c>
    </row>
    <row r="368" spans="31:35">
      <c r="AE368" s="33" t="str">
        <f t="shared" si="27"/>
        <v/>
      </c>
      <c r="AF368">
        <f t="shared" si="28"/>
        <v>0</v>
      </c>
      <c r="AG368" s="33">
        <f t="shared" si="26"/>
        <v>3</v>
      </c>
      <c r="AH368">
        <v>1.0836163449876399</v>
      </c>
      <c r="AI368">
        <v>4.8844645496860899</v>
      </c>
    </row>
    <row r="369" spans="31:35">
      <c r="AE369" s="33" t="str">
        <f t="shared" si="27"/>
        <v/>
      </c>
      <c r="AF369">
        <f t="shared" si="28"/>
        <v>0</v>
      </c>
      <c r="AG369" s="33">
        <f t="shared" si="26"/>
        <v>4</v>
      </c>
      <c r="AH369">
        <v>0.60235601236335501</v>
      </c>
      <c r="AI369">
        <v>0.28751141648783801</v>
      </c>
    </row>
    <row r="370" spans="31:35">
      <c r="AE370" s="33" t="str">
        <f t="shared" si="27"/>
        <v/>
      </c>
      <c r="AF370">
        <f t="shared" si="28"/>
        <v>0</v>
      </c>
      <c r="AG370" s="33">
        <f t="shared" si="26"/>
        <v>5</v>
      </c>
      <c r="AH370">
        <v>0.16453863006814401</v>
      </c>
      <c r="AI370">
        <v>1.02864520632528</v>
      </c>
    </row>
    <row r="371" spans="31:35">
      <c r="AE371" s="33" t="str">
        <f t="shared" si="27"/>
        <v/>
      </c>
      <c r="AF371">
        <f t="shared" si="28"/>
        <v>0</v>
      </c>
      <c r="AG371" s="33">
        <f t="shared" si="26"/>
        <v>6</v>
      </c>
      <c r="AH371">
        <v>7.2630098757712699E-4</v>
      </c>
      <c r="AI371">
        <v>-0.75404032012803901</v>
      </c>
    </row>
    <row r="372" spans="31:35">
      <c r="AE372" s="33" t="str">
        <f t="shared" si="27"/>
        <v/>
      </c>
      <c r="AF372">
        <f t="shared" si="28"/>
        <v>0</v>
      </c>
      <c r="AG372" s="33">
        <f t="shared" si="26"/>
        <v>7</v>
      </c>
      <c r="AH372">
        <v>2.9795357974292901E-2</v>
      </c>
      <c r="AI372">
        <v>0.203786789436086</v>
      </c>
    </row>
    <row r="373" spans="31:35">
      <c r="AE373" s="33" t="str">
        <f t="shared" si="27"/>
        <v/>
      </c>
      <c r="AF373">
        <f t="shared" si="28"/>
        <v>0</v>
      </c>
      <c r="AG373" s="33">
        <f t="shared" si="26"/>
        <v>8</v>
      </c>
      <c r="AH373">
        <v>7.7971687580323107E-2</v>
      </c>
      <c r="AI373">
        <v>0.91179394302125205</v>
      </c>
    </row>
    <row r="374" spans="31:35">
      <c r="AE374" s="33" t="str">
        <f t="shared" si="27"/>
        <v/>
      </c>
      <c r="AF374">
        <f t="shared" si="28"/>
        <v>0</v>
      </c>
      <c r="AG374" s="33">
        <f t="shared" si="26"/>
        <v>9</v>
      </c>
      <c r="AH374">
        <v>2.0379935455797998E-2</v>
      </c>
      <c r="AI374">
        <v>0.80915533017371999</v>
      </c>
    </row>
    <row r="375" spans="31:35">
      <c r="AE375" s="33" t="str">
        <f t="shared" si="27"/>
        <v/>
      </c>
      <c r="AF375">
        <f t="shared" si="28"/>
        <v>0</v>
      </c>
      <c r="AG375" s="33">
        <f t="shared" si="26"/>
        <v>10</v>
      </c>
      <c r="AH375">
        <v>7.6298371661217201E-3</v>
      </c>
      <c r="AI375">
        <v>0.125349554939272</v>
      </c>
    </row>
    <row r="376" spans="31:35">
      <c r="AE376" s="33" t="str">
        <f t="shared" si="27"/>
        <v/>
      </c>
      <c r="AF376" t="str">
        <f t="shared" si="28"/>
        <v>ses</v>
      </c>
      <c r="AG376" s="33">
        <f t="shared" si="26"/>
        <v>1</v>
      </c>
      <c r="AH376">
        <v>0.257534509295688</v>
      </c>
      <c r="AI376">
        <v>1.9745724514869301</v>
      </c>
    </row>
    <row r="377" spans="31:35">
      <c r="AE377" s="33" t="str">
        <f t="shared" si="27"/>
        <v/>
      </c>
      <c r="AF377">
        <f t="shared" si="28"/>
        <v>0</v>
      </c>
      <c r="AG377" s="33">
        <f t="shared" si="26"/>
        <v>2</v>
      </c>
      <c r="AH377">
        <v>0.216182358662594</v>
      </c>
      <c r="AI377">
        <v>1.6575166220637101</v>
      </c>
    </row>
    <row r="378" spans="31:35">
      <c r="AE378" s="33" t="str">
        <f t="shared" si="27"/>
        <v/>
      </c>
      <c r="AF378">
        <f t="shared" si="28"/>
        <v>0</v>
      </c>
      <c r="AG378" s="33">
        <f t="shared" si="26"/>
        <v>3</v>
      </c>
      <c r="AH378">
        <v>0.26454893958467501</v>
      </c>
      <c r="AI378">
        <v>2.0283535965823498</v>
      </c>
    </row>
    <row r="379" spans="31:35">
      <c r="AE379" s="33" t="str">
        <f t="shared" si="27"/>
        <v/>
      </c>
      <c r="AF379">
        <f t="shared" si="28"/>
        <v>0</v>
      </c>
      <c r="AG379" s="33">
        <f t="shared" si="26"/>
        <v>4</v>
      </c>
      <c r="AH379">
        <v>0.244070723072523</v>
      </c>
      <c r="AI379">
        <v>1.87134270786276</v>
      </c>
    </row>
    <row r="380" spans="31:35">
      <c r="AE380" s="33" t="str">
        <f t="shared" si="27"/>
        <v/>
      </c>
      <c r="AF380">
        <f t="shared" si="28"/>
        <v>0</v>
      </c>
      <c r="AG380" s="33">
        <f t="shared" si="26"/>
        <v>5</v>
      </c>
      <c r="AH380">
        <v>5.6131116957581197E-2</v>
      </c>
      <c r="AI380">
        <v>0.43036934164180601</v>
      </c>
    </row>
    <row r="381" spans="31:35">
      <c r="AE381" s="33" t="str">
        <f t="shared" si="27"/>
        <v/>
      </c>
      <c r="AF381">
        <f t="shared" si="28"/>
        <v>0</v>
      </c>
      <c r="AG381" s="33">
        <f t="shared" si="26"/>
        <v>6</v>
      </c>
      <c r="AH381">
        <v>3.1350757599360797E-2</v>
      </c>
      <c r="AI381">
        <v>0.240372998780785</v>
      </c>
    </row>
    <row r="382" spans="31:35">
      <c r="AE382" s="33" t="str">
        <f t="shared" si="27"/>
        <v/>
      </c>
      <c r="AF382">
        <f t="shared" si="28"/>
        <v>0</v>
      </c>
      <c r="AG382" s="33">
        <f t="shared" si="26"/>
        <v>7</v>
      </c>
      <c r="AH382">
        <v>2.5192718469085499E-2</v>
      </c>
      <c r="AI382">
        <v>0.19315798881930701</v>
      </c>
    </row>
    <row r="383" spans="31:35">
      <c r="AE383" s="33" t="str">
        <f t="shared" si="27"/>
        <v/>
      </c>
      <c r="AF383">
        <f t="shared" si="28"/>
        <v>0</v>
      </c>
      <c r="AG383" s="33">
        <f t="shared" si="26"/>
        <v>8</v>
      </c>
      <c r="AH383">
        <v>2.8819553176911199E-2</v>
      </c>
      <c r="AI383">
        <v>0.22096571027673201</v>
      </c>
    </row>
    <row r="384" spans="31:35">
      <c r="AE384" s="33" t="str">
        <f t="shared" si="27"/>
        <v/>
      </c>
      <c r="AF384">
        <f t="shared" si="28"/>
        <v>0</v>
      </c>
      <c r="AG384" s="33">
        <f t="shared" si="26"/>
        <v>9</v>
      </c>
      <c r="AH384">
        <v>3.3074440983935603E-2</v>
      </c>
      <c r="AI384">
        <v>0.253588849874198</v>
      </c>
    </row>
    <row r="385" spans="31:35">
      <c r="AE385" s="33" t="str">
        <f t="shared" si="27"/>
        <v/>
      </c>
      <c r="AF385">
        <f t="shared" si="28"/>
        <v>0</v>
      </c>
      <c r="AG385" s="33">
        <f t="shared" si="26"/>
        <v>10</v>
      </c>
      <c r="AH385">
        <v>5.8837180941854698E-3</v>
      </c>
      <c r="AI385">
        <v>4.51117316000351E-2</v>
      </c>
    </row>
    <row r="386" spans="31:35">
      <c r="AE386" s="33">
        <f t="shared" si="27"/>
        <v>20</v>
      </c>
      <c r="AF386" t="str">
        <f t="shared" si="28"/>
        <v>coeffs</v>
      </c>
      <c r="AG386" s="33">
        <f t="shared" si="26"/>
        <v>1</v>
      </c>
      <c r="AH386">
        <v>-0.82917557340823</v>
      </c>
      <c r="AI386">
        <v>-2.6370107835626002</v>
      </c>
    </row>
    <row r="387" spans="31:35">
      <c r="AE387" s="33" t="str">
        <f t="shared" si="27"/>
        <v/>
      </c>
      <c r="AF387">
        <f t="shared" si="28"/>
        <v>0</v>
      </c>
      <c r="AG387" s="33">
        <f t="shared" si="26"/>
        <v>2</v>
      </c>
      <c r="AH387">
        <v>0.28820903594208602</v>
      </c>
      <c r="AI387">
        <v>2.3279173959412902</v>
      </c>
    </row>
    <row r="388" spans="31:35">
      <c r="AE388" s="33" t="str">
        <f t="shared" si="27"/>
        <v/>
      </c>
      <c r="AF388">
        <f t="shared" si="28"/>
        <v>0</v>
      </c>
      <c r="AG388" s="33">
        <f t="shared" si="26"/>
        <v>3</v>
      </c>
      <c r="AH388">
        <v>0.70411775190449899</v>
      </c>
      <c r="AI388">
        <v>3.53467482694461</v>
      </c>
    </row>
    <row r="389" spans="31:35">
      <c r="AE389" s="33" t="str">
        <f t="shared" si="27"/>
        <v/>
      </c>
      <c r="AF389">
        <f t="shared" si="28"/>
        <v>0</v>
      </c>
      <c r="AG389" s="33">
        <f t="shared" si="26"/>
        <v>4</v>
      </c>
      <c r="AH389">
        <v>0.47951966981379401</v>
      </c>
      <c r="AI389">
        <v>1.3001020865776101</v>
      </c>
    </row>
    <row r="390" spans="31:35">
      <c r="AE390" s="33" t="str">
        <f t="shared" si="27"/>
        <v/>
      </c>
      <c r="AF390">
        <f t="shared" si="28"/>
        <v>0</v>
      </c>
      <c r="AG390" s="33">
        <f t="shared" si="26"/>
        <v>5</v>
      </c>
      <c r="AH390">
        <v>0.15610383007380299</v>
      </c>
      <c r="AI390">
        <v>0.67713933486933098</v>
      </c>
    </row>
    <row r="391" spans="31:35">
      <c r="AE391" s="33" t="str">
        <f t="shared" si="27"/>
        <v/>
      </c>
      <c r="AF391">
        <f t="shared" si="28"/>
        <v>0</v>
      </c>
      <c r="AG391" s="33">
        <f t="shared" si="26"/>
        <v>6</v>
      </c>
      <c r="AH391">
        <v>-9.7488806865770692E-3</v>
      </c>
      <c r="AI391">
        <v>-0.70572294398342295</v>
      </c>
    </row>
    <row r="392" spans="31:35">
      <c r="AE392" s="33" t="str">
        <f t="shared" si="27"/>
        <v/>
      </c>
      <c r="AF392">
        <f t="shared" si="28"/>
        <v>0</v>
      </c>
      <c r="AG392" s="33">
        <f t="shared" ref="AG392:AG455" si="29">IF(AG391=10,1,AG391+1)</f>
        <v>7</v>
      </c>
      <c r="AH392">
        <v>1.97449435864606E-2</v>
      </c>
      <c r="AI392">
        <v>0.156671162417132</v>
      </c>
    </row>
    <row r="393" spans="31:35">
      <c r="AE393" s="33" t="str">
        <f t="shared" si="27"/>
        <v/>
      </c>
      <c r="AF393">
        <f t="shared" si="28"/>
        <v>0</v>
      </c>
      <c r="AG393" s="33">
        <f t="shared" si="29"/>
        <v>8</v>
      </c>
      <c r="AH393">
        <v>5.4917315269716202E-2</v>
      </c>
      <c r="AI393">
        <v>0.56218469996410503</v>
      </c>
    </row>
    <row r="394" spans="31:35">
      <c r="AE394" s="33" t="str">
        <f t="shared" si="27"/>
        <v/>
      </c>
      <c r="AF394">
        <f t="shared" si="28"/>
        <v>0</v>
      </c>
      <c r="AG394" s="33">
        <f t="shared" si="29"/>
        <v>9</v>
      </c>
      <c r="AH394">
        <v>2.6797205533282999E-2</v>
      </c>
      <c r="AI394">
        <v>0.61319115963744497</v>
      </c>
    </row>
    <row r="395" spans="31:35">
      <c r="AE395" s="33" t="str">
        <f t="shared" si="27"/>
        <v/>
      </c>
      <c r="AF395">
        <f t="shared" si="28"/>
        <v>0</v>
      </c>
      <c r="AG395" s="33">
        <f t="shared" si="29"/>
        <v>10</v>
      </c>
      <c r="AH395">
        <v>4.0912515277919297E-3</v>
      </c>
      <c r="AI395">
        <v>0.10805648679869199</v>
      </c>
    </row>
    <row r="396" spans="31:35">
      <c r="AE396" s="33" t="str">
        <f t="shared" si="27"/>
        <v/>
      </c>
      <c r="AF396" t="str">
        <f t="shared" si="28"/>
        <v>ses</v>
      </c>
      <c r="AG396" s="33">
        <f t="shared" si="29"/>
        <v>1</v>
      </c>
      <c r="AH396">
        <v>0.234771180294535</v>
      </c>
      <c r="AI396">
        <v>1.73550232827381</v>
      </c>
    </row>
    <row r="397" spans="31:35">
      <c r="AE397" s="33" t="str">
        <f t="shared" si="27"/>
        <v/>
      </c>
      <c r="AF397">
        <f t="shared" si="28"/>
        <v>0</v>
      </c>
      <c r="AG397" s="33">
        <f t="shared" si="29"/>
        <v>2</v>
      </c>
      <c r="AH397">
        <v>0.197074122768538</v>
      </c>
      <c r="AI397">
        <v>1.4568338348779799</v>
      </c>
    </row>
    <row r="398" spans="31:35">
      <c r="AE398" s="33" t="str">
        <f t="shared" si="27"/>
        <v/>
      </c>
      <c r="AF398">
        <f t="shared" si="28"/>
        <v>0</v>
      </c>
      <c r="AG398" s="33">
        <f t="shared" si="29"/>
        <v>3</v>
      </c>
      <c r="AH398">
        <v>0.24116560907436299</v>
      </c>
      <c r="AI398">
        <v>1.7827719549011101</v>
      </c>
    </row>
    <row r="399" spans="31:35">
      <c r="AE399" s="33" t="str">
        <f t="shared" si="27"/>
        <v/>
      </c>
      <c r="AF399">
        <f t="shared" si="28"/>
        <v>0</v>
      </c>
      <c r="AG399" s="33">
        <f t="shared" si="29"/>
        <v>4</v>
      </c>
      <c r="AH399">
        <v>0.22249745048842001</v>
      </c>
      <c r="AI399">
        <v>1.6447710612230899</v>
      </c>
    </row>
    <row r="400" spans="31:35">
      <c r="AE400" s="33" t="str">
        <f t="shared" si="27"/>
        <v/>
      </c>
      <c r="AF400">
        <f t="shared" si="28"/>
        <v>0</v>
      </c>
      <c r="AG400" s="33">
        <f t="shared" si="29"/>
        <v>5</v>
      </c>
      <c r="AH400">
        <v>5.1169719411279603E-2</v>
      </c>
      <c r="AI400">
        <v>0.37826264307221102</v>
      </c>
    </row>
    <row r="401" spans="31:35">
      <c r="AE401" s="33" t="str">
        <f t="shared" si="27"/>
        <v/>
      </c>
      <c r="AF401">
        <f t="shared" si="28"/>
        <v>0</v>
      </c>
      <c r="AG401" s="33">
        <f t="shared" si="29"/>
        <v>6</v>
      </c>
      <c r="AH401">
        <v>2.8579681941883501E-2</v>
      </c>
      <c r="AI401">
        <v>0.21126998845956099</v>
      </c>
    </row>
    <row r="402" spans="31:35">
      <c r="AE402" s="33" t="str">
        <f t="shared" si="27"/>
        <v/>
      </c>
      <c r="AF402">
        <f t="shared" si="28"/>
        <v>0</v>
      </c>
      <c r="AG402" s="33">
        <f t="shared" si="29"/>
        <v>7</v>
      </c>
      <c r="AH402">
        <v>2.2965948392665199E-2</v>
      </c>
      <c r="AI402">
        <v>0.169771506266157</v>
      </c>
    </row>
    <row r="403" spans="31:35">
      <c r="AE403" s="33" t="str">
        <f t="shared" si="27"/>
        <v/>
      </c>
      <c r="AF403">
        <f t="shared" si="28"/>
        <v>0</v>
      </c>
      <c r="AG403" s="33">
        <f t="shared" si="29"/>
        <v>8</v>
      </c>
      <c r="AH403">
        <v>2.6272209240650501E-2</v>
      </c>
      <c r="AI403">
        <v>0.194212425259537</v>
      </c>
    </row>
    <row r="404" spans="31:35">
      <c r="AE404" s="33" t="str">
        <f t="shared" si="27"/>
        <v/>
      </c>
      <c r="AF404">
        <f t="shared" si="28"/>
        <v>0</v>
      </c>
      <c r="AG404" s="33">
        <f t="shared" si="29"/>
        <v>9</v>
      </c>
      <c r="AH404">
        <v>3.0151009931120399E-2</v>
      </c>
      <c r="AI404">
        <v>0.22288573865675801</v>
      </c>
    </row>
    <row r="405" spans="31:35">
      <c r="AE405" s="33" t="str">
        <f t="shared" si="27"/>
        <v/>
      </c>
      <c r="AF405">
        <f t="shared" si="28"/>
        <v>0</v>
      </c>
      <c r="AG405" s="33">
        <f t="shared" si="29"/>
        <v>10</v>
      </c>
      <c r="AH405">
        <v>5.36365959369844E-3</v>
      </c>
      <c r="AI405">
        <v>3.9649856942634697E-2</v>
      </c>
    </row>
    <row r="406" spans="31:35">
      <c r="AE406" s="33">
        <f t="shared" si="27"/>
        <v>21</v>
      </c>
      <c r="AF406" t="str">
        <f t="shared" si="28"/>
        <v>coeffs</v>
      </c>
      <c r="AG406" s="33">
        <f t="shared" si="29"/>
        <v>1</v>
      </c>
      <c r="AH406">
        <v>-1.02444294895885</v>
      </c>
      <c r="AI406">
        <v>-0.86165158543623299</v>
      </c>
    </row>
    <row r="407" spans="31:35">
      <c r="AE407" s="33" t="str">
        <f t="shared" si="27"/>
        <v/>
      </c>
      <c r="AF407">
        <f t="shared" si="28"/>
        <v>0</v>
      </c>
      <c r="AG407" s="33">
        <f t="shared" si="29"/>
        <v>2</v>
      </c>
      <c r="AH407">
        <v>0.27968952314745499</v>
      </c>
      <c r="AI407">
        <v>1.23603064278201</v>
      </c>
    </row>
    <row r="408" spans="31:35">
      <c r="AE408" s="33" t="str">
        <f t="shared" si="27"/>
        <v/>
      </c>
      <c r="AF408">
        <f t="shared" si="28"/>
        <v>0</v>
      </c>
      <c r="AG408" s="33">
        <f t="shared" si="29"/>
        <v>3</v>
      </c>
      <c r="AH408">
        <v>0.91438308532586499</v>
      </c>
      <c r="AI408">
        <v>3.81098508105379</v>
      </c>
    </row>
    <row r="409" spans="31:35">
      <c r="AE409" s="33" t="str">
        <f t="shared" si="27"/>
        <v/>
      </c>
      <c r="AF409">
        <f t="shared" si="28"/>
        <v>0</v>
      </c>
      <c r="AG409" s="33">
        <f t="shared" si="29"/>
        <v>4</v>
      </c>
      <c r="AH409">
        <v>0.56814162590700501</v>
      </c>
      <c r="AI409">
        <v>-0.12176897060455399</v>
      </c>
    </row>
    <row r="410" spans="31:35">
      <c r="AE410" s="33" t="str">
        <f t="shared" si="27"/>
        <v/>
      </c>
      <c r="AF410">
        <f t="shared" si="28"/>
        <v>0</v>
      </c>
      <c r="AG410" s="33">
        <f t="shared" si="29"/>
        <v>5</v>
      </c>
      <c r="AH410">
        <v>0.19372418555149601</v>
      </c>
      <c r="AI410">
        <v>0.52893196080794402</v>
      </c>
    </row>
    <row r="411" spans="31:35">
      <c r="AE411" s="33" t="str">
        <f t="shared" ref="AE411:AE474" si="30">IF(AF411="coeffs",AE391+1,"")</f>
        <v/>
      </c>
      <c r="AF411">
        <f t="shared" ref="AF411:AF474" si="31">AF391</f>
        <v>0</v>
      </c>
      <c r="AG411" s="33">
        <f t="shared" si="29"/>
        <v>6</v>
      </c>
      <c r="AH411">
        <v>2.5599779969763599E-2</v>
      </c>
      <c r="AI411">
        <v>-0.82874003834756305</v>
      </c>
    </row>
    <row r="412" spans="31:35">
      <c r="AE412" s="33" t="str">
        <f t="shared" si="30"/>
        <v/>
      </c>
      <c r="AF412">
        <f t="shared" si="31"/>
        <v>0</v>
      </c>
      <c r="AG412" s="33">
        <f t="shared" si="29"/>
        <v>7</v>
      </c>
      <c r="AH412">
        <v>-3.766834031427E-3</v>
      </c>
      <c r="AI412">
        <v>1.6202842812297901E-2</v>
      </c>
    </row>
    <row r="413" spans="31:35">
      <c r="AE413" s="33" t="str">
        <f t="shared" si="30"/>
        <v/>
      </c>
      <c r="AF413">
        <f t="shared" si="31"/>
        <v>0</v>
      </c>
      <c r="AG413" s="33">
        <f t="shared" si="29"/>
        <v>8</v>
      </c>
      <c r="AH413">
        <v>6.1975602056755799E-2</v>
      </c>
      <c r="AI413">
        <v>0.83240188113902602</v>
      </c>
    </row>
    <row r="414" spans="31:35">
      <c r="AE414" s="33" t="str">
        <f t="shared" si="30"/>
        <v/>
      </c>
      <c r="AF414">
        <f t="shared" si="31"/>
        <v>0</v>
      </c>
      <c r="AG414" s="33">
        <f t="shared" si="29"/>
        <v>9</v>
      </c>
      <c r="AH414">
        <v>7.9616920972992809E-3</v>
      </c>
      <c r="AI414">
        <v>0.72684900130599095</v>
      </c>
    </row>
    <row r="415" spans="31:35">
      <c r="AE415" s="33" t="str">
        <f t="shared" si="30"/>
        <v/>
      </c>
      <c r="AF415">
        <f t="shared" si="31"/>
        <v>0</v>
      </c>
      <c r="AG415" s="33">
        <f t="shared" si="29"/>
        <v>10</v>
      </c>
      <c r="AH415">
        <v>4.0076106326882004E-3</v>
      </c>
      <c r="AI415">
        <v>0.16315957532061201</v>
      </c>
    </row>
    <row r="416" spans="31:35">
      <c r="AE416" s="33" t="str">
        <f t="shared" si="30"/>
        <v/>
      </c>
      <c r="AF416" t="str">
        <f t="shared" si="31"/>
        <v>ses</v>
      </c>
      <c r="AG416" s="33">
        <f t="shared" si="29"/>
        <v>1</v>
      </c>
      <c r="AH416">
        <v>0.24285843757105</v>
      </c>
      <c r="AI416">
        <v>2.0652332113281</v>
      </c>
    </row>
    <row r="417" spans="31:35">
      <c r="AE417" s="33" t="str">
        <f t="shared" si="30"/>
        <v/>
      </c>
      <c r="AF417">
        <f t="shared" si="31"/>
        <v>0</v>
      </c>
      <c r="AG417" s="33">
        <f t="shared" si="29"/>
        <v>2</v>
      </c>
      <c r="AH417">
        <v>0.20386281434206599</v>
      </c>
      <c r="AI417">
        <v>1.73362004196735</v>
      </c>
    </row>
    <row r="418" spans="31:35">
      <c r="AE418" s="33" t="str">
        <f t="shared" si="30"/>
        <v/>
      </c>
      <c r="AF418">
        <f t="shared" si="31"/>
        <v>0</v>
      </c>
      <c r="AG418" s="33">
        <f t="shared" si="29"/>
        <v>3</v>
      </c>
      <c r="AH418">
        <v>0.249473137811003</v>
      </c>
      <c r="AI418">
        <v>2.1214836704645501</v>
      </c>
    </row>
    <row r="419" spans="31:35">
      <c r="AE419" s="33" t="str">
        <f t="shared" si="30"/>
        <v/>
      </c>
      <c r="AF419">
        <f t="shared" si="31"/>
        <v>0</v>
      </c>
      <c r="AG419" s="33">
        <f t="shared" si="29"/>
        <v>4</v>
      </c>
      <c r="AH419">
        <v>0.230161909657603</v>
      </c>
      <c r="AI419">
        <v>1.95726376469221</v>
      </c>
    </row>
    <row r="420" spans="31:35">
      <c r="AE420" s="33" t="str">
        <f t="shared" si="30"/>
        <v/>
      </c>
      <c r="AF420">
        <f t="shared" si="31"/>
        <v>0</v>
      </c>
      <c r="AG420" s="33">
        <f t="shared" si="29"/>
        <v>5</v>
      </c>
      <c r="AH420">
        <v>5.2932383317159798E-2</v>
      </c>
      <c r="AI420">
        <v>0.45012937196948899</v>
      </c>
    </row>
    <row r="421" spans="31:35">
      <c r="AE421" s="33" t="str">
        <f t="shared" si="30"/>
        <v/>
      </c>
      <c r="AF421">
        <f t="shared" si="31"/>
        <v>0</v>
      </c>
      <c r="AG421" s="33">
        <f t="shared" si="29"/>
        <v>6</v>
      </c>
      <c r="AH421">
        <v>2.9564177740963302E-2</v>
      </c>
      <c r="AI421">
        <v>0.25140951389997201</v>
      </c>
    </row>
    <row r="422" spans="31:35">
      <c r="AE422" s="33" t="str">
        <f t="shared" si="30"/>
        <v/>
      </c>
      <c r="AF422">
        <f t="shared" si="31"/>
        <v>0</v>
      </c>
      <c r="AG422" s="33">
        <f t="shared" si="29"/>
        <v>7</v>
      </c>
      <c r="AH422">
        <v>2.37570656542372E-2</v>
      </c>
      <c r="AI422">
        <v>0.20202666822510101</v>
      </c>
    </row>
    <row r="423" spans="31:35">
      <c r="AE423" s="33" t="str">
        <f t="shared" si="30"/>
        <v/>
      </c>
      <c r="AF423">
        <f t="shared" si="31"/>
        <v>0</v>
      </c>
      <c r="AG423" s="33">
        <f t="shared" si="29"/>
        <v>8</v>
      </c>
      <c r="AH423">
        <v>2.7177218599486599E-2</v>
      </c>
      <c r="AI423">
        <v>0.23111115678969599</v>
      </c>
    </row>
    <row r="424" spans="31:35">
      <c r="AE424" s="33" t="str">
        <f t="shared" si="30"/>
        <v/>
      </c>
      <c r="AF424">
        <f t="shared" si="31"/>
        <v>0</v>
      </c>
      <c r="AG424" s="33">
        <f t="shared" si="29"/>
        <v>9</v>
      </c>
      <c r="AH424">
        <v>3.1189633897459899E-2</v>
      </c>
      <c r="AI424">
        <v>0.26523215918884502</v>
      </c>
    </row>
    <row r="425" spans="31:35">
      <c r="AE425" s="33" t="str">
        <f t="shared" si="30"/>
        <v/>
      </c>
      <c r="AF425">
        <f t="shared" si="31"/>
        <v>0</v>
      </c>
      <c r="AG425" s="33">
        <f t="shared" si="29"/>
        <v>10</v>
      </c>
      <c r="AH425">
        <v>5.5484237330764704E-3</v>
      </c>
      <c r="AI425">
        <v>4.7182997134774099E-2</v>
      </c>
    </row>
    <row r="426" spans="31:35">
      <c r="AE426" s="33">
        <f t="shared" si="30"/>
        <v>22</v>
      </c>
      <c r="AF426" t="str">
        <f t="shared" si="31"/>
        <v>coeffs</v>
      </c>
      <c r="AG426" s="33">
        <f t="shared" si="29"/>
        <v>1</v>
      </c>
      <c r="AH426">
        <v>-0.60702381402029304</v>
      </c>
      <c r="AI426">
        <v>-9.4376577703335199E-2</v>
      </c>
    </row>
    <row r="427" spans="31:35">
      <c r="AE427" s="33" t="str">
        <f t="shared" si="30"/>
        <v/>
      </c>
      <c r="AF427">
        <f t="shared" si="31"/>
        <v>0</v>
      </c>
      <c r="AG427" s="33">
        <f t="shared" si="29"/>
        <v>2</v>
      </c>
      <c r="AH427">
        <v>-0.12826223062028</v>
      </c>
      <c r="AI427">
        <v>1.2298859132037401</v>
      </c>
    </row>
    <row r="428" spans="31:35">
      <c r="AE428" s="33" t="str">
        <f t="shared" si="30"/>
        <v/>
      </c>
      <c r="AF428">
        <f t="shared" si="31"/>
        <v>0</v>
      </c>
      <c r="AG428" s="33">
        <f t="shared" si="29"/>
        <v>3</v>
      </c>
      <c r="AH428">
        <v>0.89373618539608901</v>
      </c>
      <c r="AI428">
        <v>2.0441694310471399</v>
      </c>
    </row>
    <row r="429" spans="31:35">
      <c r="AE429" s="33" t="str">
        <f t="shared" si="30"/>
        <v/>
      </c>
      <c r="AF429">
        <f t="shared" si="31"/>
        <v>0</v>
      </c>
      <c r="AG429" s="33">
        <f t="shared" si="29"/>
        <v>4</v>
      </c>
      <c r="AH429">
        <v>0.388479796037485</v>
      </c>
      <c r="AI429">
        <v>2.8911219345799601</v>
      </c>
    </row>
    <row r="430" spans="31:35">
      <c r="AE430" s="33" t="str">
        <f t="shared" si="30"/>
        <v/>
      </c>
      <c r="AF430">
        <f t="shared" si="31"/>
        <v>0</v>
      </c>
      <c r="AG430" s="33">
        <f t="shared" si="29"/>
        <v>5</v>
      </c>
      <c r="AH430">
        <v>0.26099633820183499</v>
      </c>
      <c r="AI430">
        <v>-0.19148738402842599</v>
      </c>
    </row>
    <row r="431" spans="31:35">
      <c r="AE431" s="33" t="str">
        <f t="shared" si="30"/>
        <v/>
      </c>
      <c r="AF431">
        <f t="shared" si="31"/>
        <v>0</v>
      </c>
      <c r="AG431" s="33">
        <f t="shared" si="29"/>
        <v>6</v>
      </c>
      <c r="AH431">
        <v>2.3503953291154699E-2</v>
      </c>
      <c r="AI431">
        <v>-0.46552010076582301</v>
      </c>
    </row>
    <row r="432" spans="31:35">
      <c r="AE432" s="33" t="str">
        <f t="shared" si="30"/>
        <v/>
      </c>
      <c r="AF432">
        <f t="shared" si="31"/>
        <v>0</v>
      </c>
      <c r="AG432" s="33">
        <f t="shared" si="29"/>
        <v>7</v>
      </c>
      <c r="AH432">
        <v>5.2132822615392302E-2</v>
      </c>
      <c r="AI432">
        <v>-0.32402136299874201</v>
      </c>
    </row>
    <row r="433" spans="31:35">
      <c r="AE433" s="33" t="str">
        <f t="shared" si="30"/>
        <v/>
      </c>
      <c r="AF433">
        <f t="shared" si="31"/>
        <v>0</v>
      </c>
      <c r="AG433" s="33">
        <f t="shared" si="29"/>
        <v>8</v>
      </c>
      <c r="AH433">
        <v>4.15638818111033E-2</v>
      </c>
      <c r="AI433">
        <v>0.73372473606593203</v>
      </c>
    </row>
    <row r="434" spans="31:35">
      <c r="AE434" s="33" t="str">
        <f t="shared" si="30"/>
        <v/>
      </c>
      <c r="AF434">
        <f t="shared" si="31"/>
        <v>0</v>
      </c>
      <c r="AG434" s="33">
        <f t="shared" si="29"/>
        <v>9</v>
      </c>
      <c r="AH434">
        <v>4.8755599052272801E-2</v>
      </c>
      <c r="AI434">
        <v>0.44781720112927198</v>
      </c>
    </row>
    <row r="435" spans="31:35">
      <c r="AE435" s="33" t="str">
        <f t="shared" si="30"/>
        <v/>
      </c>
      <c r="AF435">
        <f t="shared" si="31"/>
        <v>0</v>
      </c>
      <c r="AG435" s="33">
        <f t="shared" si="29"/>
        <v>10</v>
      </c>
      <c r="AH435">
        <v>-1.30287252530713E-2</v>
      </c>
      <c r="AI435">
        <v>9.9603973535684495E-2</v>
      </c>
    </row>
    <row r="436" spans="31:35">
      <c r="AE436" s="33" t="str">
        <f t="shared" si="30"/>
        <v/>
      </c>
      <c r="AF436" t="str">
        <f t="shared" si="31"/>
        <v>ses</v>
      </c>
      <c r="AG436" s="33">
        <f t="shared" si="29"/>
        <v>1</v>
      </c>
      <c r="AH436">
        <v>0.48550623302717699</v>
      </c>
      <c r="AI436">
        <v>2.5952242836942299</v>
      </c>
    </row>
    <row r="437" spans="31:35">
      <c r="AE437" s="33" t="str">
        <f t="shared" si="30"/>
        <v/>
      </c>
      <c r="AF437">
        <f t="shared" si="31"/>
        <v>0</v>
      </c>
      <c r="AG437" s="33">
        <f t="shared" si="29"/>
        <v>2</v>
      </c>
      <c r="AH437">
        <v>0.40754880923821601</v>
      </c>
      <c r="AI437">
        <v>2.1785107884835</v>
      </c>
    </row>
    <row r="438" spans="31:35">
      <c r="AE438" s="33" t="str">
        <f t="shared" si="30"/>
        <v/>
      </c>
      <c r="AF438">
        <f t="shared" si="31"/>
        <v>0</v>
      </c>
      <c r="AG438" s="33">
        <f t="shared" si="29"/>
        <v>3</v>
      </c>
      <c r="AH438">
        <v>0.49872989627817799</v>
      </c>
      <c r="AI438">
        <v>2.6659100332353201</v>
      </c>
    </row>
    <row r="439" spans="31:35">
      <c r="AE439" s="33" t="str">
        <f t="shared" si="30"/>
        <v/>
      </c>
      <c r="AF439">
        <f t="shared" si="31"/>
        <v>0</v>
      </c>
      <c r="AG439" s="33">
        <f t="shared" si="29"/>
        <v>4</v>
      </c>
      <c r="AH439">
        <v>0.46012418947360101</v>
      </c>
      <c r="AI439">
        <v>2.45954714647335</v>
      </c>
    </row>
    <row r="440" spans="31:35">
      <c r="AE440" s="33" t="str">
        <f t="shared" si="30"/>
        <v/>
      </c>
      <c r="AF440">
        <f t="shared" si="31"/>
        <v>0</v>
      </c>
      <c r="AG440" s="33">
        <f t="shared" si="29"/>
        <v>5</v>
      </c>
      <c r="AH440">
        <v>0.105818855982496</v>
      </c>
      <c r="AI440">
        <v>0.56564395271758305</v>
      </c>
    </row>
    <row r="441" spans="31:35">
      <c r="AE441" s="33" t="str">
        <f t="shared" si="30"/>
        <v/>
      </c>
      <c r="AF441">
        <f t="shared" si="31"/>
        <v>0</v>
      </c>
      <c r="AG441" s="33">
        <f t="shared" si="29"/>
        <v>6</v>
      </c>
      <c r="AH441">
        <v>5.9102713132467399E-2</v>
      </c>
      <c r="AI441">
        <v>0.31592755338530898</v>
      </c>
    </row>
    <row r="442" spans="31:35">
      <c r="AE442" s="33" t="str">
        <f t="shared" si="30"/>
        <v/>
      </c>
      <c r="AF442">
        <f t="shared" si="31"/>
        <v>0</v>
      </c>
      <c r="AG442" s="33">
        <f t="shared" si="29"/>
        <v>7</v>
      </c>
      <c r="AH442">
        <v>4.7493525730163799E-2</v>
      </c>
      <c r="AI442">
        <v>0.25387182060395602</v>
      </c>
    </row>
    <row r="443" spans="31:35">
      <c r="AE443" s="33" t="str">
        <f t="shared" si="30"/>
        <v/>
      </c>
      <c r="AF443">
        <f t="shared" si="31"/>
        <v>0</v>
      </c>
      <c r="AG443" s="33">
        <f t="shared" si="29"/>
        <v>8</v>
      </c>
      <c r="AH443">
        <v>5.43308651672137E-2</v>
      </c>
      <c r="AI443">
        <v>0.29042012448927201</v>
      </c>
    </row>
    <row r="444" spans="31:35">
      <c r="AE444" s="33" t="str">
        <f t="shared" si="30"/>
        <v/>
      </c>
      <c r="AF444">
        <f t="shared" si="31"/>
        <v>0</v>
      </c>
      <c r="AG444" s="33">
        <f t="shared" si="29"/>
        <v>9</v>
      </c>
      <c r="AH444">
        <v>6.2352215613766401E-2</v>
      </c>
      <c r="AI444">
        <v>0.33329743903396403</v>
      </c>
    </row>
    <row r="445" spans="31:35">
      <c r="AE445" s="33" t="str">
        <f t="shared" si="30"/>
        <v/>
      </c>
      <c r="AF445">
        <f t="shared" si="31"/>
        <v>0</v>
      </c>
      <c r="AG445" s="33">
        <f t="shared" si="29"/>
        <v>10</v>
      </c>
      <c r="AH445">
        <v>1.1092035067122001E-2</v>
      </c>
      <c r="AI445">
        <v>5.9291347471066701E-2</v>
      </c>
    </row>
    <row r="446" spans="31:35">
      <c r="AE446" s="33">
        <f t="shared" si="30"/>
        <v>23</v>
      </c>
      <c r="AF446" t="str">
        <f t="shared" si="31"/>
        <v>coeffs</v>
      </c>
      <c r="AG446" s="33">
        <f t="shared" si="29"/>
        <v>1</v>
      </c>
      <c r="AH446">
        <v>-0.78298642248402095</v>
      </c>
      <c r="AI446">
        <v>-2.0558359660665402</v>
      </c>
    </row>
    <row r="447" spans="31:35">
      <c r="AE447" s="33" t="str">
        <f t="shared" si="30"/>
        <v/>
      </c>
      <c r="AF447">
        <f t="shared" si="31"/>
        <v>0</v>
      </c>
      <c r="AG447" s="33">
        <f t="shared" si="29"/>
        <v>2</v>
      </c>
      <c r="AH447">
        <v>0.15168414848550399</v>
      </c>
      <c r="AI447">
        <v>1.7578953395788901</v>
      </c>
    </row>
    <row r="448" spans="31:35">
      <c r="AE448" s="33" t="str">
        <f t="shared" si="30"/>
        <v/>
      </c>
      <c r="AF448">
        <f t="shared" si="31"/>
        <v>0</v>
      </c>
      <c r="AG448" s="33">
        <f t="shared" si="29"/>
        <v>3</v>
      </c>
      <c r="AH448">
        <v>0.56601113517308099</v>
      </c>
      <c r="AI448">
        <v>3.2836284374444</v>
      </c>
    </row>
    <row r="449" spans="31:35">
      <c r="AE449" s="33" t="str">
        <f t="shared" si="30"/>
        <v/>
      </c>
      <c r="AF449">
        <f t="shared" si="31"/>
        <v>0</v>
      </c>
      <c r="AG449" s="33">
        <f t="shared" si="29"/>
        <v>4</v>
      </c>
      <c r="AH449">
        <v>0.36216484909319402</v>
      </c>
      <c r="AI449">
        <v>1.32429400178112</v>
      </c>
    </row>
    <row r="450" spans="31:35">
      <c r="AE450" s="33" t="str">
        <f t="shared" si="30"/>
        <v/>
      </c>
      <c r="AF450">
        <f t="shared" si="31"/>
        <v>0</v>
      </c>
      <c r="AG450" s="33">
        <f t="shared" si="29"/>
        <v>5</v>
      </c>
      <c r="AH450">
        <v>0.13065716097793301</v>
      </c>
      <c r="AI450">
        <v>0.52912942434597798</v>
      </c>
    </row>
    <row r="451" spans="31:35">
      <c r="AE451" s="33" t="str">
        <f t="shared" si="30"/>
        <v/>
      </c>
      <c r="AF451">
        <f t="shared" si="31"/>
        <v>0</v>
      </c>
      <c r="AG451" s="33">
        <f t="shared" si="29"/>
        <v>6</v>
      </c>
      <c r="AH451">
        <v>-2.2866359882884501E-4</v>
      </c>
      <c r="AI451">
        <v>-0.70613889894968696</v>
      </c>
    </row>
    <row r="452" spans="31:35">
      <c r="AE452" s="33" t="str">
        <f t="shared" si="30"/>
        <v/>
      </c>
      <c r="AF452">
        <f t="shared" si="31"/>
        <v>0</v>
      </c>
      <c r="AG452" s="33">
        <f t="shared" si="29"/>
        <v>7</v>
      </c>
      <c r="AH452">
        <v>6.6085030049143302E-3</v>
      </c>
      <c r="AI452">
        <v>0.13164596701332601</v>
      </c>
    </row>
    <row r="453" spans="31:35">
      <c r="AE453" s="33" t="str">
        <f t="shared" si="30"/>
        <v/>
      </c>
      <c r="AF453">
        <f t="shared" si="31"/>
        <v>0</v>
      </c>
      <c r="AG453" s="33">
        <f t="shared" si="29"/>
        <v>8</v>
      </c>
      <c r="AH453">
        <v>5.1478458532295303E-2</v>
      </c>
      <c r="AI453">
        <v>0.44114428440973402</v>
      </c>
    </row>
    <row r="454" spans="31:35">
      <c r="AE454" s="33" t="str">
        <f t="shared" si="30"/>
        <v/>
      </c>
      <c r="AF454">
        <f t="shared" si="31"/>
        <v>0</v>
      </c>
      <c r="AG454" s="33">
        <f t="shared" si="29"/>
        <v>9</v>
      </c>
      <c r="AH454">
        <v>1.6308127500328801E-2</v>
      </c>
      <c r="AI454">
        <v>0.62264242721746299</v>
      </c>
    </row>
    <row r="455" spans="31:35">
      <c r="AE455" s="33" t="str">
        <f t="shared" si="30"/>
        <v/>
      </c>
      <c r="AF455">
        <f t="shared" si="31"/>
        <v>0</v>
      </c>
      <c r="AG455" s="33">
        <f t="shared" si="29"/>
        <v>10</v>
      </c>
      <c r="AH455">
        <v>9.21414437530212E-4</v>
      </c>
      <c r="AI455">
        <v>5.6063296816510601E-2</v>
      </c>
    </row>
    <row r="456" spans="31:35">
      <c r="AE456" s="33" t="str">
        <f t="shared" si="30"/>
        <v/>
      </c>
      <c r="AF456" t="str">
        <f t="shared" si="31"/>
        <v>ses</v>
      </c>
      <c r="AG456" s="33">
        <f t="shared" ref="AG456:AG519" si="32">IF(AG455=10,1,AG455+1)</f>
        <v>1</v>
      </c>
      <c r="AH456">
        <v>0.244898909299195</v>
      </c>
      <c r="AI456">
        <v>1.7985840135045099</v>
      </c>
    </row>
    <row r="457" spans="31:35">
      <c r="AE457" s="33" t="str">
        <f t="shared" si="30"/>
        <v/>
      </c>
      <c r="AF457">
        <f t="shared" si="31"/>
        <v>0</v>
      </c>
      <c r="AG457" s="33">
        <f t="shared" si="32"/>
        <v>2</v>
      </c>
      <c r="AH457">
        <v>0.20557564883629001</v>
      </c>
      <c r="AI457">
        <v>1.5097865344555199</v>
      </c>
    </row>
    <row r="458" spans="31:35">
      <c r="AE458" s="33" t="str">
        <f t="shared" si="30"/>
        <v/>
      </c>
      <c r="AF458">
        <f t="shared" si="31"/>
        <v>0</v>
      </c>
      <c r="AG458" s="33">
        <f t="shared" si="32"/>
        <v>3</v>
      </c>
      <c r="AH458">
        <v>0.25156918557333902</v>
      </c>
      <c r="AI458">
        <v>1.8475717868950301</v>
      </c>
    </row>
    <row r="459" spans="31:35">
      <c r="AE459" s="33" t="str">
        <f t="shared" si="30"/>
        <v/>
      </c>
      <c r="AF459">
        <f t="shared" si="31"/>
        <v>0</v>
      </c>
      <c r="AG459" s="33">
        <f t="shared" si="32"/>
        <v>4</v>
      </c>
      <c r="AH459">
        <v>0.232095706458115</v>
      </c>
      <c r="AI459">
        <v>1.7045548648344899</v>
      </c>
    </row>
    <row r="460" spans="31:35">
      <c r="AE460" s="33" t="str">
        <f t="shared" si="30"/>
        <v/>
      </c>
      <c r="AF460">
        <f t="shared" si="31"/>
        <v>0</v>
      </c>
      <c r="AG460" s="33">
        <f t="shared" si="32"/>
        <v>5</v>
      </c>
      <c r="AH460">
        <v>5.33771157824686E-2</v>
      </c>
      <c r="AI460">
        <v>0.392011656597619</v>
      </c>
    </row>
    <row r="461" spans="31:35">
      <c r="AE461" s="33" t="str">
        <f t="shared" si="30"/>
        <v/>
      </c>
      <c r="AF461">
        <f t="shared" si="31"/>
        <v>0</v>
      </c>
      <c r="AG461" s="33">
        <f t="shared" si="32"/>
        <v>6</v>
      </c>
      <c r="AH461">
        <v>2.9812572935503899E-2</v>
      </c>
      <c r="AI461">
        <v>0.218949186979539</v>
      </c>
    </row>
    <row r="462" spans="31:35">
      <c r="AE462" s="33" t="str">
        <f t="shared" si="30"/>
        <v/>
      </c>
      <c r="AF462">
        <f t="shared" si="31"/>
        <v>0</v>
      </c>
      <c r="AG462" s="33">
        <f t="shared" si="32"/>
        <v>7</v>
      </c>
      <c r="AH462">
        <v>2.3956670087568799E-2</v>
      </c>
      <c r="AI462">
        <v>0.17594232640563501</v>
      </c>
    </row>
    <row r="463" spans="31:35">
      <c r="AE463" s="33" t="str">
        <f t="shared" si="30"/>
        <v/>
      </c>
      <c r="AF463">
        <f t="shared" si="31"/>
        <v>0</v>
      </c>
      <c r="AG463" s="33">
        <f t="shared" si="32"/>
        <v>8</v>
      </c>
      <c r="AH463">
        <v>2.74055588077022E-2</v>
      </c>
      <c r="AI463">
        <v>0.20127161894572401</v>
      </c>
    </row>
    <row r="464" spans="31:35">
      <c r="AE464" s="33" t="str">
        <f t="shared" si="30"/>
        <v/>
      </c>
      <c r="AF464">
        <f t="shared" si="31"/>
        <v>0</v>
      </c>
      <c r="AG464" s="33">
        <f t="shared" si="32"/>
        <v>9</v>
      </c>
      <c r="AH464">
        <v>3.1451686008210002E-2</v>
      </c>
      <c r="AI464">
        <v>0.23098714409960899</v>
      </c>
    </row>
    <row r="465" spans="31:35">
      <c r="AE465" s="33" t="str">
        <f t="shared" si="30"/>
        <v/>
      </c>
      <c r="AF465">
        <f t="shared" si="31"/>
        <v>0</v>
      </c>
      <c r="AG465" s="33">
        <f t="shared" si="32"/>
        <v>10</v>
      </c>
      <c r="AH465">
        <v>5.5950410212231901E-3</v>
      </c>
      <c r="AI465">
        <v>4.1091041868952398E-2</v>
      </c>
    </row>
    <row r="466" spans="31:35">
      <c r="AE466" s="33">
        <f t="shared" si="30"/>
        <v>24</v>
      </c>
      <c r="AF466" t="str">
        <f t="shared" si="31"/>
        <v>coeffs</v>
      </c>
      <c r="AG466" s="33">
        <f t="shared" si="32"/>
        <v>1</v>
      </c>
      <c r="AH466">
        <v>-1.13997991799462</v>
      </c>
      <c r="AI466">
        <v>-3.7343073592473801</v>
      </c>
    </row>
    <row r="467" spans="31:35">
      <c r="AE467" s="33" t="str">
        <f t="shared" si="30"/>
        <v/>
      </c>
      <c r="AF467">
        <f t="shared" si="31"/>
        <v>0</v>
      </c>
      <c r="AG467" s="33">
        <f t="shared" si="32"/>
        <v>2</v>
      </c>
      <c r="AH467">
        <v>0.72675048919737895</v>
      </c>
      <c r="AI467">
        <v>3.5279859649407999</v>
      </c>
    </row>
    <row r="468" spans="31:35">
      <c r="AE468" s="33" t="str">
        <f t="shared" si="30"/>
        <v/>
      </c>
      <c r="AF468">
        <f t="shared" si="31"/>
        <v>0</v>
      </c>
      <c r="AG468" s="33">
        <f t="shared" si="32"/>
        <v>3</v>
      </c>
      <c r="AH468">
        <v>1.16806065411806</v>
      </c>
      <c r="AI468">
        <v>6.2202821719011903</v>
      </c>
    </row>
    <row r="469" spans="31:35">
      <c r="AE469" s="33" t="str">
        <f t="shared" si="30"/>
        <v/>
      </c>
      <c r="AF469">
        <f t="shared" si="31"/>
        <v>0</v>
      </c>
      <c r="AG469" s="33">
        <f t="shared" si="32"/>
        <v>4</v>
      </c>
      <c r="AH469">
        <v>0.69527437590230501</v>
      </c>
      <c r="AI469">
        <v>1.5890029534732899</v>
      </c>
    </row>
    <row r="470" spans="31:35">
      <c r="AE470" s="33" t="str">
        <f t="shared" si="30"/>
        <v/>
      </c>
      <c r="AF470">
        <f t="shared" si="31"/>
        <v>0</v>
      </c>
      <c r="AG470" s="33">
        <f t="shared" si="32"/>
        <v>5</v>
      </c>
      <c r="AH470">
        <v>9.7221474637748204E-2</v>
      </c>
      <c r="AI470">
        <v>0.82496100459289101</v>
      </c>
    </row>
    <row r="471" spans="31:35">
      <c r="AE471" s="33" t="str">
        <f t="shared" si="30"/>
        <v/>
      </c>
      <c r="AF471">
        <f t="shared" si="31"/>
        <v>0</v>
      </c>
      <c r="AG471" s="33">
        <f t="shared" si="32"/>
        <v>6</v>
      </c>
      <c r="AH471">
        <v>-2.45685303484546E-2</v>
      </c>
      <c r="AI471">
        <v>-0.88947858124379697</v>
      </c>
    </row>
    <row r="472" spans="31:35">
      <c r="AE472" s="33" t="str">
        <f t="shared" si="30"/>
        <v/>
      </c>
      <c r="AF472">
        <f t="shared" si="31"/>
        <v>0</v>
      </c>
      <c r="AG472" s="33">
        <f t="shared" si="32"/>
        <v>7</v>
      </c>
      <c r="AH472">
        <v>4.3105978746652403E-2</v>
      </c>
      <c r="AI472">
        <v>0.53383448406556899</v>
      </c>
    </row>
    <row r="473" spans="31:35">
      <c r="AE473" s="33" t="str">
        <f t="shared" si="30"/>
        <v/>
      </c>
      <c r="AF473">
        <f t="shared" si="31"/>
        <v>0</v>
      </c>
      <c r="AG473" s="33">
        <f t="shared" si="32"/>
        <v>8</v>
      </c>
      <c r="AH473">
        <v>8.9012152495741098E-2</v>
      </c>
      <c r="AI473">
        <v>0.75936964911794003</v>
      </c>
    </row>
    <row r="474" spans="31:35">
      <c r="AE474" s="33" t="str">
        <f t="shared" si="30"/>
        <v/>
      </c>
      <c r="AF474">
        <f t="shared" si="31"/>
        <v>0</v>
      </c>
      <c r="AG474" s="33">
        <f t="shared" si="32"/>
        <v>9</v>
      </c>
      <c r="AH474">
        <v>3.92560367516437E-2</v>
      </c>
      <c r="AI474">
        <v>0.52127882481786203</v>
      </c>
    </row>
    <row r="475" spans="31:35">
      <c r="AE475" s="33" t="str">
        <f t="shared" ref="AE475:AE538" si="33">IF(AF475="coeffs",AE455+1,"")</f>
        <v/>
      </c>
      <c r="AF475">
        <f t="shared" ref="AF475:AF538" si="34">AF455</f>
        <v>0</v>
      </c>
      <c r="AG475" s="33">
        <f t="shared" si="32"/>
        <v>10</v>
      </c>
      <c r="AH475">
        <v>4.8093623308742596E-3</v>
      </c>
      <c r="AI475">
        <v>4.3469132997133703E-2</v>
      </c>
    </row>
    <row r="476" spans="31:35">
      <c r="AE476" s="33" t="str">
        <f t="shared" si="33"/>
        <v/>
      </c>
      <c r="AF476" t="str">
        <f t="shared" si="34"/>
        <v>ses</v>
      </c>
      <c r="AG476" s="33">
        <f t="shared" si="32"/>
        <v>1</v>
      </c>
      <c r="AH476">
        <v>0.285967548232133</v>
      </c>
      <c r="AI476">
        <v>2.16807276824643</v>
      </c>
    </row>
    <row r="477" spans="31:35">
      <c r="AE477" s="33" t="str">
        <f t="shared" si="33"/>
        <v/>
      </c>
      <c r="AF477">
        <f t="shared" si="34"/>
        <v>0</v>
      </c>
      <c r="AG477" s="33">
        <f t="shared" si="32"/>
        <v>2</v>
      </c>
      <c r="AH477">
        <v>0.24004992281171</v>
      </c>
      <c r="AI477">
        <v>1.8199467173291199</v>
      </c>
    </row>
    <row r="478" spans="31:35">
      <c r="AE478" s="33" t="str">
        <f t="shared" si="33"/>
        <v/>
      </c>
      <c r="AF478">
        <f t="shared" si="34"/>
        <v>0</v>
      </c>
      <c r="AG478" s="33">
        <f t="shared" si="32"/>
        <v>3</v>
      </c>
      <c r="AH478">
        <v>0.29375640510212198</v>
      </c>
      <c r="AI478">
        <v>2.2271242535635101</v>
      </c>
    </row>
    <row r="479" spans="31:35">
      <c r="AE479" s="33" t="str">
        <f t="shared" si="33"/>
        <v/>
      </c>
      <c r="AF479">
        <f t="shared" si="34"/>
        <v>0</v>
      </c>
      <c r="AG479" s="33">
        <f t="shared" si="32"/>
        <v>4</v>
      </c>
      <c r="AH479">
        <v>0.27101729575261202</v>
      </c>
      <c r="AI479">
        <v>2.0547269166641899</v>
      </c>
    </row>
    <row r="480" spans="31:35">
      <c r="AE480" s="33" t="str">
        <f t="shared" si="33"/>
        <v/>
      </c>
      <c r="AF480">
        <f t="shared" si="34"/>
        <v>0</v>
      </c>
      <c r="AG480" s="33">
        <f t="shared" si="32"/>
        <v>5</v>
      </c>
      <c r="AH480">
        <v>6.2328260161285398E-2</v>
      </c>
      <c r="AI480">
        <v>0.47254384066743399</v>
      </c>
    </row>
    <row r="481" spans="31:35">
      <c r="AE481" s="33" t="str">
        <f t="shared" si="33"/>
        <v/>
      </c>
      <c r="AF481">
        <f t="shared" si="34"/>
        <v>0</v>
      </c>
      <c r="AG481" s="33">
        <f t="shared" si="32"/>
        <v>6</v>
      </c>
      <c r="AH481">
        <v>3.4812030863077999E-2</v>
      </c>
      <c r="AI481">
        <v>0.26392860514482902</v>
      </c>
    </row>
    <row r="482" spans="31:35">
      <c r="AE482" s="33" t="str">
        <f t="shared" si="33"/>
        <v/>
      </c>
      <c r="AF482">
        <f t="shared" si="34"/>
        <v>0</v>
      </c>
      <c r="AG482" s="33">
        <f t="shared" si="32"/>
        <v>7</v>
      </c>
      <c r="AH482">
        <v>2.7974114822938701E-2</v>
      </c>
      <c r="AI482">
        <v>0.21208671032203899</v>
      </c>
    </row>
    <row r="483" spans="31:35">
      <c r="AE483" s="33" t="str">
        <f t="shared" si="33"/>
        <v/>
      </c>
      <c r="AF483">
        <f t="shared" si="34"/>
        <v>0</v>
      </c>
      <c r="AG483" s="33">
        <f t="shared" si="32"/>
        <v>8</v>
      </c>
      <c r="AH483">
        <v>3.2001369391953798E-2</v>
      </c>
      <c r="AI483">
        <v>0.242619478868175</v>
      </c>
    </row>
    <row r="484" spans="31:35">
      <c r="AE484" s="33" t="str">
        <f t="shared" si="33"/>
        <v/>
      </c>
      <c r="AF484">
        <f t="shared" si="34"/>
        <v>0</v>
      </c>
      <c r="AG484" s="33">
        <f t="shared" si="32"/>
        <v>9</v>
      </c>
      <c r="AH484">
        <v>3.6726017119767897E-2</v>
      </c>
      <c r="AI484">
        <v>0.27843955755037603</v>
      </c>
    </row>
    <row r="485" spans="31:35">
      <c r="AE485" s="33" t="str">
        <f t="shared" si="33"/>
        <v/>
      </c>
      <c r="AF485">
        <f t="shared" si="34"/>
        <v>0</v>
      </c>
      <c r="AG485" s="33">
        <f t="shared" si="32"/>
        <v>10</v>
      </c>
      <c r="AH485">
        <v>6.53330865243942E-3</v>
      </c>
      <c r="AI485">
        <v>4.95325034727526E-2</v>
      </c>
    </row>
    <row r="486" spans="31:35">
      <c r="AE486" s="33">
        <f t="shared" si="33"/>
        <v>25</v>
      </c>
      <c r="AF486" t="str">
        <f t="shared" si="34"/>
        <v>coeffs</v>
      </c>
      <c r="AG486" s="33">
        <f t="shared" si="32"/>
        <v>1</v>
      </c>
      <c r="AH486">
        <v>-1.1437602699454901</v>
      </c>
      <c r="AI486">
        <v>-3.2801354858414702</v>
      </c>
    </row>
    <row r="487" spans="31:35">
      <c r="AE487" s="33" t="str">
        <f t="shared" si="33"/>
        <v/>
      </c>
      <c r="AF487">
        <f t="shared" si="34"/>
        <v>0</v>
      </c>
      <c r="AG487" s="33">
        <f t="shared" si="32"/>
        <v>2</v>
      </c>
      <c r="AH487">
        <v>0.55396325105184596</v>
      </c>
      <c r="AI487">
        <v>2.0324368927348901</v>
      </c>
    </row>
    <row r="488" spans="31:35">
      <c r="AE488" s="33" t="str">
        <f t="shared" si="33"/>
        <v/>
      </c>
      <c r="AF488">
        <f t="shared" si="34"/>
        <v>0</v>
      </c>
      <c r="AG488" s="33">
        <f t="shared" si="32"/>
        <v>3</v>
      </c>
      <c r="AH488">
        <v>0.57024301324761095</v>
      </c>
      <c r="AI488">
        <v>2.4812237836550599</v>
      </c>
    </row>
    <row r="489" spans="31:35">
      <c r="AE489" s="33" t="str">
        <f t="shared" si="33"/>
        <v/>
      </c>
      <c r="AF489">
        <f t="shared" si="34"/>
        <v>0</v>
      </c>
      <c r="AG489" s="33">
        <f t="shared" si="32"/>
        <v>4</v>
      </c>
      <c r="AH489">
        <v>0.73021239861113696</v>
      </c>
      <c r="AI489">
        <v>3.2668945591013299</v>
      </c>
    </row>
    <row r="490" spans="31:35">
      <c r="AE490" s="33" t="str">
        <f t="shared" si="33"/>
        <v/>
      </c>
      <c r="AF490">
        <f t="shared" si="34"/>
        <v>0</v>
      </c>
      <c r="AG490" s="33">
        <f t="shared" si="32"/>
        <v>5</v>
      </c>
      <c r="AH490">
        <v>0.15431094818102001</v>
      </c>
      <c r="AI490">
        <v>0.52475477338874199</v>
      </c>
    </row>
    <row r="491" spans="31:35">
      <c r="AE491" s="33" t="str">
        <f t="shared" si="33"/>
        <v/>
      </c>
      <c r="AF491">
        <f t="shared" si="34"/>
        <v>0</v>
      </c>
      <c r="AG491" s="33">
        <f t="shared" si="32"/>
        <v>6</v>
      </c>
      <c r="AH491">
        <v>-2.9917415221060301E-2</v>
      </c>
      <c r="AI491">
        <v>-0.88886753919859995</v>
      </c>
    </row>
    <row r="492" spans="31:35">
      <c r="AE492" s="33" t="str">
        <f t="shared" si="33"/>
        <v/>
      </c>
      <c r="AF492">
        <f t="shared" si="34"/>
        <v>0</v>
      </c>
      <c r="AG492" s="33">
        <f t="shared" si="32"/>
        <v>7</v>
      </c>
      <c r="AH492">
        <v>3.04014136331145E-2</v>
      </c>
      <c r="AI492">
        <v>0.46073855293868299</v>
      </c>
    </row>
    <row r="493" spans="31:35">
      <c r="AE493" s="33" t="str">
        <f t="shared" si="33"/>
        <v/>
      </c>
      <c r="AF493">
        <f t="shared" si="34"/>
        <v>0</v>
      </c>
      <c r="AG493" s="33">
        <f t="shared" si="32"/>
        <v>8</v>
      </c>
      <c r="AH493">
        <v>5.3598163170745297E-2</v>
      </c>
      <c r="AI493">
        <v>0.24034197743966801</v>
      </c>
    </row>
    <row r="494" spans="31:35">
      <c r="AE494" s="33" t="str">
        <f t="shared" si="33"/>
        <v/>
      </c>
      <c r="AF494">
        <f t="shared" si="34"/>
        <v>0</v>
      </c>
      <c r="AG494" s="33">
        <f t="shared" si="32"/>
        <v>9</v>
      </c>
      <c r="AH494">
        <v>5.5203522937315397E-2</v>
      </c>
      <c r="AI494">
        <v>0.68901453990641004</v>
      </c>
    </row>
    <row r="495" spans="31:35">
      <c r="AE495" s="33" t="str">
        <f t="shared" si="33"/>
        <v/>
      </c>
      <c r="AF495">
        <f t="shared" si="34"/>
        <v>0</v>
      </c>
      <c r="AG495" s="33">
        <f t="shared" si="32"/>
        <v>10</v>
      </c>
      <c r="AH495">
        <v>-9.5479567871657397E-4</v>
      </c>
      <c r="AI495">
        <v>4.6780815812995299E-2</v>
      </c>
    </row>
    <row r="496" spans="31:35">
      <c r="AE496" s="33" t="str">
        <f t="shared" si="33"/>
        <v/>
      </c>
      <c r="AF496" t="str">
        <f t="shared" si="34"/>
        <v>ses</v>
      </c>
      <c r="AG496" s="33">
        <f t="shared" si="32"/>
        <v>1</v>
      </c>
      <c r="AH496">
        <v>0.34537337179706201</v>
      </c>
      <c r="AI496">
        <v>2.8817272470431501</v>
      </c>
    </row>
    <row r="497" spans="31:35">
      <c r="AE497" s="33" t="str">
        <f t="shared" si="33"/>
        <v/>
      </c>
      <c r="AF497">
        <f t="shared" si="34"/>
        <v>0</v>
      </c>
      <c r="AG497" s="33">
        <f t="shared" si="32"/>
        <v>2</v>
      </c>
      <c r="AH497">
        <v>0.28991699146857602</v>
      </c>
      <c r="AI497">
        <v>2.4190101551508101</v>
      </c>
    </row>
    <row r="498" spans="31:35">
      <c r="AE498" s="33" t="str">
        <f t="shared" si="33"/>
        <v/>
      </c>
      <c r="AF498">
        <f t="shared" si="34"/>
        <v>0</v>
      </c>
      <c r="AG498" s="33">
        <f t="shared" si="32"/>
        <v>3</v>
      </c>
      <c r="AH498">
        <v>0.35478025651619499</v>
      </c>
      <c r="AI498">
        <v>2.9602164364785399</v>
      </c>
    </row>
    <row r="499" spans="31:35">
      <c r="AE499" s="33" t="str">
        <f t="shared" si="33"/>
        <v/>
      </c>
      <c r="AF499">
        <f t="shared" si="34"/>
        <v>0</v>
      </c>
      <c r="AG499" s="33">
        <f t="shared" si="32"/>
        <v>4</v>
      </c>
      <c r="AH499">
        <v>0.32731741006297699</v>
      </c>
      <c r="AI499">
        <v>2.7310718660856002</v>
      </c>
    </row>
    <row r="500" spans="31:35">
      <c r="AE500" s="33" t="str">
        <f t="shared" si="33"/>
        <v/>
      </c>
      <c r="AF500">
        <f t="shared" si="34"/>
        <v>0</v>
      </c>
      <c r="AG500" s="33">
        <f t="shared" si="32"/>
        <v>5</v>
      </c>
      <c r="AH500">
        <v>7.5276098645548198E-2</v>
      </c>
      <c r="AI500">
        <v>0.62808890966107001</v>
      </c>
    </row>
    <row r="501" spans="31:35">
      <c r="AE501" s="33" t="str">
        <f t="shared" si="33"/>
        <v/>
      </c>
      <c r="AF501">
        <f t="shared" si="34"/>
        <v>0</v>
      </c>
      <c r="AG501" s="33">
        <f t="shared" si="32"/>
        <v>6</v>
      </c>
      <c r="AH501">
        <v>4.2043751301895499E-2</v>
      </c>
      <c r="AI501">
        <v>0.35080476257958199</v>
      </c>
    </row>
    <row r="502" spans="31:35">
      <c r="AE502" s="33" t="str">
        <f t="shared" si="33"/>
        <v/>
      </c>
      <c r="AF502">
        <f t="shared" si="34"/>
        <v>0</v>
      </c>
      <c r="AG502" s="33">
        <f t="shared" si="32"/>
        <v>7</v>
      </c>
      <c r="AH502">
        <v>3.3785352286175498E-2</v>
      </c>
      <c r="AI502">
        <v>0.28189831117388903</v>
      </c>
    </row>
    <row r="503" spans="31:35">
      <c r="AE503" s="33" t="str">
        <f t="shared" si="33"/>
        <v/>
      </c>
      <c r="AF503">
        <f t="shared" si="34"/>
        <v>0</v>
      </c>
      <c r="AG503" s="33">
        <f t="shared" si="32"/>
        <v>8</v>
      </c>
      <c r="AH503">
        <v>3.8649213581572597E-2</v>
      </c>
      <c r="AI503">
        <v>0.32248140982985701</v>
      </c>
    </row>
    <row r="504" spans="31:35">
      <c r="AE504" s="33" t="str">
        <f t="shared" si="33"/>
        <v/>
      </c>
      <c r="AF504">
        <f t="shared" si="34"/>
        <v>0</v>
      </c>
      <c r="AG504" s="33">
        <f t="shared" si="32"/>
        <v>9</v>
      </c>
      <c r="AH504">
        <v>4.4355341869191697E-2</v>
      </c>
      <c r="AI504">
        <v>0.37009221802852099</v>
      </c>
    </row>
    <row r="505" spans="31:35">
      <c r="AE505" s="33" t="str">
        <f t="shared" si="33"/>
        <v/>
      </c>
      <c r="AF505">
        <f t="shared" si="34"/>
        <v>0</v>
      </c>
      <c r="AG505" s="33">
        <f t="shared" si="32"/>
        <v>10</v>
      </c>
      <c r="AH505">
        <v>7.8905136342682803E-3</v>
      </c>
      <c r="AI505">
        <v>6.5836888393344895E-2</v>
      </c>
    </row>
    <row r="506" spans="31:35">
      <c r="AE506" s="33">
        <f t="shared" si="33"/>
        <v>26</v>
      </c>
      <c r="AF506" t="str">
        <f t="shared" si="34"/>
        <v>coeffs</v>
      </c>
      <c r="AG506" s="33">
        <f t="shared" si="32"/>
        <v>1</v>
      </c>
      <c r="AH506">
        <v>-0.21569550173950899</v>
      </c>
      <c r="AI506">
        <v>-0.96330753543151904</v>
      </c>
    </row>
    <row r="507" spans="31:35">
      <c r="AE507" s="33" t="str">
        <f t="shared" si="33"/>
        <v/>
      </c>
      <c r="AF507">
        <f t="shared" si="34"/>
        <v>0</v>
      </c>
      <c r="AG507" s="33">
        <f t="shared" si="32"/>
        <v>2</v>
      </c>
      <c r="AH507">
        <v>0.115340333718674</v>
      </c>
      <c r="AI507">
        <v>1.17042268056271</v>
      </c>
    </row>
    <row r="508" spans="31:35">
      <c r="AE508" s="33" t="str">
        <f t="shared" si="33"/>
        <v/>
      </c>
      <c r="AF508">
        <f t="shared" si="34"/>
        <v>0</v>
      </c>
      <c r="AG508" s="33">
        <f t="shared" si="32"/>
        <v>3</v>
      </c>
      <c r="AH508">
        <v>0.28363568143873702</v>
      </c>
      <c r="AI508">
        <v>-0.43294939610892202</v>
      </c>
    </row>
    <row r="509" spans="31:35">
      <c r="AE509" s="33" t="str">
        <f t="shared" si="33"/>
        <v/>
      </c>
      <c r="AF509">
        <f t="shared" si="34"/>
        <v>0</v>
      </c>
      <c r="AG509" s="33">
        <f t="shared" si="32"/>
        <v>4</v>
      </c>
      <c r="AH509">
        <v>0.27223492520693299</v>
      </c>
      <c r="AI509">
        <v>1.22774818150245</v>
      </c>
    </row>
    <row r="510" spans="31:35">
      <c r="AE510" s="33" t="str">
        <f t="shared" si="33"/>
        <v/>
      </c>
      <c r="AF510">
        <f t="shared" si="34"/>
        <v>0</v>
      </c>
      <c r="AG510" s="33">
        <f t="shared" si="32"/>
        <v>5</v>
      </c>
      <c r="AH510">
        <v>7.3281900785164805E-2</v>
      </c>
      <c r="AI510">
        <v>0.274780740014337</v>
      </c>
    </row>
    <row r="511" spans="31:35">
      <c r="AE511" s="33" t="str">
        <f t="shared" si="33"/>
        <v/>
      </c>
      <c r="AF511">
        <f t="shared" si="34"/>
        <v>0</v>
      </c>
      <c r="AG511" s="33">
        <f t="shared" si="32"/>
        <v>6</v>
      </c>
      <c r="AH511">
        <v>-9.1073051137666901E-3</v>
      </c>
      <c r="AI511">
        <v>-0.26844924530720299</v>
      </c>
    </row>
    <row r="512" spans="31:35">
      <c r="AE512" s="33" t="str">
        <f t="shared" si="33"/>
        <v/>
      </c>
      <c r="AF512">
        <f t="shared" si="34"/>
        <v>0</v>
      </c>
      <c r="AG512" s="33">
        <f t="shared" si="32"/>
        <v>7</v>
      </c>
      <c r="AH512">
        <v>3.9421151162814298E-2</v>
      </c>
      <c r="AI512">
        <v>1.4714353972194999E-4</v>
      </c>
    </row>
    <row r="513" spans="31:35">
      <c r="AE513" s="33" t="str">
        <f t="shared" si="33"/>
        <v/>
      </c>
      <c r="AF513">
        <f t="shared" si="34"/>
        <v>0</v>
      </c>
      <c r="AG513" s="33">
        <f t="shared" si="32"/>
        <v>8</v>
      </c>
      <c r="AH513">
        <v>-5.0935515950751497E-3</v>
      </c>
      <c r="AI513">
        <v>0.34446834575630703</v>
      </c>
    </row>
    <row r="514" spans="31:35">
      <c r="AE514" s="33" t="str">
        <f t="shared" si="33"/>
        <v/>
      </c>
      <c r="AF514">
        <f t="shared" si="34"/>
        <v>0</v>
      </c>
      <c r="AG514" s="33">
        <f t="shared" si="32"/>
        <v>9</v>
      </c>
      <c r="AH514">
        <v>2.7506624202185099E-2</v>
      </c>
      <c r="AI514">
        <v>0.29447634792945998</v>
      </c>
    </row>
    <row r="515" spans="31:35">
      <c r="AE515" s="33" t="str">
        <f t="shared" si="33"/>
        <v/>
      </c>
      <c r="AF515">
        <f t="shared" si="34"/>
        <v>0</v>
      </c>
      <c r="AG515" s="33">
        <f t="shared" si="32"/>
        <v>10</v>
      </c>
      <c r="AH515">
        <v>-1.8182093427815299E-4</v>
      </c>
      <c r="AI515">
        <v>2.9172591360352801E-2</v>
      </c>
    </row>
    <row r="516" spans="31:35">
      <c r="AE516" s="33" t="str">
        <f t="shared" si="33"/>
        <v/>
      </c>
      <c r="AF516" t="str">
        <f t="shared" si="34"/>
        <v>ses</v>
      </c>
      <c r="AG516" s="33">
        <f t="shared" si="32"/>
        <v>1</v>
      </c>
      <c r="AH516">
        <v>0.151679715148688</v>
      </c>
      <c r="AI516">
        <v>1.22374280027885</v>
      </c>
    </row>
    <row r="517" spans="31:35">
      <c r="AE517" s="33" t="str">
        <f t="shared" si="33"/>
        <v/>
      </c>
      <c r="AF517">
        <f t="shared" si="34"/>
        <v>0</v>
      </c>
      <c r="AG517" s="33">
        <f t="shared" si="32"/>
        <v>2</v>
      </c>
      <c r="AH517">
        <v>0.12732460077598901</v>
      </c>
      <c r="AI517">
        <v>1.02724720537124</v>
      </c>
    </row>
    <row r="518" spans="31:35">
      <c r="AE518" s="33" t="str">
        <f t="shared" si="33"/>
        <v/>
      </c>
      <c r="AF518">
        <f t="shared" si="34"/>
        <v>0</v>
      </c>
      <c r="AG518" s="33">
        <f t="shared" si="32"/>
        <v>3</v>
      </c>
      <c r="AH518">
        <v>0.15581099367549101</v>
      </c>
      <c r="AI518">
        <v>1.25707370644627</v>
      </c>
    </row>
    <row r="519" spans="31:35">
      <c r="AE519" s="33" t="str">
        <f t="shared" si="33"/>
        <v/>
      </c>
      <c r="AF519">
        <f t="shared" si="34"/>
        <v>0</v>
      </c>
      <c r="AG519" s="33">
        <f t="shared" si="32"/>
        <v>4</v>
      </c>
      <c r="AH519">
        <v>0.14374996909353799</v>
      </c>
      <c r="AI519">
        <v>1.1597660870214599</v>
      </c>
    </row>
    <row r="520" spans="31:35">
      <c r="AE520" s="33" t="str">
        <f t="shared" si="33"/>
        <v/>
      </c>
      <c r="AF520">
        <f t="shared" si="34"/>
        <v>0</v>
      </c>
      <c r="AG520" s="33">
        <f t="shared" ref="AG520:AG583" si="35">IF(AG519=10,1,AG519+1)</f>
        <v>5</v>
      </c>
      <c r="AH520">
        <v>3.3059460087068698E-2</v>
      </c>
      <c r="AI520">
        <v>0.26672173153145701</v>
      </c>
    </row>
    <row r="521" spans="31:35">
      <c r="AE521" s="33" t="str">
        <f t="shared" si="33"/>
        <v/>
      </c>
      <c r="AF521">
        <f t="shared" si="34"/>
        <v>0</v>
      </c>
      <c r="AG521" s="33">
        <f t="shared" si="35"/>
        <v>6</v>
      </c>
      <c r="AH521">
        <v>1.84646088610473E-2</v>
      </c>
      <c r="AI521">
        <v>0.14897135145277199</v>
      </c>
    </row>
    <row r="522" spans="31:35">
      <c r="AE522" s="33" t="str">
        <f t="shared" si="33"/>
        <v/>
      </c>
      <c r="AF522">
        <f t="shared" si="34"/>
        <v>0</v>
      </c>
      <c r="AG522" s="33">
        <f t="shared" si="35"/>
        <v>7</v>
      </c>
      <c r="AH522">
        <v>1.48377177554277E-2</v>
      </c>
      <c r="AI522">
        <v>0.119709812600682</v>
      </c>
    </row>
    <row r="523" spans="31:35">
      <c r="AE523" s="33" t="str">
        <f t="shared" si="33"/>
        <v/>
      </c>
      <c r="AF523">
        <f t="shared" si="34"/>
        <v>0</v>
      </c>
      <c r="AG523" s="33">
        <f t="shared" si="35"/>
        <v>8</v>
      </c>
      <c r="AH523">
        <v>1.6973809174316901E-2</v>
      </c>
      <c r="AI523">
        <v>0.13694366942880601</v>
      </c>
    </row>
    <row r="524" spans="31:35">
      <c r="AE524" s="33" t="str">
        <f t="shared" si="33"/>
        <v/>
      </c>
      <c r="AF524">
        <f t="shared" si="34"/>
        <v>0</v>
      </c>
      <c r="AG524" s="33">
        <f t="shared" si="35"/>
        <v>9</v>
      </c>
      <c r="AH524">
        <v>1.9479804088645501E-2</v>
      </c>
      <c r="AI524">
        <v>0.15716188536452799</v>
      </c>
    </row>
    <row r="525" spans="31:35">
      <c r="AE525" s="33" t="str">
        <f t="shared" si="33"/>
        <v/>
      </c>
      <c r="AF525">
        <f t="shared" si="34"/>
        <v>0</v>
      </c>
      <c r="AG525" s="33">
        <f t="shared" si="35"/>
        <v>10</v>
      </c>
      <c r="AH525">
        <v>3.4653246548662698E-3</v>
      </c>
      <c r="AI525">
        <v>2.7958030464814401E-2</v>
      </c>
    </row>
    <row r="526" spans="31:35">
      <c r="AE526" s="33">
        <f t="shared" si="33"/>
        <v>27</v>
      </c>
      <c r="AF526" t="str">
        <f t="shared" si="34"/>
        <v>coeffs</v>
      </c>
      <c r="AG526" s="33">
        <f t="shared" si="35"/>
        <v>1</v>
      </c>
      <c r="AH526">
        <v>-0.70775470784574301</v>
      </c>
      <c r="AI526">
        <v>-2.8744728241538899</v>
      </c>
    </row>
    <row r="527" spans="31:35">
      <c r="AE527" s="33" t="str">
        <f t="shared" si="33"/>
        <v/>
      </c>
      <c r="AF527">
        <f t="shared" si="34"/>
        <v>0</v>
      </c>
      <c r="AG527" s="33">
        <f t="shared" si="35"/>
        <v>2</v>
      </c>
      <c r="AH527">
        <v>0.43790360288606101</v>
      </c>
      <c r="AI527">
        <v>2.7563653321827499</v>
      </c>
    </row>
    <row r="528" spans="31:35">
      <c r="AE528" s="33" t="str">
        <f t="shared" si="33"/>
        <v/>
      </c>
      <c r="AF528">
        <f t="shared" si="34"/>
        <v>0</v>
      </c>
      <c r="AG528" s="33">
        <f t="shared" si="35"/>
        <v>3</v>
      </c>
      <c r="AH528">
        <v>0.89868231969893198</v>
      </c>
      <c r="AI528">
        <v>4.5645620190070604</v>
      </c>
    </row>
    <row r="529" spans="31:35">
      <c r="AE529" s="33" t="str">
        <f t="shared" si="33"/>
        <v/>
      </c>
      <c r="AF529">
        <f t="shared" si="34"/>
        <v>0</v>
      </c>
      <c r="AG529" s="33">
        <f t="shared" si="35"/>
        <v>4</v>
      </c>
      <c r="AH529">
        <v>0.487669972033904</v>
      </c>
      <c r="AI529">
        <v>2.52013637191734</v>
      </c>
    </row>
    <row r="530" spans="31:35">
      <c r="AE530" s="33" t="str">
        <f t="shared" si="33"/>
        <v/>
      </c>
      <c r="AF530">
        <f t="shared" si="34"/>
        <v>0</v>
      </c>
      <c r="AG530" s="33">
        <f t="shared" si="35"/>
        <v>5</v>
      </c>
      <c r="AH530">
        <v>0.18934433886163499</v>
      </c>
      <c r="AI530">
        <v>0.59124944752657205</v>
      </c>
    </row>
    <row r="531" spans="31:35">
      <c r="AE531" s="33" t="str">
        <f t="shared" si="33"/>
        <v/>
      </c>
      <c r="AF531">
        <f t="shared" si="34"/>
        <v>0</v>
      </c>
      <c r="AG531" s="33">
        <f t="shared" si="35"/>
        <v>6</v>
      </c>
      <c r="AH531">
        <v>-1.55929452774809E-2</v>
      </c>
      <c r="AI531">
        <v>-0.49128508215944799</v>
      </c>
    </row>
    <row r="532" spans="31:35">
      <c r="AE532" s="33" t="str">
        <f t="shared" si="33"/>
        <v/>
      </c>
      <c r="AF532">
        <f t="shared" si="34"/>
        <v>0</v>
      </c>
      <c r="AG532" s="33">
        <f t="shared" si="35"/>
        <v>7</v>
      </c>
      <c r="AH532">
        <v>5.6126474487224298E-2</v>
      </c>
      <c r="AI532">
        <v>0.18474679142146999</v>
      </c>
    </row>
    <row r="533" spans="31:35">
      <c r="AE533" s="33" t="str">
        <f t="shared" si="33"/>
        <v/>
      </c>
      <c r="AF533">
        <f t="shared" si="34"/>
        <v>0</v>
      </c>
      <c r="AG533" s="33">
        <f t="shared" si="35"/>
        <v>8</v>
      </c>
      <c r="AH533">
        <v>5.8872876437117298E-2</v>
      </c>
      <c r="AI533">
        <v>0.73435894885206898</v>
      </c>
    </row>
    <row r="534" spans="31:35">
      <c r="AE534" s="33" t="str">
        <f t="shared" si="33"/>
        <v/>
      </c>
      <c r="AF534">
        <f t="shared" si="34"/>
        <v>0</v>
      </c>
      <c r="AG534" s="33">
        <f t="shared" si="35"/>
        <v>9</v>
      </c>
      <c r="AH534">
        <v>5.5801678693814999E-2</v>
      </c>
      <c r="AI534">
        <v>0.256348465141019</v>
      </c>
    </row>
    <row r="535" spans="31:35">
      <c r="AE535" s="33" t="str">
        <f t="shared" si="33"/>
        <v/>
      </c>
      <c r="AF535">
        <f t="shared" si="34"/>
        <v>0</v>
      </c>
      <c r="AG535" s="33">
        <f t="shared" si="35"/>
        <v>10</v>
      </c>
      <c r="AH535">
        <v>-1.18651295284556E-4</v>
      </c>
      <c r="AI535">
        <v>9.0466047698583602E-2</v>
      </c>
    </row>
    <row r="536" spans="31:35">
      <c r="AE536" s="33" t="str">
        <f t="shared" si="33"/>
        <v/>
      </c>
      <c r="AF536" t="str">
        <f t="shared" si="34"/>
        <v>ses</v>
      </c>
      <c r="AG536" s="33">
        <f t="shared" si="35"/>
        <v>1</v>
      </c>
      <c r="AH536">
        <v>0.19697670327327699</v>
      </c>
      <c r="AI536">
        <v>1.5684593171901899</v>
      </c>
    </row>
    <row r="537" spans="31:35">
      <c r="AE537" s="33" t="str">
        <f t="shared" si="33"/>
        <v/>
      </c>
      <c r="AF537">
        <f t="shared" si="34"/>
        <v>0</v>
      </c>
      <c r="AG537" s="33">
        <f t="shared" si="35"/>
        <v>2</v>
      </c>
      <c r="AH537">
        <v>0.16534828063103299</v>
      </c>
      <c r="AI537">
        <v>1.31661281272092</v>
      </c>
    </row>
    <row r="538" spans="31:35">
      <c r="AE538" s="33" t="str">
        <f t="shared" si="33"/>
        <v/>
      </c>
      <c r="AF538">
        <f t="shared" si="34"/>
        <v>0</v>
      </c>
      <c r="AG538" s="33">
        <f t="shared" si="35"/>
        <v>3</v>
      </c>
      <c r="AH538">
        <v>0.20234172933305999</v>
      </c>
      <c r="AI538">
        <v>1.61117921741495</v>
      </c>
    </row>
    <row r="539" spans="31:35">
      <c r="AE539" s="33" t="str">
        <f t="shared" ref="AE539:AE602" si="36">IF(AF539="coeffs",AE519+1,"")</f>
        <v/>
      </c>
      <c r="AF539">
        <f t="shared" ref="AF539:AF602" si="37">AF519</f>
        <v>0</v>
      </c>
      <c r="AG539" s="33">
        <f t="shared" si="35"/>
        <v>4</v>
      </c>
      <c r="AH539">
        <v>0.18667885142007001</v>
      </c>
      <c r="AI539">
        <v>1.4864609822713799</v>
      </c>
    </row>
    <row r="540" spans="31:35">
      <c r="AE540" s="33" t="str">
        <f t="shared" si="36"/>
        <v/>
      </c>
      <c r="AF540">
        <f t="shared" si="37"/>
        <v>0</v>
      </c>
      <c r="AG540" s="33">
        <f t="shared" si="35"/>
        <v>5</v>
      </c>
      <c r="AH540">
        <v>4.2932197318288401E-2</v>
      </c>
      <c r="AI540">
        <v>0.341854664903678</v>
      </c>
    </row>
    <row r="541" spans="31:35">
      <c r="AE541" s="33" t="str">
        <f t="shared" si="36"/>
        <v/>
      </c>
      <c r="AF541">
        <f t="shared" si="37"/>
        <v>0</v>
      </c>
      <c r="AG541" s="33">
        <f t="shared" si="35"/>
        <v>6</v>
      </c>
      <c r="AH541">
        <v>2.3978801497050901E-2</v>
      </c>
      <c r="AI541">
        <v>0.190935141050287</v>
      </c>
    </row>
    <row r="542" spans="31:35">
      <c r="AE542" s="33" t="str">
        <f t="shared" si="36"/>
        <v/>
      </c>
      <c r="AF542">
        <f t="shared" si="37"/>
        <v>0</v>
      </c>
      <c r="AG542" s="33">
        <f t="shared" si="35"/>
        <v>7</v>
      </c>
      <c r="AH542">
        <v>1.9268790983016201E-2</v>
      </c>
      <c r="AI542">
        <v>0.153430909574992</v>
      </c>
    </row>
    <row r="543" spans="31:35">
      <c r="AE543" s="33" t="str">
        <f t="shared" si="36"/>
        <v/>
      </c>
      <c r="AF543">
        <f t="shared" si="37"/>
        <v>0</v>
      </c>
      <c r="AG543" s="33">
        <f t="shared" si="35"/>
        <v>8</v>
      </c>
      <c r="AH543">
        <v>2.2042795701911401E-2</v>
      </c>
      <c r="AI543">
        <v>0.17551937727182601</v>
      </c>
    </row>
    <row r="544" spans="31:35">
      <c r="AE544" s="33" t="str">
        <f t="shared" si="36"/>
        <v/>
      </c>
      <c r="AF544">
        <f t="shared" si="37"/>
        <v>0</v>
      </c>
      <c r="AG544" s="33">
        <f t="shared" si="35"/>
        <v>9</v>
      </c>
      <c r="AH544">
        <v>2.5297170330451198E-2</v>
      </c>
      <c r="AI544">
        <v>0.201432869187056</v>
      </c>
    </row>
    <row r="545" spans="31:35">
      <c r="AE545" s="33" t="str">
        <f t="shared" si="36"/>
        <v/>
      </c>
      <c r="AF545">
        <f t="shared" si="37"/>
        <v>0</v>
      </c>
      <c r="AG545" s="33">
        <f t="shared" si="35"/>
        <v>10</v>
      </c>
      <c r="AH545">
        <v>4.5001945422829797E-3</v>
      </c>
      <c r="AI545">
        <v>3.58335373763451E-2</v>
      </c>
    </row>
    <row r="546" spans="31:35">
      <c r="AE546" s="33">
        <f t="shared" si="36"/>
        <v>28</v>
      </c>
      <c r="AF546" t="str">
        <f t="shared" si="37"/>
        <v>coeffs</v>
      </c>
      <c r="AG546" s="33">
        <f t="shared" si="35"/>
        <v>1</v>
      </c>
      <c r="AH546">
        <v>-0.479091498349905</v>
      </c>
      <c r="AI546">
        <v>-0.81010452842845904</v>
      </c>
    </row>
    <row r="547" spans="31:35">
      <c r="AE547" s="33" t="str">
        <f t="shared" si="36"/>
        <v/>
      </c>
      <c r="AF547">
        <f t="shared" si="37"/>
        <v>0</v>
      </c>
      <c r="AG547" s="33">
        <f t="shared" si="35"/>
        <v>2</v>
      </c>
      <c r="AH547">
        <v>0.34877378661455</v>
      </c>
      <c r="AI547">
        <v>1.6208359100312999</v>
      </c>
    </row>
    <row r="548" spans="31:35">
      <c r="AE548" s="33" t="str">
        <f t="shared" si="36"/>
        <v/>
      </c>
      <c r="AF548">
        <f t="shared" si="37"/>
        <v>0</v>
      </c>
      <c r="AG548" s="33">
        <f t="shared" si="35"/>
        <v>3</v>
      </c>
      <c r="AH548">
        <v>0.522151967562415</v>
      </c>
      <c r="AI548">
        <v>2.49357535961318</v>
      </c>
    </row>
    <row r="549" spans="31:35">
      <c r="AE549" s="33" t="str">
        <f t="shared" si="36"/>
        <v/>
      </c>
      <c r="AF549">
        <f t="shared" si="37"/>
        <v>0</v>
      </c>
      <c r="AG549" s="33">
        <f t="shared" si="35"/>
        <v>4</v>
      </c>
      <c r="AH549">
        <v>0.36472859379281303</v>
      </c>
      <c r="AI549">
        <v>1.0190264770601301</v>
      </c>
    </row>
    <row r="550" spans="31:35">
      <c r="AE550" s="33" t="str">
        <f t="shared" si="36"/>
        <v/>
      </c>
      <c r="AF550">
        <f t="shared" si="37"/>
        <v>0</v>
      </c>
      <c r="AG550" s="33">
        <f t="shared" si="35"/>
        <v>5</v>
      </c>
      <c r="AH550">
        <v>0.100037431444954</v>
      </c>
      <c r="AI550">
        <v>4.4365019544945698E-2</v>
      </c>
    </row>
    <row r="551" spans="31:35">
      <c r="AE551" s="33" t="str">
        <f t="shared" si="36"/>
        <v/>
      </c>
      <c r="AF551">
        <f t="shared" si="37"/>
        <v>0</v>
      </c>
      <c r="AG551" s="33">
        <f t="shared" si="35"/>
        <v>6</v>
      </c>
      <c r="AH551">
        <v>-2.8062686493844401E-3</v>
      </c>
      <c r="AI551">
        <v>-0.41343166669688303</v>
      </c>
    </row>
    <row r="552" spans="31:35">
      <c r="AE552" s="33" t="str">
        <f t="shared" si="36"/>
        <v/>
      </c>
      <c r="AF552">
        <f t="shared" si="37"/>
        <v>0</v>
      </c>
      <c r="AG552" s="33">
        <f t="shared" si="35"/>
        <v>7</v>
      </c>
      <c r="AH552">
        <v>5.37867039120268E-2</v>
      </c>
      <c r="AI552">
        <v>0.22419060747178701</v>
      </c>
    </row>
    <row r="553" spans="31:35">
      <c r="AE553" s="33" t="str">
        <f t="shared" si="36"/>
        <v/>
      </c>
      <c r="AF553">
        <f t="shared" si="37"/>
        <v>0</v>
      </c>
      <c r="AG553" s="33">
        <f t="shared" si="35"/>
        <v>8</v>
      </c>
      <c r="AH553">
        <v>2.1707275697638299E-2</v>
      </c>
      <c r="AI553">
        <v>0.41444926806871701</v>
      </c>
    </row>
    <row r="554" spans="31:35">
      <c r="AE554" s="33" t="str">
        <f t="shared" si="36"/>
        <v/>
      </c>
      <c r="AF554">
        <f t="shared" si="37"/>
        <v>0</v>
      </c>
      <c r="AG554" s="33">
        <f t="shared" si="35"/>
        <v>9</v>
      </c>
      <c r="AH554">
        <v>2.20241292282095E-2</v>
      </c>
      <c r="AI554">
        <v>0.10304154507827901</v>
      </c>
    </row>
    <row r="555" spans="31:35">
      <c r="AE555" s="33" t="str">
        <f t="shared" si="36"/>
        <v/>
      </c>
      <c r="AF555">
        <f t="shared" si="37"/>
        <v>0</v>
      </c>
      <c r="AG555" s="33">
        <f t="shared" si="35"/>
        <v>10</v>
      </c>
      <c r="AH555">
        <v>-5.79881799584371E-3</v>
      </c>
      <c r="AI555">
        <v>1.51667736997326E-2</v>
      </c>
    </row>
    <row r="556" spans="31:35">
      <c r="AE556" s="33" t="str">
        <f t="shared" si="36"/>
        <v/>
      </c>
      <c r="AF556" t="str">
        <f t="shared" si="37"/>
        <v>ses</v>
      </c>
      <c r="AG556" s="33">
        <f t="shared" si="35"/>
        <v>1</v>
      </c>
      <c r="AH556">
        <v>0.159347704997503</v>
      </c>
      <c r="AI556">
        <v>0.97205626275216195</v>
      </c>
    </row>
    <row r="557" spans="31:35">
      <c r="AE557" s="33" t="str">
        <f t="shared" si="36"/>
        <v/>
      </c>
      <c r="AF557">
        <f t="shared" si="37"/>
        <v>0</v>
      </c>
      <c r="AG557" s="33">
        <f t="shared" si="35"/>
        <v>2</v>
      </c>
      <c r="AH557">
        <v>0.133761346423207</v>
      </c>
      <c r="AI557">
        <v>0.81597381340935105</v>
      </c>
    </row>
    <row r="558" spans="31:35">
      <c r="AE558" s="33" t="str">
        <f t="shared" si="36"/>
        <v/>
      </c>
      <c r="AF558">
        <f t="shared" si="37"/>
        <v>0</v>
      </c>
      <c r="AG558" s="33">
        <f t="shared" si="35"/>
        <v>3</v>
      </c>
      <c r="AH558">
        <v>0.163687835457967</v>
      </c>
      <c r="AI558">
        <v>0.99853201899429</v>
      </c>
    </row>
    <row r="559" spans="31:35">
      <c r="AE559" s="33" t="str">
        <f t="shared" si="36"/>
        <v/>
      </c>
      <c r="AF559">
        <f t="shared" si="37"/>
        <v>0</v>
      </c>
      <c r="AG559" s="33">
        <f t="shared" si="35"/>
        <v>4</v>
      </c>
      <c r="AH559">
        <v>0.151017079944162</v>
      </c>
      <c r="AI559">
        <v>0.92123760643159402</v>
      </c>
    </row>
    <row r="560" spans="31:35">
      <c r="AE560" s="33" t="str">
        <f t="shared" si="36"/>
        <v/>
      </c>
      <c r="AF560">
        <f t="shared" si="37"/>
        <v>0</v>
      </c>
      <c r="AG560" s="33">
        <f t="shared" si="35"/>
        <v>5</v>
      </c>
      <c r="AH560">
        <v>3.4730742262845601E-2</v>
      </c>
      <c r="AI560">
        <v>0.211865213415903</v>
      </c>
    </row>
    <row r="561" spans="31:35">
      <c r="AE561" s="33" t="str">
        <f t="shared" si="36"/>
        <v/>
      </c>
      <c r="AF561">
        <f t="shared" si="37"/>
        <v>0</v>
      </c>
      <c r="AG561" s="33">
        <f t="shared" si="35"/>
        <v>6</v>
      </c>
      <c r="AH561">
        <v>1.9398065475005399E-2</v>
      </c>
      <c r="AI561">
        <v>0.11833249202146399</v>
      </c>
    </row>
    <row r="562" spans="31:35">
      <c r="AE562" s="33" t="str">
        <f t="shared" si="36"/>
        <v/>
      </c>
      <c r="AF562">
        <f t="shared" si="37"/>
        <v>0</v>
      </c>
      <c r="AG562" s="33">
        <f t="shared" si="35"/>
        <v>7</v>
      </c>
      <c r="AH562">
        <v>1.5587821149389501E-2</v>
      </c>
      <c r="AI562">
        <v>9.5089158461128295E-2</v>
      </c>
    </row>
    <row r="563" spans="31:35">
      <c r="AE563" s="33" t="str">
        <f t="shared" si="36"/>
        <v/>
      </c>
      <c r="AF563">
        <f t="shared" si="37"/>
        <v>0</v>
      </c>
      <c r="AG563" s="33">
        <f t="shared" si="35"/>
        <v>8</v>
      </c>
      <c r="AH563">
        <v>1.7831900161083301E-2</v>
      </c>
      <c r="AI563">
        <v>0.10877853702771501</v>
      </c>
    </row>
    <row r="564" spans="31:35">
      <c r="AE564" s="33" t="str">
        <f t="shared" si="36"/>
        <v/>
      </c>
      <c r="AF564">
        <f t="shared" si="37"/>
        <v>0</v>
      </c>
      <c r="AG564" s="33">
        <f t="shared" si="35"/>
        <v>9</v>
      </c>
      <c r="AH564">
        <v>2.0464582704970001E-2</v>
      </c>
      <c r="AI564">
        <v>0.124838483135276</v>
      </c>
    </row>
    <row r="565" spans="31:35">
      <c r="AE565" s="33" t="str">
        <f t="shared" si="36"/>
        <v/>
      </c>
      <c r="AF565">
        <f t="shared" si="37"/>
        <v>0</v>
      </c>
      <c r="AG565" s="33">
        <f t="shared" si="35"/>
        <v>10</v>
      </c>
      <c r="AH565">
        <v>3.6405100727074902E-3</v>
      </c>
      <c r="AI565">
        <v>2.2207917056873298E-2</v>
      </c>
    </row>
    <row r="566" spans="31:35">
      <c r="AE566" s="33">
        <f t="shared" si="36"/>
        <v>29</v>
      </c>
      <c r="AF566" t="str">
        <f t="shared" si="37"/>
        <v>coeffs</v>
      </c>
      <c r="AG566" s="33">
        <f t="shared" si="35"/>
        <v>1</v>
      </c>
      <c r="AH566">
        <v>-0.411189008765458</v>
      </c>
      <c r="AI566">
        <v>-0.75250823941751599</v>
      </c>
    </row>
    <row r="567" spans="31:35">
      <c r="AE567" s="33" t="str">
        <f t="shared" si="36"/>
        <v/>
      </c>
      <c r="AF567">
        <f t="shared" si="37"/>
        <v>0</v>
      </c>
      <c r="AG567" s="33">
        <f t="shared" si="35"/>
        <v>2</v>
      </c>
      <c r="AH567">
        <v>5.4031867696898002E-2</v>
      </c>
      <c r="AI567">
        <v>1.05732209242022</v>
      </c>
    </row>
    <row r="568" spans="31:35">
      <c r="AE568" s="33" t="str">
        <f t="shared" si="36"/>
        <v/>
      </c>
      <c r="AF568">
        <f t="shared" si="37"/>
        <v>0</v>
      </c>
      <c r="AG568" s="33">
        <f t="shared" si="35"/>
        <v>3</v>
      </c>
      <c r="AH568">
        <v>0.65959935805912195</v>
      </c>
      <c r="AI568">
        <v>3.0584914050502499</v>
      </c>
    </row>
    <row r="569" spans="31:35">
      <c r="AE569" s="33" t="str">
        <f t="shared" si="36"/>
        <v/>
      </c>
      <c r="AF569">
        <f t="shared" si="37"/>
        <v>0</v>
      </c>
      <c r="AG569" s="33">
        <f t="shared" si="35"/>
        <v>4</v>
      </c>
      <c r="AH569">
        <v>0.41663047912988399</v>
      </c>
      <c r="AI569">
        <v>1.7051599521027301</v>
      </c>
    </row>
    <row r="570" spans="31:35">
      <c r="AE570" s="33" t="str">
        <f t="shared" si="36"/>
        <v/>
      </c>
      <c r="AF570">
        <f t="shared" si="37"/>
        <v>0</v>
      </c>
      <c r="AG570" s="33">
        <f t="shared" si="35"/>
        <v>5</v>
      </c>
      <c r="AH570">
        <v>0.131648559366498</v>
      </c>
      <c r="AI570">
        <v>-9.5262327087692306E-2</v>
      </c>
    </row>
    <row r="571" spans="31:35">
      <c r="AE571" s="33" t="str">
        <f t="shared" si="36"/>
        <v/>
      </c>
      <c r="AF571">
        <f t="shared" si="37"/>
        <v>0</v>
      </c>
      <c r="AG571" s="33">
        <f t="shared" si="35"/>
        <v>6</v>
      </c>
      <c r="AH571">
        <v>-2.4649414066181098E-3</v>
      </c>
      <c r="AI571">
        <v>-0.38194481272612302</v>
      </c>
    </row>
    <row r="572" spans="31:35">
      <c r="AE572" s="33" t="str">
        <f t="shared" si="36"/>
        <v/>
      </c>
      <c r="AF572">
        <f t="shared" si="37"/>
        <v>0</v>
      </c>
      <c r="AG572" s="33">
        <f t="shared" si="35"/>
        <v>7</v>
      </c>
      <c r="AH572">
        <v>3.5644075978386099E-2</v>
      </c>
      <c r="AI572">
        <v>0.12962872882075399</v>
      </c>
    </row>
    <row r="573" spans="31:35">
      <c r="AE573" s="33" t="str">
        <f t="shared" si="36"/>
        <v/>
      </c>
      <c r="AF573">
        <f t="shared" si="37"/>
        <v>0</v>
      </c>
      <c r="AG573" s="33">
        <f t="shared" si="35"/>
        <v>8</v>
      </c>
      <c r="AH573">
        <v>2.7928834444564801E-2</v>
      </c>
      <c r="AI573">
        <v>0.50241142530710503</v>
      </c>
    </row>
    <row r="574" spans="31:35">
      <c r="AE574" s="33" t="str">
        <f t="shared" si="36"/>
        <v/>
      </c>
      <c r="AF574">
        <f t="shared" si="37"/>
        <v>0</v>
      </c>
      <c r="AG574" s="33">
        <f t="shared" si="35"/>
        <v>9</v>
      </c>
      <c r="AH574">
        <v>1.7291955228696702E-2</v>
      </c>
      <c r="AI574">
        <v>0.25561440743345798</v>
      </c>
    </row>
    <row r="575" spans="31:35">
      <c r="AE575" s="33" t="str">
        <f t="shared" si="36"/>
        <v/>
      </c>
      <c r="AF575">
        <f t="shared" si="37"/>
        <v>0</v>
      </c>
      <c r="AG575" s="33">
        <f t="shared" si="35"/>
        <v>10</v>
      </c>
      <c r="AH575">
        <v>-9.3798653470031704E-3</v>
      </c>
      <c r="AI575">
        <v>8.7897955305821802E-3</v>
      </c>
    </row>
    <row r="576" spans="31:35">
      <c r="AE576" s="33" t="str">
        <f t="shared" si="36"/>
        <v/>
      </c>
      <c r="AF576" t="str">
        <f t="shared" si="37"/>
        <v>ses</v>
      </c>
      <c r="AG576" s="33">
        <f t="shared" si="35"/>
        <v>1</v>
      </c>
      <c r="AH576">
        <v>0.14099141041855201</v>
      </c>
      <c r="AI576">
        <v>1.0726713876996401</v>
      </c>
    </row>
    <row r="577" spans="31:35">
      <c r="AE577" s="33" t="str">
        <f t="shared" si="36"/>
        <v/>
      </c>
      <c r="AF577">
        <f t="shared" si="37"/>
        <v>0</v>
      </c>
      <c r="AG577" s="33">
        <f t="shared" si="35"/>
        <v>2</v>
      </c>
      <c r="AH577">
        <v>0.118352510266703</v>
      </c>
      <c r="AI577">
        <v>0.90043323241212303</v>
      </c>
    </row>
    <row r="578" spans="31:35">
      <c r="AE578" s="33" t="str">
        <f t="shared" si="36"/>
        <v/>
      </c>
      <c r="AF578">
        <f t="shared" si="37"/>
        <v>0</v>
      </c>
      <c r="AG578" s="33">
        <f t="shared" si="35"/>
        <v>3</v>
      </c>
      <c r="AH578">
        <v>0.14483157313084899</v>
      </c>
      <c r="AI578">
        <v>1.10188758358961</v>
      </c>
    </row>
    <row r="579" spans="31:35">
      <c r="AE579" s="33" t="str">
        <f t="shared" si="36"/>
        <v/>
      </c>
      <c r="AF579">
        <f t="shared" si="37"/>
        <v>0</v>
      </c>
      <c r="AG579" s="33">
        <f t="shared" si="35"/>
        <v>4</v>
      </c>
      <c r="AH579">
        <v>0.13362044404061199</v>
      </c>
      <c r="AI579">
        <v>1.01659261871761</v>
      </c>
    </row>
    <row r="580" spans="31:35">
      <c r="AE580" s="33" t="str">
        <f t="shared" si="36"/>
        <v/>
      </c>
      <c r="AF580">
        <f t="shared" si="37"/>
        <v>0</v>
      </c>
      <c r="AG580" s="33">
        <f t="shared" si="35"/>
        <v>5</v>
      </c>
      <c r="AH580">
        <v>3.0729883035331799E-2</v>
      </c>
      <c r="AI580">
        <v>0.233794854463132</v>
      </c>
    </row>
    <row r="581" spans="31:35">
      <c r="AE581" s="33" t="str">
        <f t="shared" si="36"/>
        <v/>
      </c>
      <c r="AF581">
        <f t="shared" si="37"/>
        <v>0</v>
      </c>
      <c r="AG581" s="33">
        <f t="shared" si="35"/>
        <v>6</v>
      </c>
      <c r="AH581">
        <v>1.7163476629646499E-2</v>
      </c>
      <c r="AI581">
        <v>0.13058079381870399</v>
      </c>
    </row>
    <row r="582" spans="31:35">
      <c r="AE582" s="33" t="str">
        <f t="shared" si="36"/>
        <v/>
      </c>
      <c r="AF582">
        <f t="shared" si="37"/>
        <v>0</v>
      </c>
      <c r="AG582" s="33">
        <f t="shared" si="35"/>
        <v>7</v>
      </c>
      <c r="AH582">
        <v>1.3792159035105001E-2</v>
      </c>
      <c r="AI582">
        <v>0.104931600638939</v>
      </c>
    </row>
    <row r="583" spans="31:35">
      <c r="AE583" s="33" t="str">
        <f t="shared" si="36"/>
        <v/>
      </c>
      <c r="AF583">
        <f t="shared" si="37"/>
        <v>0</v>
      </c>
      <c r="AG583" s="33">
        <f t="shared" si="35"/>
        <v>8</v>
      </c>
      <c r="AH583">
        <v>1.5777728045680599E-2</v>
      </c>
      <c r="AI583">
        <v>0.120037932717076</v>
      </c>
    </row>
    <row r="584" spans="31:35">
      <c r="AE584" s="33" t="str">
        <f t="shared" si="36"/>
        <v/>
      </c>
      <c r="AF584">
        <f t="shared" si="37"/>
        <v>0</v>
      </c>
      <c r="AG584" s="33">
        <f t="shared" ref="AG584:AG647" si="38">IF(AG583=10,1,AG583+1)</f>
        <v>9</v>
      </c>
      <c r="AH584">
        <v>1.8107134829748898E-2</v>
      </c>
      <c r="AI584">
        <v>0.137760203883566</v>
      </c>
    </row>
    <row r="585" spans="31:35">
      <c r="AE585" s="33" t="str">
        <f t="shared" si="36"/>
        <v/>
      </c>
      <c r="AF585">
        <f t="shared" si="37"/>
        <v>0</v>
      </c>
      <c r="AG585" s="33">
        <f t="shared" si="38"/>
        <v>10</v>
      </c>
      <c r="AH585">
        <v>3.2211361299619599E-3</v>
      </c>
      <c r="AI585">
        <v>2.45066032905016E-2</v>
      </c>
    </row>
    <row r="586" spans="31:35">
      <c r="AE586" s="33">
        <f t="shared" si="36"/>
        <v>30</v>
      </c>
      <c r="AF586" t="str">
        <f t="shared" si="37"/>
        <v>coeffs</v>
      </c>
      <c r="AG586" s="33">
        <f t="shared" si="38"/>
        <v>1</v>
      </c>
      <c r="AH586">
        <v>-0.54298719343471502</v>
      </c>
      <c r="AI586">
        <v>-2.89501863560977</v>
      </c>
    </row>
    <row r="587" spans="31:35">
      <c r="AE587" s="33" t="str">
        <f t="shared" si="36"/>
        <v/>
      </c>
      <c r="AF587">
        <f t="shared" si="37"/>
        <v>0</v>
      </c>
      <c r="AG587" s="33">
        <f t="shared" si="38"/>
        <v>2</v>
      </c>
      <c r="AH587">
        <v>0.45282342870151499</v>
      </c>
      <c r="AI587">
        <v>2.86735340984661</v>
      </c>
    </row>
    <row r="588" spans="31:35">
      <c r="AE588" s="33" t="str">
        <f t="shared" si="36"/>
        <v/>
      </c>
      <c r="AF588">
        <f t="shared" si="37"/>
        <v>0</v>
      </c>
      <c r="AG588" s="33">
        <f t="shared" si="38"/>
        <v>3</v>
      </c>
      <c r="AH588">
        <v>0.70214869939161195</v>
      </c>
      <c r="AI588">
        <v>4.4111334700028104</v>
      </c>
    </row>
    <row r="589" spans="31:35">
      <c r="AE589" s="33" t="str">
        <f t="shared" si="36"/>
        <v/>
      </c>
      <c r="AF589">
        <f t="shared" si="37"/>
        <v>0</v>
      </c>
      <c r="AG589" s="33">
        <f t="shared" si="38"/>
        <v>4</v>
      </c>
      <c r="AH589">
        <v>0.24555070711568799</v>
      </c>
      <c r="AI589">
        <v>1.26231276133112</v>
      </c>
    </row>
    <row r="590" spans="31:35">
      <c r="AE590" s="33" t="str">
        <f t="shared" si="36"/>
        <v/>
      </c>
      <c r="AF590">
        <f t="shared" si="37"/>
        <v>0</v>
      </c>
      <c r="AG590" s="33">
        <f t="shared" si="38"/>
        <v>5</v>
      </c>
      <c r="AH590">
        <v>0.13213164350633</v>
      </c>
      <c r="AI590">
        <v>0.71579866626601396</v>
      </c>
    </row>
    <row r="591" spans="31:35">
      <c r="AE591" s="33" t="str">
        <f t="shared" si="36"/>
        <v/>
      </c>
      <c r="AF591">
        <f t="shared" si="37"/>
        <v>0</v>
      </c>
      <c r="AG591" s="33">
        <f t="shared" si="38"/>
        <v>6</v>
      </c>
      <c r="AH591">
        <v>-8.0083030442209199E-3</v>
      </c>
      <c r="AI591">
        <v>-0.33757344296473002</v>
      </c>
    </row>
    <row r="592" spans="31:35">
      <c r="AE592" s="33" t="str">
        <f t="shared" si="36"/>
        <v/>
      </c>
      <c r="AF592">
        <f t="shared" si="37"/>
        <v>0</v>
      </c>
      <c r="AG592" s="33">
        <f t="shared" si="38"/>
        <v>7</v>
      </c>
      <c r="AH592">
        <v>3.0682409736810402E-2</v>
      </c>
      <c r="AI592">
        <v>0.193726778289465</v>
      </c>
    </row>
    <row r="593" spans="31:35">
      <c r="AE593" s="33" t="str">
        <f t="shared" si="36"/>
        <v/>
      </c>
      <c r="AF593">
        <f t="shared" si="37"/>
        <v>0</v>
      </c>
      <c r="AG593" s="33">
        <f t="shared" si="38"/>
        <v>8</v>
      </c>
      <c r="AH593">
        <v>5.6709232912700899E-2</v>
      </c>
      <c r="AI593">
        <v>0.69121963061764602</v>
      </c>
    </row>
    <row r="594" spans="31:35">
      <c r="AE594" s="33" t="str">
        <f t="shared" si="36"/>
        <v/>
      </c>
      <c r="AF594">
        <f t="shared" si="37"/>
        <v>0</v>
      </c>
      <c r="AG594" s="33">
        <f t="shared" si="38"/>
        <v>9</v>
      </c>
      <c r="AH594">
        <v>3.6972220153541201E-2</v>
      </c>
      <c r="AI594">
        <v>0.24428131675635401</v>
      </c>
    </row>
    <row r="595" spans="31:35">
      <c r="AE595" s="33" t="str">
        <f t="shared" si="36"/>
        <v/>
      </c>
      <c r="AF595">
        <f t="shared" si="37"/>
        <v>0</v>
      </c>
      <c r="AG595" s="33">
        <f t="shared" si="38"/>
        <v>10</v>
      </c>
      <c r="AH595">
        <v>5.3646027320838801E-3</v>
      </c>
      <c r="AI595">
        <v>9.8590073345573695E-2</v>
      </c>
    </row>
    <row r="596" spans="31:35">
      <c r="AE596" s="33" t="str">
        <f t="shared" si="36"/>
        <v/>
      </c>
      <c r="AF596" t="str">
        <f t="shared" si="37"/>
        <v>ses</v>
      </c>
      <c r="AG596" s="33">
        <f t="shared" si="38"/>
        <v>1</v>
      </c>
      <c r="AH596">
        <v>0.13949961818034101</v>
      </c>
      <c r="AI596">
        <v>1.20975168035906</v>
      </c>
    </row>
    <row r="597" spans="31:35">
      <c r="AE597" s="33" t="str">
        <f t="shared" si="36"/>
        <v/>
      </c>
      <c r="AF597">
        <f t="shared" si="37"/>
        <v>0</v>
      </c>
      <c r="AG597" s="33">
        <f t="shared" si="38"/>
        <v>2</v>
      </c>
      <c r="AH597">
        <v>0.11710025414936601</v>
      </c>
      <c r="AI597">
        <v>1.0155026305845001</v>
      </c>
    </row>
    <row r="598" spans="31:35">
      <c r="AE598" s="33" t="str">
        <f t="shared" si="36"/>
        <v/>
      </c>
      <c r="AF598">
        <f t="shared" si="37"/>
        <v>0</v>
      </c>
      <c r="AG598" s="33">
        <f t="shared" si="38"/>
        <v>3</v>
      </c>
      <c r="AH598">
        <v>0.14329914916258699</v>
      </c>
      <c r="AI598">
        <v>1.2427015124109699</v>
      </c>
    </row>
    <row r="599" spans="31:35">
      <c r="AE599" s="33" t="str">
        <f t="shared" si="36"/>
        <v/>
      </c>
      <c r="AF599">
        <f t="shared" si="37"/>
        <v>0</v>
      </c>
      <c r="AG599" s="33">
        <f t="shared" si="38"/>
        <v>4</v>
      </c>
      <c r="AH599">
        <v>0.13220664201753601</v>
      </c>
      <c r="AI599">
        <v>1.1465064164446701</v>
      </c>
    </row>
    <row r="600" spans="31:35">
      <c r="AE600" s="33" t="str">
        <f t="shared" si="36"/>
        <v/>
      </c>
      <c r="AF600">
        <f t="shared" si="37"/>
        <v>0</v>
      </c>
      <c r="AG600" s="33">
        <f t="shared" si="38"/>
        <v>5</v>
      </c>
      <c r="AH600">
        <v>3.0404738398100799E-2</v>
      </c>
      <c r="AI600">
        <v>0.26367228704833601</v>
      </c>
    </row>
    <row r="601" spans="31:35">
      <c r="AE601" s="33" t="str">
        <f t="shared" si="36"/>
        <v/>
      </c>
      <c r="AF601">
        <f t="shared" si="37"/>
        <v>0</v>
      </c>
      <c r="AG601" s="33">
        <f t="shared" si="38"/>
        <v>6</v>
      </c>
      <c r="AH601">
        <v>1.69818744941631E-2</v>
      </c>
      <c r="AI601">
        <v>0.14726815365474399</v>
      </c>
    </row>
    <row r="602" spans="31:35">
      <c r="AE602" s="33" t="str">
        <f t="shared" si="36"/>
        <v/>
      </c>
      <c r="AF602">
        <f t="shared" si="37"/>
        <v>0</v>
      </c>
      <c r="AG602" s="33">
        <f t="shared" si="38"/>
        <v>7</v>
      </c>
      <c r="AH602">
        <v>1.36462279054308E-2</v>
      </c>
      <c r="AI602">
        <v>0.11834116361391001</v>
      </c>
    </row>
    <row r="603" spans="31:35">
      <c r="AE603" s="33" t="str">
        <f t="shared" ref="AE603:AE666" si="39">IF(AF603="coeffs",AE583+1,"")</f>
        <v/>
      </c>
      <c r="AF603">
        <f t="shared" ref="AF603:AF666" si="40">AF583</f>
        <v>0</v>
      </c>
      <c r="AG603" s="33">
        <f t="shared" si="38"/>
        <v>8</v>
      </c>
      <c r="AH603">
        <v>1.56107881437016E-2</v>
      </c>
      <c r="AI603">
        <v>0.13537798479246199</v>
      </c>
    </row>
    <row r="604" spans="31:35">
      <c r="AE604" s="33" t="str">
        <f t="shared" si="39"/>
        <v/>
      </c>
      <c r="AF604">
        <f t="shared" si="40"/>
        <v>0</v>
      </c>
      <c r="AG604" s="33">
        <f t="shared" si="38"/>
        <v>9</v>
      </c>
      <c r="AH604">
        <v>1.7915548100351199E-2</v>
      </c>
      <c r="AI604">
        <v>0.15536504473391999</v>
      </c>
    </row>
    <row r="605" spans="31:35">
      <c r="AE605" s="33" t="str">
        <f t="shared" si="39"/>
        <v/>
      </c>
      <c r="AF605">
        <f t="shared" si="40"/>
        <v>0</v>
      </c>
      <c r="AG605" s="33">
        <f t="shared" si="38"/>
        <v>10</v>
      </c>
      <c r="AH605">
        <v>3.1870541538853098E-3</v>
      </c>
      <c r="AI605">
        <v>2.7638384737897599E-2</v>
      </c>
    </row>
    <row r="606" spans="31:35">
      <c r="AE606" s="33">
        <f t="shared" si="39"/>
        <v>31</v>
      </c>
      <c r="AF606" t="str">
        <f t="shared" si="40"/>
        <v>coeffs</v>
      </c>
      <c r="AG606" s="33">
        <f t="shared" si="38"/>
        <v>1</v>
      </c>
      <c r="AH606">
        <v>9.1365778033017001E-2</v>
      </c>
      <c r="AI606">
        <v>2.6421023877460801</v>
      </c>
    </row>
    <row r="607" spans="31:35">
      <c r="AE607" s="33" t="str">
        <f t="shared" si="39"/>
        <v/>
      </c>
      <c r="AF607">
        <f t="shared" si="40"/>
        <v>0</v>
      </c>
      <c r="AG607" s="33">
        <f t="shared" si="38"/>
        <v>2</v>
      </c>
      <c r="AH607">
        <v>-0.351821377739438</v>
      </c>
      <c r="AI607">
        <v>-1.1658953962747201</v>
      </c>
    </row>
    <row r="608" spans="31:35">
      <c r="AE608" s="33" t="str">
        <f t="shared" si="39"/>
        <v/>
      </c>
      <c r="AF608">
        <f t="shared" si="40"/>
        <v>0</v>
      </c>
      <c r="AG608" s="33">
        <f t="shared" si="38"/>
        <v>3</v>
      </c>
      <c r="AH608">
        <v>0.57722500357397299</v>
      </c>
      <c r="AI608">
        <v>0.43844494942270101</v>
      </c>
    </row>
    <row r="609" spans="31:35">
      <c r="AE609" s="33" t="str">
        <f t="shared" si="39"/>
        <v/>
      </c>
      <c r="AF609">
        <f t="shared" si="40"/>
        <v>0</v>
      </c>
      <c r="AG609" s="33">
        <f t="shared" si="38"/>
        <v>4</v>
      </c>
      <c r="AH609">
        <v>0.31481031767337597</v>
      </c>
      <c r="AI609">
        <v>-1.41969312191686</v>
      </c>
    </row>
    <row r="610" spans="31:35">
      <c r="AE610" s="33" t="str">
        <f t="shared" si="39"/>
        <v/>
      </c>
      <c r="AF610">
        <f t="shared" si="40"/>
        <v>0</v>
      </c>
      <c r="AG610" s="33">
        <f t="shared" si="38"/>
        <v>5</v>
      </c>
      <c r="AH610">
        <v>3.7407049355848702E-2</v>
      </c>
      <c r="AI610">
        <v>-0.24048851808989</v>
      </c>
    </row>
    <row r="611" spans="31:35">
      <c r="AE611" s="33" t="str">
        <f t="shared" si="39"/>
        <v/>
      </c>
      <c r="AF611">
        <f t="shared" si="40"/>
        <v>0</v>
      </c>
      <c r="AG611" s="33">
        <f t="shared" si="38"/>
        <v>6</v>
      </c>
      <c r="AH611">
        <v>1.7950266511351301E-2</v>
      </c>
      <c r="AI611">
        <v>-6.4010058020482402E-2</v>
      </c>
    </row>
    <row r="612" spans="31:35">
      <c r="AE612" s="33" t="str">
        <f t="shared" si="39"/>
        <v/>
      </c>
      <c r="AF612">
        <f t="shared" si="40"/>
        <v>0</v>
      </c>
      <c r="AG612" s="33">
        <f t="shared" si="38"/>
        <v>7</v>
      </c>
      <c r="AH612">
        <v>8.1623851557120503E-3</v>
      </c>
      <c r="AI612">
        <v>-0.19870879306762099</v>
      </c>
    </row>
    <row r="613" spans="31:35">
      <c r="AE613" s="33" t="str">
        <f t="shared" si="39"/>
        <v/>
      </c>
      <c r="AF613">
        <f t="shared" si="40"/>
        <v>0</v>
      </c>
      <c r="AG613" s="33">
        <f t="shared" si="38"/>
        <v>8</v>
      </c>
      <c r="AH613" s="10">
        <v>9.9232565270526E-5</v>
      </c>
      <c r="AI613">
        <v>0.29606601676427902</v>
      </c>
    </row>
    <row r="614" spans="31:35">
      <c r="AE614" s="33" t="str">
        <f t="shared" si="39"/>
        <v/>
      </c>
      <c r="AF614">
        <f t="shared" si="40"/>
        <v>0</v>
      </c>
      <c r="AG614" s="33">
        <f t="shared" si="38"/>
        <v>9</v>
      </c>
      <c r="AH614">
        <v>-2.36110393211383E-2</v>
      </c>
      <c r="AI614">
        <v>-6.9380980040215104E-2</v>
      </c>
    </row>
    <row r="615" spans="31:35">
      <c r="AE615" s="33" t="str">
        <f t="shared" si="39"/>
        <v/>
      </c>
      <c r="AF615">
        <f t="shared" si="40"/>
        <v>0</v>
      </c>
      <c r="AG615" s="33">
        <f t="shared" si="38"/>
        <v>10</v>
      </c>
      <c r="AH615">
        <v>-2.6207537770224902E-3</v>
      </c>
      <c r="AI615">
        <v>4.7411999153476901E-2</v>
      </c>
    </row>
    <row r="616" spans="31:35">
      <c r="AE616" s="33" t="str">
        <f t="shared" si="39"/>
        <v/>
      </c>
      <c r="AF616" t="str">
        <f t="shared" si="40"/>
        <v>ses</v>
      </c>
      <c r="AG616" s="33">
        <f t="shared" si="38"/>
        <v>1</v>
      </c>
      <c r="AH616">
        <v>0.25375849935157102</v>
      </c>
      <c r="AI616">
        <v>1.51641287493537</v>
      </c>
    </row>
    <row r="617" spans="31:35">
      <c r="AE617" s="33" t="str">
        <f t="shared" si="39"/>
        <v/>
      </c>
      <c r="AF617">
        <f t="shared" si="40"/>
        <v>0</v>
      </c>
      <c r="AG617" s="33">
        <f t="shared" si="38"/>
        <v>2</v>
      </c>
      <c r="AH617">
        <v>0.21301266020825799</v>
      </c>
      <c r="AI617">
        <v>1.2729234342472699</v>
      </c>
    </row>
    <row r="618" spans="31:35">
      <c r="AE618" s="33" t="str">
        <f t="shared" si="39"/>
        <v/>
      </c>
      <c r="AF618">
        <f t="shared" si="40"/>
        <v>0</v>
      </c>
      <c r="AG618" s="33">
        <f t="shared" si="38"/>
        <v>3</v>
      </c>
      <c r="AH618">
        <v>0.26067008300227301</v>
      </c>
      <c r="AI618">
        <v>1.55771519371838</v>
      </c>
    </row>
    <row r="619" spans="31:35">
      <c r="AE619" s="33" t="str">
        <f t="shared" si="39"/>
        <v/>
      </c>
      <c r="AF619">
        <f t="shared" si="40"/>
        <v>0</v>
      </c>
      <c r="AG619" s="33">
        <f t="shared" si="38"/>
        <v>4</v>
      </c>
      <c r="AH619">
        <v>0.24049212119928201</v>
      </c>
      <c r="AI619">
        <v>1.4371355041860301</v>
      </c>
    </row>
    <row r="620" spans="31:35">
      <c r="AE620" s="33" t="str">
        <f t="shared" si="39"/>
        <v/>
      </c>
      <c r="AF620">
        <f t="shared" si="40"/>
        <v>0</v>
      </c>
      <c r="AG620" s="33">
        <f t="shared" si="38"/>
        <v>5</v>
      </c>
      <c r="AH620">
        <v>5.5308114027271503E-2</v>
      </c>
      <c r="AI620">
        <v>0.330510845601865</v>
      </c>
    </row>
    <row r="621" spans="31:35">
      <c r="AE621" s="33" t="str">
        <f t="shared" si="39"/>
        <v/>
      </c>
      <c r="AF621">
        <f t="shared" si="40"/>
        <v>0</v>
      </c>
      <c r="AG621" s="33">
        <f t="shared" si="38"/>
        <v>6</v>
      </c>
      <c r="AH621">
        <v>3.08910880476004E-2</v>
      </c>
      <c r="AI621">
        <v>0.18459930901169</v>
      </c>
    </row>
    <row r="622" spans="31:35">
      <c r="AE622" s="33" t="str">
        <f t="shared" si="39"/>
        <v/>
      </c>
      <c r="AF622">
        <f t="shared" si="40"/>
        <v>0</v>
      </c>
      <c r="AG622" s="33">
        <f t="shared" si="38"/>
        <v>7</v>
      </c>
      <c r="AH622">
        <v>2.48233390188566E-2</v>
      </c>
      <c r="AI622">
        <v>0.14833958658830099</v>
      </c>
    </row>
    <row r="623" spans="31:35">
      <c r="AE623" s="33" t="str">
        <f t="shared" si="39"/>
        <v/>
      </c>
      <c r="AF623">
        <f t="shared" si="40"/>
        <v>0</v>
      </c>
      <c r="AG623" s="33">
        <f t="shared" si="38"/>
        <v>8</v>
      </c>
      <c r="AH623">
        <v>2.83969965274018E-2</v>
      </c>
      <c r="AI623">
        <v>0.16969508904601199</v>
      </c>
    </row>
    <row r="624" spans="31:35">
      <c r="AE624" s="33" t="str">
        <f t="shared" si="39"/>
        <v/>
      </c>
      <c r="AF624">
        <f t="shared" si="40"/>
        <v>0</v>
      </c>
      <c r="AG624" s="33">
        <f t="shared" si="38"/>
        <v>9</v>
      </c>
      <c r="AH624">
        <v>3.2589498525571498E-2</v>
      </c>
      <c r="AI624">
        <v>0.19474868931738101</v>
      </c>
    </row>
    <row r="625" spans="31:35">
      <c r="AE625" s="33" t="str">
        <f t="shared" si="39"/>
        <v/>
      </c>
      <c r="AF625">
        <f t="shared" si="40"/>
        <v>0</v>
      </c>
      <c r="AG625" s="33">
        <f t="shared" si="38"/>
        <v>10</v>
      </c>
      <c r="AH625">
        <v>5.7974501291939602E-3</v>
      </c>
      <c r="AI625">
        <v>3.4644467240190699E-2</v>
      </c>
    </row>
    <row r="626" spans="31:35">
      <c r="AE626" s="33">
        <f t="shared" si="39"/>
        <v>32</v>
      </c>
      <c r="AF626" t="str">
        <f t="shared" si="40"/>
        <v>coeffs</v>
      </c>
      <c r="AG626" s="33">
        <f t="shared" si="38"/>
        <v>1</v>
      </c>
      <c r="AH626">
        <v>-0.62258666501811999</v>
      </c>
      <c r="AI626">
        <v>-2.5766278139649499</v>
      </c>
    </row>
    <row r="627" spans="31:35">
      <c r="AE627" s="33" t="str">
        <f t="shared" si="39"/>
        <v/>
      </c>
      <c r="AF627">
        <f t="shared" si="40"/>
        <v>0</v>
      </c>
      <c r="AG627" s="33">
        <f t="shared" si="38"/>
        <v>2</v>
      </c>
      <c r="AH627">
        <v>0.32932629497754001</v>
      </c>
      <c r="AI627">
        <v>2.1438075164655102</v>
      </c>
    </row>
    <row r="628" spans="31:35">
      <c r="AE628" s="33" t="str">
        <f t="shared" si="39"/>
        <v/>
      </c>
      <c r="AF628">
        <f t="shared" si="40"/>
        <v>0</v>
      </c>
      <c r="AG628" s="33">
        <f t="shared" si="38"/>
        <v>3</v>
      </c>
      <c r="AH628">
        <v>0.86549016082135299</v>
      </c>
      <c r="AI628">
        <v>3.0064968844663098</v>
      </c>
    </row>
    <row r="629" spans="31:35">
      <c r="AE629" s="33" t="str">
        <f t="shared" si="39"/>
        <v/>
      </c>
      <c r="AF629">
        <f t="shared" si="40"/>
        <v>0</v>
      </c>
      <c r="AG629" s="33">
        <f t="shared" si="38"/>
        <v>4</v>
      </c>
      <c r="AH629">
        <v>0.38349678886751498</v>
      </c>
      <c r="AI629">
        <v>2.3076940850688801</v>
      </c>
    </row>
    <row r="630" spans="31:35">
      <c r="AE630" s="33" t="str">
        <f t="shared" si="39"/>
        <v/>
      </c>
      <c r="AF630">
        <f t="shared" si="40"/>
        <v>0</v>
      </c>
      <c r="AG630" s="33">
        <f t="shared" si="38"/>
        <v>5</v>
      </c>
      <c r="AH630">
        <v>0.115684398245047</v>
      </c>
      <c r="AI630">
        <v>0.43232339648514001</v>
      </c>
    </row>
    <row r="631" spans="31:35">
      <c r="AE631" s="33" t="str">
        <f t="shared" si="39"/>
        <v/>
      </c>
      <c r="AF631">
        <f t="shared" si="40"/>
        <v>0</v>
      </c>
      <c r="AG631" s="33">
        <f t="shared" si="38"/>
        <v>6</v>
      </c>
      <c r="AH631">
        <v>-2.2244129088310999E-2</v>
      </c>
      <c r="AI631">
        <v>-0.56591048694256996</v>
      </c>
    </row>
    <row r="632" spans="31:35">
      <c r="AE632" s="33" t="str">
        <f t="shared" si="39"/>
        <v/>
      </c>
      <c r="AF632">
        <f t="shared" si="40"/>
        <v>0</v>
      </c>
      <c r="AG632" s="33">
        <f t="shared" si="38"/>
        <v>7</v>
      </c>
      <c r="AH632">
        <v>5.2831336595980397E-2</v>
      </c>
      <c r="AI632">
        <v>0.15558485968636401</v>
      </c>
    </row>
    <row r="633" spans="31:35">
      <c r="AE633" s="33" t="str">
        <f t="shared" si="39"/>
        <v/>
      </c>
      <c r="AF633">
        <f t="shared" si="40"/>
        <v>0</v>
      </c>
      <c r="AG633" s="33">
        <f t="shared" si="38"/>
        <v>8</v>
      </c>
      <c r="AH633">
        <v>3.0775224222602499E-2</v>
      </c>
      <c r="AI633">
        <v>0.82929244487221998</v>
      </c>
    </row>
    <row r="634" spans="31:35">
      <c r="AE634" s="33" t="str">
        <f t="shared" si="39"/>
        <v/>
      </c>
      <c r="AF634">
        <f t="shared" si="40"/>
        <v>0</v>
      </c>
      <c r="AG634" s="33">
        <f t="shared" si="38"/>
        <v>9</v>
      </c>
      <c r="AH634">
        <v>4.5554144499016E-2</v>
      </c>
      <c r="AI634">
        <v>0.24134857133712201</v>
      </c>
    </row>
    <row r="635" spans="31:35">
      <c r="AE635" s="33" t="str">
        <f t="shared" si="39"/>
        <v/>
      </c>
      <c r="AF635">
        <f t="shared" si="40"/>
        <v>0</v>
      </c>
      <c r="AG635" s="33">
        <f t="shared" si="38"/>
        <v>10</v>
      </c>
      <c r="AH635">
        <v>-8.2984374341045801E-4</v>
      </c>
      <c r="AI635">
        <v>3.0258221392859601E-2</v>
      </c>
    </row>
    <row r="636" spans="31:35">
      <c r="AE636" s="33" t="str">
        <f t="shared" si="39"/>
        <v/>
      </c>
      <c r="AF636" t="str">
        <f t="shared" si="40"/>
        <v>ses</v>
      </c>
      <c r="AG636" s="33">
        <f t="shared" si="38"/>
        <v>1</v>
      </c>
      <c r="AH636">
        <v>0.17819808134043899</v>
      </c>
      <c r="AI636">
        <v>1.3221914867990501</v>
      </c>
    </row>
    <row r="637" spans="31:35">
      <c r="AE637" s="33" t="str">
        <f t="shared" si="39"/>
        <v/>
      </c>
      <c r="AF637">
        <f t="shared" si="40"/>
        <v>0</v>
      </c>
      <c r="AG637" s="33">
        <f t="shared" si="38"/>
        <v>2</v>
      </c>
      <c r="AH637">
        <v>0.14958492995241399</v>
      </c>
      <c r="AI637">
        <v>1.10988804957257</v>
      </c>
    </row>
    <row r="638" spans="31:35">
      <c r="AE638" s="33" t="str">
        <f t="shared" si="39"/>
        <v/>
      </c>
      <c r="AF638">
        <f t="shared" si="40"/>
        <v>0</v>
      </c>
      <c r="AG638" s="33">
        <f t="shared" si="38"/>
        <v>3</v>
      </c>
      <c r="AH638">
        <v>0.18305163678282299</v>
      </c>
      <c r="AI638">
        <v>1.35820382564331</v>
      </c>
    </row>
    <row r="639" spans="31:35">
      <c r="AE639" s="33" t="str">
        <f t="shared" si="39"/>
        <v/>
      </c>
      <c r="AF639">
        <f t="shared" si="40"/>
        <v>0</v>
      </c>
      <c r="AG639" s="33">
        <f t="shared" si="38"/>
        <v>4</v>
      </c>
      <c r="AH639">
        <v>0.168881967243314</v>
      </c>
      <c r="AI639">
        <v>1.25306792128919</v>
      </c>
    </row>
    <row r="640" spans="31:35">
      <c r="AE640" s="33" t="str">
        <f t="shared" si="39"/>
        <v/>
      </c>
      <c r="AF640">
        <f t="shared" si="40"/>
        <v>0</v>
      </c>
      <c r="AG640" s="33">
        <f t="shared" si="38"/>
        <v>5</v>
      </c>
      <c r="AH640">
        <v>3.88392894322852E-2</v>
      </c>
      <c r="AI640">
        <v>0.28817918495196598</v>
      </c>
    </row>
    <row r="641" spans="31:35">
      <c r="AE641" s="33" t="str">
        <f t="shared" si="39"/>
        <v/>
      </c>
      <c r="AF641">
        <f t="shared" si="40"/>
        <v>0</v>
      </c>
      <c r="AG641" s="33">
        <f t="shared" si="38"/>
        <v>6</v>
      </c>
      <c r="AH641">
        <v>2.16928009689023E-2</v>
      </c>
      <c r="AI641">
        <v>0.16095592360006</v>
      </c>
    </row>
    <row r="642" spans="31:35">
      <c r="AE642" s="33" t="str">
        <f t="shared" si="39"/>
        <v/>
      </c>
      <c r="AF642">
        <f t="shared" si="40"/>
        <v>0</v>
      </c>
      <c r="AG642" s="33">
        <f t="shared" si="38"/>
        <v>7</v>
      </c>
      <c r="AH642">
        <v>1.7431815670910698E-2</v>
      </c>
      <c r="AI642">
        <v>0.12934032794380099</v>
      </c>
    </row>
    <row r="643" spans="31:35">
      <c r="AE643" s="33" t="str">
        <f t="shared" si="39"/>
        <v/>
      </c>
      <c r="AF643">
        <f t="shared" si="40"/>
        <v>0</v>
      </c>
      <c r="AG643" s="33">
        <f t="shared" si="38"/>
        <v>8</v>
      </c>
      <c r="AH643">
        <v>1.9941362791570199E-2</v>
      </c>
      <c r="AI643">
        <v>0.14796062853120201</v>
      </c>
    </row>
    <row r="644" spans="31:35">
      <c r="AE644" s="33" t="str">
        <f t="shared" si="39"/>
        <v/>
      </c>
      <c r="AF644">
        <f t="shared" si="40"/>
        <v>0</v>
      </c>
      <c r="AG644" s="33">
        <f t="shared" si="38"/>
        <v>9</v>
      </c>
      <c r="AH644">
        <v>2.2885484127402701E-2</v>
      </c>
      <c r="AI644">
        <v>0.16980537644913399</v>
      </c>
    </row>
    <row r="645" spans="31:35">
      <c r="AE645" s="33" t="str">
        <f t="shared" si="39"/>
        <v/>
      </c>
      <c r="AF645">
        <f t="shared" si="40"/>
        <v>0</v>
      </c>
      <c r="AG645" s="33">
        <f t="shared" si="38"/>
        <v>10</v>
      </c>
      <c r="AH645">
        <v>4.0711719699206596E-3</v>
      </c>
      <c r="AI645">
        <v>3.0207221533661201E-2</v>
      </c>
    </row>
    <row r="646" spans="31:35">
      <c r="AE646" s="33">
        <f t="shared" si="39"/>
        <v>33</v>
      </c>
      <c r="AF646" t="str">
        <f t="shared" si="40"/>
        <v>coeffs</v>
      </c>
      <c r="AG646" s="33">
        <f t="shared" si="38"/>
        <v>1</v>
      </c>
      <c r="AH646">
        <v>-0.184221717710608</v>
      </c>
      <c r="AI646">
        <v>0.10862895133774</v>
      </c>
    </row>
    <row r="647" spans="31:35">
      <c r="AE647" s="33" t="str">
        <f t="shared" si="39"/>
        <v/>
      </c>
      <c r="AF647">
        <f t="shared" si="40"/>
        <v>0</v>
      </c>
      <c r="AG647" s="33">
        <f t="shared" si="38"/>
        <v>2</v>
      </c>
      <c r="AH647">
        <v>4.2692106538657897E-2</v>
      </c>
      <c r="AI647">
        <v>-0.47157183477054798</v>
      </c>
    </row>
    <row r="648" spans="31:35">
      <c r="AE648" s="33" t="str">
        <f t="shared" si="39"/>
        <v/>
      </c>
      <c r="AF648">
        <f t="shared" si="40"/>
        <v>0</v>
      </c>
      <c r="AG648" s="33">
        <f t="shared" ref="AG648:AG711" si="41">IF(AG647=10,1,AG647+1)</f>
        <v>3</v>
      </c>
      <c r="AH648">
        <v>0.58593090076866094</v>
      </c>
      <c r="AI648">
        <v>1.86708581878939</v>
      </c>
    </row>
    <row r="649" spans="31:35">
      <c r="AE649" s="33" t="str">
        <f t="shared" si="39"/>
        <v/>
      </c>
      <c r="AF649">
        <f t="shared" si="40"/>
        <v>0</v>
      </c>
      <c r="AG649" s="33">
        <f t="shared" si="41"/>
        <v>4</v>
      </c>
      <c r="AH649">
        <v>0.31327713076504898</v>
      </c>
      <c r="AI649">
        <v>1.57380951294419</v>
      </c>
    </row>
    <row r="650" spans="31:35">
      <c r="AE650" s="33" t="str">
        <f t="shared" si="39"/>
        <v/>
      </c>
      <c r="AF650">
        <f t="shared" si="40"/>
        <v>0</v>
      </c>
      <c r="AG650" s="33">
        <f t="shared" si="41"/>
        <v>5</v>
      </c>
      <c r="AH650">
        <v>2.6632473014369502E-3</v>
      </c>
      <c r="AI650">
        <v>-9.2465340569363105E-2</v>
      </c>
    </row>
    <row r="651" spans="31:35">
      <c r="AE651" s="33" t="str">
        <f t="shared" si="39"/>
        <v/>
      </c>
      <c r="AF651">
        <f t="shared" si="40"/>
        <v>0</v>
      </c>
      <c r="AG651" s="33">
        <f t="shared" si="41"/>
        <v>6</v>
      </c>
      <c r="AH651">
        <v>-1.8223898502377101E-2</v>
      </c>
      <c r="AI651">
        <v>-0.240590668223154</v>
      </c>
    </row>
    <row r="652" spans="31:35">
      <c r="AE652" s="33" t="str">
        <f t="shared" si="39"/>
        <v/>
      </c>
      <c r="AF652">
        <f t="shared" si="40"/>
        <v>0</v>
      </c>
      <c r="AG652" s="33">
        <f t="shared" si="41"/>
        <v>7</v>
      </c>
      <c r="AH652">
        <v>4.8388029766418799E-3</v>
      </c>
      <c r="AI652">
        <v>0.23262470996505799</v>
      </c>
    </row>
    <row r="653" spans="31:35">
      <c r="AE653" s="33" t="str">
        <f t="shared" si="39"/>
        <v/>
      </c>
      <c r="AF653">
        <f t="shared" si="40"/>
        <v>0</v>
      </c>
      <c r="AG653" s="33">
        <f t="shared" si="41"/>
        <v>8</v>
      </c>
      <c r="AH653">
        <v>3.6700314294071702E-2</v>
      </c>
      <c r="AI653">
        <v>0.110407051179664</v>
      </c>
    </row>
    <row r="654" spans="31:35">
      <c r="AE654" s="33" t="str">
        <f t="shared" si="39"/>
        <v/>
      </c>
      <c r="AF654">
        <f t="shared" si="40"/>
        <v>0</v>
      </c>
      <c r="AG654" s="33">
        <f t="shared" si="41"/>
        <v>9</v>
      </c>
      <c r="AH654">
        <v>2.5165633853886302E-2</v>
      </c>
      <c r="AI654">
        <v>2.1606532057360201E-2</v>
      </c>
    </row>
    <row r="655" spans="31:35">
      <c r="AE655" s="33" t="str">
        <f t="shared" si="39"/>
        <v/>
      </c>
      <c r="AF655">
        <f t="shared" si="40"/>
        <v>0</v>
      </c>
      <c r="AG655" s="33">
        <f t="shared" si="41"/>
        <v>10</v>
      </c>
      <c r="AH655">
        <v>-3.2748125804696202E-4</v>
      </c>
      <c r="AI655">
        <v>1.2403182930076299E-2</v>
      </c>
    </row>
    <row r="656" spans="31:35">
      <c r="AE656" s="33" t="str">
        <f t="shared" si="39"/>
        <v/>
      </c>
      <c r="AF656" t="str">
        <f t="shared" si="40"/>
        <v>ses</v>
      </c>
      <c r="AG656" s="33">
        <f t="shared" si="41"/>
        <v>1</v>
      </c>
      <c r="AH656">
        <v>0.22536277769025601</v>
      </c>
      <c r="AI656">
        <v>1.3069207249291901</v>
      </c>
    </row>
    <row r="657" spans="31:35">
      <c r="AE657" s="33" t="str">
        <f t="shared" si="39"/>
        <v/>
      </c>
      <c r="AF657">
        <f t="shared" si="40"/>
        <v>0</v>
      </c>
      <c r="AG657" s="33">
        <f t="shared" si="41"/>
        <v>2</v>
      </c>
      <c r="AH657">
        <v>0.18917642132338899</v>
      </c>
      <c r="AI657">
        <v>1.0970693041212201</v>
      </c>
    </row>
    <row r="658" spans="31:35">
      <c r="AE658" s="33" t="str">
        <f t="shared" si="39"/>
        <v/>
      </c>
      <c r="AF658">
        <f t="shared" si="40"/>
        <v>0</v>
      </c>
      <c r="AG658" s="33">
        <f t="shared" si="41"/>
        <v>3</v>
      </c>
      <c r="AH658">
        <v>0.231500951165198</v>
      </c>
      <c r="AI658">
        <v>1.3425171362346899</v>
      </c>
    </row>
    <row r="659" spans="31:35">
      <c r="AE659" s="33" t="str">
        <f t="shared" si="39"/>
        <v/>
      </c>
      <c r="AF659">
        <f t="shared" si="40"/>
        <v>0</v>
      </c>
      <c r="AG659" s="33">
        <f t="shared" si="41"/>
        <v>4</v>
      </c>
      <c r="AH659">
        <v>0.213580914864267</v>
      </c>
      <c r="AI659">
        <v>1.2385955078575399</v>
      </c>
    </row>
    <row r="660" spans="31:35">
      <c r="AE660" s="33" t="str">
        <f t="shared" si="39"/>
        <v/>
      </c>
      <c r="AF660">
        <f t="shared" si="40"/>
        <v>0</v>
      </c>
      <c r="AG660" s="33">
        <f t="shared" si="41"/>
        <v>5</v>
      </c>
      <c r="AH660">
        <v>4.9119104336783098E-2</v>
      </c>
      <c r="AI660">
        <v>0.28485083519840199</v>
      </c>
    </row>
    <row r="661" spans="31:35">
      <c r="AE661" s="33" t="str">
        <f t="shared" si="39"/>
        <v/>
      </c>
      <c r="AF661">
        <f t="shared" si="40"/>
        <v>0</v>
      </c>
      <c r="AG661" s="33">
        <f t="shared" si="41"/>
        <v>6</v>
      </c>
      <c r="AH661">
        <v>2.7434357572537399E-2</v>
      </c>
      <c r="AI661">
        <v>0.159096949612267</v>
      </c>
    </row>
    <row r="662" spans="31:35">
      <c r="AE662" s="33" t="str">
        <f t="shared" si="39"/>
        <v/>
      </c>
      <c r="AF662">
        <f t="shared" si="40"/>
        <v>0</v>
      </c>
      <c r="AG662" s="33">
        <f t="shared" si="41"/>
        <v>7</v>
      </c>
      <c r="AH662">
        <v>2.2045593141240299E-2</v>
      </c>
      <c r="AI662">
        <v>0.127846500939226</v>
      </c>
    </row>
    <row r="663" spans="31:35">
      <c r="AE663" s="33" t="str">
        <f t="shared" si="39"/>
        <v/>
      </c>
      <c r="AF663">
        <f t="shared" si="40"/>
        <v>0</v>
      </c>
      <c r="AG663" s="33">
        <f t="shared" si="41"/>
        <v>8</v>
      </c>
      <c r="AH663">
        <v>2.5219356324335099E-2</v>
      </c>
      <c r="AI663">
        <v>0.14625174479766201</v>
      </c>
    </row>
    <row r="664" spans="31:35">
      <c r="AE664" s="33" t="str">
        <f t="shared" si="39"/>
        <v/>
      </c>
      <c r="AF664">
        <f t="shared" si="40"/>
        <v>0</v>
      </c>
      <c r="AG664" s="33">
        <f t="shared" si="41"/>
        <v>9</v>
      </c>
      <c r="AH664">
        <v>2.8942714943627899E-2</v>
      </c>
      <c r="AI664">
        <v>0.16784419496077499</v>
      </c>
    </row>
    <row r="665" spans="31:35">
      <c r="AE665" s="33" t="str">
        <f t="shared" si="39"/>
        <v/>
      </c>
      <c r="AF665">
        <f t="shared" si="40"/>
        <v>0</v>
      </c>
      <c r="AG665" s="33">
        <f t="shared" si="41"/>
        <v>10</v>
      </c>
      <c r="AH665">
        <v>5.1487121336800902E-3</v>
      </c>
      <c r="AI665">
        <v>2.9858340685919998E-2</v>
      </c>
    </row>
    <row r="666" spans="31:35">
      <c r="AE666" s="33">
        <f t="shared" si="39"/>
        <v>34</v>
      </c>
      <c r="AF666" t="str">
        <f t="shared" si="40"/>
        <v>coeffs</v>
      </c>
      <c r="AG666" s="33">
        <f t="shared" si="41"/>
        <v>1</v>
      </c>
      <c r="AH666">
        <v>-0.32492308468366998</v>
      </c>
      <c r="AI666">
        <v>-2.7768260023308402</v>
      </c>
    </row>
    <row r="667" spans="31:35">
      <c r="AE667" s="33" t="str">
        <f t="shared" ref="AE667:AE730" si="42">IF(AF667="coeffs",AE647+1,"")</f>
        <v/>
      </c>
      <c r="AF667">
        <f t="shared" ref="AF667:AF730" si="43">AF647</f>
        <v>0</v>
      </c>
      <c r="AG667" s="33">
        <f t="shared" si="41"/>
        <v>2</v>
      </c>
      <c r="AH667">
        <v>0.24295528511603101</v>
      </c>
      <c r="AI667">
        <v>2.78048220573451</v>
      </c>
    </row>
    <row r="668" spans="31:35">
      <c r="AE668" s="33" t="str">
        <f t="shared" si="42"/>
        <v/>
      </c>
      <c r="AF668">
        <f t="shared" si="43"/>
        <v>0</v>
      </c>
      <c r="AG668" s="33">
        <f t="shared" si="41"/>
        <v>3</v>
      </c>
      <c r="AH668">
        <v>0.46509113870169499</v>
      </c>
      <c r="AI668">
        <v>2.6327625873787102</v>
      </c>
    </row>
    <row r="669" spans="31:35">
      <c r="AE669" s="33" t="str">
        <f t="shared" si="42"/>
        <v/>
      </c>
      <c r="AF669">
        <f t="shared" si="43"/>
        <v>0</v>
      </c>
      <c r="AG669" s="33">
        <f t="shared" si="41"/>
        <v>4</v>
      </c>
      <c r="AH669">
        <v>8.1908166590209899E-2</v>
      </c>
      <c r="AI669">
        <v>1.1446396163296999</v>
      </c>
    </row>
    <row r="670" spans="31:35">
      <c r="AE670" s="33" t="str">
        <f t="shared" si="42"/>
        <v/>
      </c>
      <c r="AF670">
        <f t="shared" si="43"/>
        <v>0</v>
      </c>
      <c r="AG670" s="33">
        <f t="shared" si="41"/>
        <v>5</v>
      </c>
      <c r="AH670">
        <v>2.6140740801168599E-2</v>
      </c>
      <c r="AI670">
        <v>0.66089950609693904</v>
      </c>
    </row>
    <row r="671" spans="31:35">
      <c r="AE671" s="33" t="str">
        <f t="shared" si="42"/>
        <v/>
      </c>
      <c r="AF671">
        <f t="shared" si="43"/>
        <v>0</v>
      </c>
      <c r="AG671" s="33">
        <f t="shared" si="41"/>
        <v>6</v>
      </c>
      <c r="AH671">
        <v>-1.6168872977215101E-2</v>
      </c>
      <c r="AI671">
        <v>-0.207576239690304</v>
      </c>
    </row>
    <row r="672" spans="31:35">
      <c r="AE672" s="33" t="str">
        <f t="shared" si="42"/>
        <v/>
      </c>
      <c r="AF672">
        <f t="shared" si="43"/>
        <v>0</v>
      </c>
      <c r="AG672" s="33">
        <f t="shared" si="41"/>
        <v>7</v>
      </c>
      <c r="AH672">
        <v>2.4202093256273999E-2</v>
      </c>
      <c r="AI672">
        <v>0.230972824799314</v>
      </c>
    </row>
    <row r="673" spans="31:35">
      <c r="AE673" s="33" t="str">
        <f t="shared" si="42"/>
        <v/>
      </c>
      <c r="AF673">
        <f t="shared" si="43"/>
        <v>0</v>
      </c>
      <c r="AG673" s="33">
        <f t="shared" si="41"/>
        <v>8</v>
      </c>
      <c r="AH673">
        <v>3.7771259922618497E-2</v>
      </c>
      <c r="AI673">
        <v>0.37645888233895702</v>
      </c>
    </row>
    <row r="674" spans="31:35">
      <c r="AE674" s="33" t="str">
        <f t="shared" si="42"/>
        <v/>
      </c>
      <c r="AF674">
        <f t="shared" si="43"/>
        <v>0</v>
      </c>
      <c r="AG674" s="33">
        <f t="shared" si="41"/>
        <v>9</v>
      </c>
      <c r="AH674">
        <v>2.1078964976690501E-2</v>
      </c>
      <c r="AI674">
        <v>0.20376112265430599</v>
      </c>
    </row>
    <row r="675" spans="31:35">
      <c r="AE675" s="33" t="str">
        <f t="shared" si="42"/>
        <v/>
      </c>
      <c r="AF675">
        <f t="shared" si="43"/>
        <v>0</v>
      </c>
      <c r="AG675" s="33">
        <f t="shared" si="41"/>
        <v>10</v>
      </c>
      <c r="AH675">
        <v>3.3738783540357901E-3</v>
      </c>
      <c r="AI675">
        <v>-2.0662828963989199E-2</v>
      </c>
    </row>
    <row r="676" spans="31:35">
      <c r="AE676" s="33" t="str">
        <f t="shared" si="42"/>
        <v/>
      </c>
      <c r="AF676" t="str">
        <f t="shared" si="43"/>
        <v>ses</v>
      </c>
      <c r="AG676" s="33">
        <f t="shared" si="41"/>
        <v>1</v>
      </c>
      <c r="AH676">
        <v>0.259402802825211</v>
      </c>
      <c r="AI676">
        <v>1.9391163841163499</v>
      </c>
    </row>
    <row r="677" spans="31:35">
      <c r="AE677" s="33" t="str">
        <f t="shared" si="42"/>
        <v/>
      </c>
      <c r="AF677">
        <f t="shared" si="43"/>
        <v>0</v>
      </c>
      <c r="AG677" s="33">
        <f t="shared" si="41"/>
        <v>2</v>
      </c>
      <c r="AH677">
        <v>0.21775066150088501</v>
      </c>
      <c r="AI677">
        <v>1.6277537126422299</v>
      </c>
    </row>
    <row r="678" spans="31:35">
      <c r="AE678" s="33" t="str">
        <f t="shared" si="42"/>
        <v/>
      </c>
      <c r="AF678">
        <f t="shared" si="43"/>
        <v>0</v>
      </c>
      <c r="AG678" s="33">
        <f t="shared" si="41"/>
        <v>3</v>
      </c>
      <c r="AH678">
        <v>0.266468119555623</v>
      </c>
      <c r="AI678">
        <v>1.99193181741814</v>
      </c>
    </row>
    <row r="679" spans="31:35">
      <c r="AE679" s="33" t="str">
        <f t="shared" si="42"/>
        <v/>
      </c>
      <c r="AF679">
        <f t="shared" si="43"/>
        <v>0</v>
      </c>
      <c r="AG679" s="33">
        <f t="shared" si="41"/>
        <v>4</v>
      </c>
      <c r="AH679">
        <v>0.245841343071798</v>
      </c>
      <c r="AI679">
        <v>1.83774026745928</v>
      </c>
    </row>
    <row r="680" spans="31:35">
      <c r="AE680" s="33" t="str">
        <f t="shared" si="42"/>
        <v/>
      </c>
      <c r="AF680">
        <f t="shared" si="43"/>
        <v>0</v>
      </c>
      <c r="AG680" s="33">
        <f t="shared" si="41"/>
        <v>5</v>
      </c>
      <c r="AH680">
        <v>5.6538322201272702E-2</v>
      </c>
      <c r="AI680">
        <v>0.42264148928571998</v>
      </c>
    </row>
    <row r="681" spans="31:35">
      <c r="AE681" s="33" t="str">
        <f t="shared" si="42"/>
        <v/>
      </c>
      <c r="AF681">
        <f t="shared" si="43"/>
        <v>0</v>
      </c>
      <c r="AG681" s="33">
        <f t="shared" si="41"/>
        <v>6</v>
      </c>
      <c r="AH681">
        <v>3.1578192818542503E-2</v>
      </c>
      <c r="AI681">
        <v>0.23605678276530101</v>
      </c>
    </row>
    <row r="682" spans="31:35">
      <c r="AE682" s="33" t="str">
        <f t="shared" si="42"/>
        <v/>
      </c>
      <c r="AF682">
        <f t="shared" si="43"/>
        <v>0</v>
      </c>
      <c r="AG682" s="33">
        <f t="shared" si="41"/>
        <v>7</v>
      </c>
      <c r="AH682">
        <v>2.5375479967867098E-2</v>
      </c>
      <c r="AI682">
        <v>0.18968958093202601</v>
      </c>
    </row>
    <row r="683" spans="31:35">
      <c r="AE683" s="33" t="str">
        <f t="shared" si="42"/>
        <v/>
      </c>
      <c r="AF683">
        <f t="shared" si="43"/>
        <v>0</v>
      </c>
      <c r="AG683" s="33">
        <f t="shared" si="41"/>
        <v>8</v>
      </c>
      <c r="AH683">
        <v>2.9028625680908401E-2</v>
      </c>
      <c r="AI683">
        <v>0.216997977867491</v>
      </c>
    </row>
    <row r="684" spans="31:35">
      <c r="AE684" s="33" t="str">
        <f t="shared" si="42"/>
        <v/>
      </c>
      <c r="AF684">
        <f t="shared" si="43"/>
        <v>0</v>
      </c>
      <c r="AG684" s="33">
        <f t="shared" si="41"/>
        <v>9</v>
      </c>
      <c r="AH684">
        <v>3.3314380727358199E-2</v>
      </c>
      <c r="AI684">
        <v>0.24903532572328799</v>
      </c>
    </row>
    <row r="685" spans="31:35">
      <c r="AE685" s="33" t="str">
        <f t="shared" si="42"/>
        <v/>
      </c>
      <c r="AF685">
        <f t="shared" si="43"/>
        <v>0</v>
      </c>
      <c r="AG685" s="33">
        <f t="shared" si="41"/>
        <v>10</v>
      </c>
      <c r="AH685">
        <v>5.9264017425825896E-3</v>
      </c>
      <c r="AI685">
        <v>4.4301690624526602E-2</v>
      </c>
    </row>
    <row r="686" spans="31:35">
      <c r="AE686" s="33">
        <f t="shared" si="42"/>
        <v>35</v>
      </c>
      <c r="AF686" t="str">
        <f t="shared" si="43"/>
        <v>coeffs</v>
      </c>
      <c r="AG686" s="33">
        <f t="shared" si="41"/>
        <v>1</v>
      </c>
      <c r="AH686">
        <v>-0.28425706871697498</v>
      </c>
      <c r="AI686">
        <v>-2.4636887203463802</v>
      </c>
    </row>
    <row r="687" spans="31:35">
      <c r="AE687" s="33" t="str">
        <f t="shared" si="42"/>
        <v/>
      </c>
      <c r="AF687">
        <f t="shared" si="43"/>
        <v>0</v>
      </c>
      <c r="AG687" s="33">
        <f t="shared" si="41"/>
        <v>2</v>
      </c>
      <c r="AH687">
        <v>0.22133456470708601</v>
      </c>
      <c r="AI687">
        <v>1.7672523691633</v>
      </c>
    </row>
    <row r="688" spans="31:35">
      <c r="AE688" s="33" t="str">
        <f t="shared" si="42"/>
        <v/>
      </c>
      <c r="AF688">
        <f t="shared" si="43"/>
        <v>0</v>
      </c>
      <c r="AG688" s="33">
        <f t="shared" si="41"/>
        <v>3</v>
      </c>
      <c r="AH688">
        <v>0.63603998927208805</v>
      </c>
      <c r="AI688">
        <v>1.8862850134820399</v>
      </c>
    </row>
    <row r="689" spans="31:35">
      <c r="AE689" s="33" t="str">
        <f t="shared" si="42"/>
        <v/>
      </c>
      <c r="AF689">
        <f t="shared" si="43"/>
        <v>0</v>
      </c>
      <c r="AG689" s="33">
        <f t="shared" si="41"/>
        <v>4</v>
      </c>
      <c r="AH689">
        <v>0.231684982305772</v>
      </c>
      <c r="AI689">
        <v>2.2469567035720299</v>
      </c>
    </row>
    <row r="690" spans="31:35">
      <c r="AE690" s="33" t="str">
        <f t="shared" si="42"/>
        <v/>
      </c>
      <c r="AF690">
        <f t="shared" si="43"/>
        <v>0</v>
      </c>
      <c r="AG690" s="33">
        <f t="shared" si="41"/>
        <v>5</v>
      </c>
      <c r="AH690">
        <v>4.1324791613407803E-2</v>
      </c>
      <c r="AI690">
        <v>0.48945965033284</v>
      </c>
    </row>
    <row r="691" spans="31:35">
      <c r="AE691" s="33" t="str">
        <f t="shared" si="42"/>
        <v/>
      </c>
      <c r="AF691">
        <f t="shared" si="43"/>
        <v>0</v>
      </c>
      <c r="AG691" s="33">
        <f t="shared" si="41"/>
        <v>6</v>
      </c>
      <c r="AH691">
        <v>-2.8722616913714801E-2</v>
      </c>
      <c r="AI691">
        <v>-0.26397654178256202</v>
      </c>
    </row>
    <row r="692" spans="31:35">
      <c r="AE692" s="33" t="str">
        <f t="shared" si="42"/>
        <v/>
      </c>
      <c r="AF692">
        <f t="shared" si="43"/>
        <v>0</v>
      </c>
      <c r="AG692" s="33">
        <f t="shared" si="41"/>
        <v>7</v>
      </c>
      <c r="AH692">
        <v>4.60608693050659E-2</v>
      </c>
      <c r="AI692">
        <v>0.108706180751946</v>
      </c>
    </row>
    <row r="693" spans="31:35">
      <c r="AE693" s="33" t="str">
        <f t="shared" si="42"/>
        <v/>
      </c>
      <c r="AF693">
        <f t="shared" si="43"/>
        <v>0</v>
      </c>
      <c r="AG693" s="33">
        <f t="shared" si="41"/>
        <v>8</v>
      </c>
      <c r="AH693">
        <v>2.4591783929998501E-2</v>
      </c>
      <c r="AI693">
        <v>0.51183998032368905</v>
      </c>
    </row>
    <row r="694" spans="31:35">
      <c r="AE694" s="33" t="str">
        <f t="shared" si="42"/>
        <v/>
      </c>
      <c r="AF694">
        <f t="shared" si="43"/>
        <v>0</v>
      </c>
      <c r="AG694" s="33">
        <f t="shared" si="41"/>
        <v>9</v>
      </c>
      <c r="AH694">
        <v>4.3270861899226298E-2</v>
      </c>
      <c r="AI694">
        <v>0.10214174000593999</v>
      </c>
    </row>
    <row r="695" spans="31:35">
      <c r="AE695" s="33" t="str">
        <f t="shared" si="42"/>
        <v/>
      </c>
      <c r="AF695">
        <f t="shared" si="43"/>
        <v>0</v>
      </c>
      <c r="AG695" s="33">
        <f t="shared" si="41"/>
        <v>10</v>
      </c>
      <c r="AH695">
        <v>8.9327346612085902E-4</v>
      </c>
      <c r="AI695">
        <v>-2.8376151013795599E-2</v>
      </c>
    </row>
    <row r="696" spans="31:35">
      <c r="AE696" s="33" t="str">
        <f t="shared" si="42"/>
        <v/>
      </c>
      <c r="AF696" t="str">
        <f t="shared" si="43"/>
        <v>ses</v>
      </c>
      <c r="AG696" s="33">
        <f t="shared" si="41"/>
        <v>1</v>
      </c>
      <c r="AH696">
        <v>0.184404733555628</v>
      </c>
      <c r="AI696">
        <v>1.07836132744266</v>
      </c>
    </row>
    <row r="697" spans="31:35">
      <c r="AE697" s="33" t="str">
        <f t="shared" si="42"/>
        <v/>
      </c>
      <c r="AF697">
        <f t="shared" si="43"/>
        <v>0</v>
      </c>
      <c r="AG697" s="33">
        <f t="shared" si="41"/>
        <v>2</v>
      </c>
      <c r="AH697">
        <v>0.15479498401059599</v>
      </c>
      <c r="AI697">
        <v>0.90520954218768401</v>
      </c>
    </row>
    <row r="698" spans="31:35">
      <c r="AE698" s="33" t="str">
        <f t="shared" si="42"/>
        <v/>
      </c>
      <c r="AF698">
        <f t="shared" si="43"/>
        <v>0</v>
      </c>
      <c r="AG698" s="33">
        <f t="shared" si="41"/>
        <v>3</v>
      </c>
      <c r="AH698">
        <v>0.18942733868929601</v>
      </c>
      <c r="AI698">
        <v>1.10773249940083</v>
      </c>
    </row>
    <row r="699" spans="31:35">
      <c r="AE699" s="33" t="str">
        <f t="shared" si="42"/>
        <v/>
      </c>
      <c r="AF699">
        <f t="shared" si="43"/>
        <v>0</v>
      </c>
      <c r="AG699" s="33">
        <f t="shared" si="41"/>
        <v>4</v>
      </c>
      <c r="AH699">
        <v>0.17476413852266501</v>
      </c>
      <c r="AI699">
        <v>1.02198509101624</v>
      </c>
    </row>
    <row r="700" spans="31:35">
      <c r="AE700" s="33" t="str">
        <f t="shared" si="42"/>
        <v/>
      </c>
      <c r="AF700">
        <f t="shared" si="43"/>
        <v>0</v>
      </c>
      <c r="AG700" s="33">
        <f t="shared" si="41"/>
        <v>5</v>
      </c>
      <c r="AH700">
        <v>4.0192064725812097E-2</v>
      </c>
      <c r="AI700">
        <v>0.23503500932265101</v>
      </c>
    </row>
    <row r="701" spans="31:35">
      <c r="AE701" s="33" t="str">
        <f t="shared" si="42"/>
        <v/>
      </c>
      <c r="AF701">
        <f t="shared" si="43"/>
        <v>0</v>
      </c>
      <c r="AG701" s="33">
        <f t="shared" si="41"/>
        <v>6</v>
      </c>
      <c r="AH701">
        <v>2.2448362814319001E-2</v>
      </c>
      <c r="AI701">
        <v>0.13127345408441499</v>
      </c>
    </row>
    <row r="702" spans="31:35">
      <c r="AE702" s="33" t="str">
        <f t="shared" si="42"/>
        <v/>
      </c>
      <c r="AF702">
        <f t="shared" si="43"/>
        <v>0</v>
      </c>
      <c r="AG702" s="33">
        <f t="shared" si="41"/>
        <v>7</v>
      </c>
      <c r="AH702">
        <v>1.8038967086541999E-2</v>
      </c>
      <c r="AI702">
        <v>0.105488205850582</v>
      </c>
    </row>
    <row r="703" spans="31:35">
      <c r="AE703" s="33" t="str">
        <f t="shared" si="42"/>
        <v/>
      </c>
      <c r="AF703">
        <f t="shared" si="43"/>
        <v>0</v>
      </c>
      <c r="AG703" s="33">
        <f t="shared" si="41"/>
        <v>8</v>
      </c>
      <c r="AH703">
        <v>2.0635921917084799E-2</v>
      </c>
      <c r="AI703">
        <v>0.120674668824581</v>
      </c>
    </row>
    <row r="704" spans="31:35">
      <c r="AE704" s="33" t="str">
        <f t="shared" si="42"/>
        <v/>
      </c>
      <c r="AF704">
        <f t="shared" si="43"/>
        <v>0</v>
      </c>
      <c r="AG704" s="33">
        <f t="shared" si="41"/>
        <v>9</v>
      </c>
      <c r="AH704">
        <v>2.3682587214521E-2</v>
      </c>
      <c r="AI704">
        <v>0.13849094702454301</v>
      </c>
    </row>
    <row r="705" spans="31:35">
      <c r="AE705" s="33" t="str">
        <f t="shared" si="42"/>
        <v/>
      </c>
      <c r="AF705">
        <f t="shared" si="43"/>
        <v>0</v>
      </c>
      <c r="AG705" s="33">
        <f t="shared" si="41"/>
        <v>10</v>
      </c>
      <c r="AH705">
        <v>4.2129711875971299E-3</v>
      </c>
      <c r="AI705">
        <v>2.4636597525108699E-2</v>
      </c>
    </row>
    <row r="706" spans="31:35">
      <c r="AE706" s="33">
        <f t="shared" si="42"/>
        <v>36</v>
      </c>
      <c r="AF706" t="str">
        <f t="shared" si="43"/>
        <v>coeffs</v>
      </c>
      <c r="AG706" s="33">
        <f t="shared" si="41"/>
        <v>1</v>
      </c>
      <c r="AH706">
        <v>-0.43047204926628901</v>
      </c>
      <c r="AI706">
        <v>0.62043542271479502</v>
      </c>
    </row>
    <row r="707" spans="31:35">
      <c r="AE707" s="33" t="str">
        <f t="shared" si="42"/>
        <v/>
      </c>
      <c r="AF707">
        <f t="shared" si="43"/>
        <v>0</v>
      </c>
      <c r="AG707" s="33">
        <f t="shared" si="41"/>
        <v>2</v>
      </c>
      <c r="AH707">
        <v>0.39361669775033797</v>
      </c>
      <c r="AI707">
        <v>1.0557059027062501</v>
      </c>
    </row>
    <row r="708" spans="31:35">
      <c r="AE708" s="33" t="str">
        <f t="shared" si="42"/>
        <v/>
      </c>
      <c r="AF708">
        <f t="shared" si="43"/>
        <v>0</v>
      </c>
      <c r="AG708" s="33">
        <f t="shared" si="41"/>
        <v>3</v>
      </c>
      <c r="AH708">
        <v>0.92852803071388801</v>
      </c>
      <c r="AI708">
        <v>3.9237337195332498</v>
      </c>
    </row>
    <row r="709" spans="31:35">
      <c r="AE709" s="33" t="str">
        <f t="shared" si="42"/>
        <v/>
      </c>
      <c r="AF709">
        <f t="shared" si="43"/>
        <v>0</v>
      </c>
      <c r="AG709" s="33">
        <f t="shared" si="41"/>
        <v>4</v>
      </c>
      <c r="AH709">
        <v>0.43889229019060899</v>
      </c>
      <c r="AI709">
        <v>0.38389749733279099</v>
      </c>
    </row>
    <row r="710" spans="31:35">
      <c r="AE710" s="33" t="str">
        <f t="shared" si="42"/>
        <v/>
      </c>
      <c r="AF710">
        <f t="shared" si="43"/>
        <v>0</v>
      </c>
      <c r="AG710" s="33">
        <f t="shared" si="41"/>
        <v>5</v>
      </c>
      <c r="AH710">
        <v>0.11617641875924201</v>
      </c>
      <c r="AI710">
        <v>0.223100462686245</v>
      </c>
    </row>
    <row r="711" spans="31:35">
      <c r="AE711" s="33" t="str">
        <f t="shared" si="42"/>
        <v/>
      </c>
      <c r="AF711">
        <f t="shared" si="43"/>
        <v>0</v>
      </c>
      <c r="AG711" s="33">
        <f t="shared" si="41"/>
        <v>6</v>
      </c>
      <c r="AH711">
        <v>2.09575284752356E-2</v>
      </c>
      <c r="AI711">
        <v>-0.39395107642664301</v>
      </c>
    </row>
    <row r="712" spans="31:35">
      <c r="AE712" s="33" t="str">
        <f t="shared" si="42"/>
        <v/>
      </c>
      <c r="AF712">
        <f t="shared" si="43"/>
        <v>0</v>
      </c>
      <c r="AG712" s="33">
        <f t="shared" ref="AG712:AG775" si="44">IF(AG711=10,1,AG711+1)</f>
        <v>7</v>
      </c>
      <c r="AH712">
        <v>7.1500365399509297E-2</v>
      </c>
      <c r="AI712">
        <v>6.1244976356861401E-2</v>
      </c>
    </row>
    <row r="713" spans="31:35">
      <c r="AE713" s="33" t="str">
        <f t="shared" si="42"/>
        <v/>
      </c>
      <c r="AF713">
        <f t="shared" si="43"/>
        <v>0</v>
      </c>
      <c r="AG713" s="33">
        <f t="shared" si="44"/>
        <v>8</v>
      </c>
      <c r="AH713">
        <v>4.0345324993105801E-2</v>
      </c>
      <c r="AI713">
        <v>0.70126437153265297</v>
      </c>
    </row>
    <row r="714" spans="31:35">
      <c r="AE714" s="33" t="str">
        <f t="shared" si="42"/>
        <v/>
      </c>
      <c r="AF714">
        <f t="shared" si="43"/>
        <v>0</v>
      </c>
      <c r="AG714" s="33">
        <f t="shared" si="44"/>
        <v>9</v>
      </c>
      <c r="AH714">
        <v>2.5609711771178399E-2</v>
      </c>
      <c r="AI714">
        <v>-0.108121979429065</v>
      </c>
    </row>
    <row r="715" spans="31:35">
      <c r="AE715" s="33" t="str">
        <f t="shared" si="42"/>
        <v/>
      </c>
      <c r="AF715">
        <f t="shared" si="43"/>
        <v>0</v>
      </c>
      <c r="AG715" s="33">
        <f t="shared" si="44"/>
        <v>10</v>
      </c>
      <c r="AH715">
        <v>-4.6006676371043902E-3</v>
      </c>
      <c r="AI715">
        <v>1.4272616077854801E-2</v>
      </c>
    </row>
    <row r="716" spans="31:35">
      <c r="AE716" s="33" t="str">
        <f t="shared" si="42"/>
        <v/>
      </c>
      <c r="AF716" t="str">
        <f t="shared" si="43"/>
        <v>ses</v>
      </c>
      <c r="AG716" s="33">
        <f t="shared" si="44"/>
        <v>1</v>
      </c>
      <c r="AH716">
        <v>0.27601765344076601</v>
      </c>
      <c r="AI716">
        <v>1.3206040128686101</v>
      </c>
    </row>
    <row r="717" spans="31:35">
      <c r="AE717" s="33" t="str">
        <f t="shared" si="42"/>
        <v/>
      </c>
      <c r="AF717">
        <f t="shared" si="43"/>
        <v>0</v>
      </c>
      <c r="AG717" s="33">
        <f t="shared" si="44"/>
        <v>2</v>
      </c>
      <c r="AH717">
        <v>0.231697676231922</v>
      </c>
      <c r="AI717">
        <v>1.10855547531083</v>
      </c>
    </row>
    <row r="718" spans="31:35">
      <c r="AE718" s="33" t="str">
        <f t="shared" si="42"/>
        <v/>
      </c>
      <c r="AF718">
        <f t="shared" si="43"/>
        <v>0</v>
      </c>
      <c r="AG718" s="33">
        <f t="shared" si="44"/>
        <v>3</v>
      </c>
      <c r="AH718">
        <v>0.28353550646126102</v>
      </c>
      <c r="AI718">
        <v>1.35657311391436</v>
      </c>
    </row>
    <row r="719" spans="31:35">
      <c r="AE719" s="33" t="str">
        <f t="shared" si="42"/>
        <v/>
      </c>
      <c r="AF719">
        <f t="shared" si="43"/>
        <v>0</v>
      </c>
      <c r="AG719" s="33">
        <f t="shared" si="44"/>
        <v>4</v>
      </c>
      <c r="AH719">
        <v>0.26158757690496798</v>
      </c>
      <c r="AI719">
        <v>1.2515634397689399</v>
      </c>
    </row>
    <row r="720" spans="31:35">
      <c r="AE720" s="33" t="str">
        <f t="shared" si="42"/>
        <v/>
      </c>
      <c r="AF720">
        <f t="shared" si="43"/>
        <v>0</v>
      </c>
      <c r="AG720" s="33">
        <f t="shared" si="44"/>
        <v>5</v>
      </c>
      <c r="AH720">
        <v>6.0159623772409798E-2</v>
      </c>
      <c r="AI720">
        <v>0.28783318594352097</v>
      </c>
    </row>
    <row r="721" spans="31:35">
      <c r="AE721" s="33" t="str">
        <f t="shared" si="42"/>
        <v/>
      </c>
      <c r="AF721">
        <f t="shared" si="43"/>
        <v>0</v>
      </c>
      <c r="AG721" s="33">
        <f t="shared" si="44"/>
        <v>6</v>
      </c>
      <c r="AH721">
        <v>3.3600788375240602E-2</v>
      </c>
      <c r="AI721">
        <v>0.16076267373026701</v>
      </c>
    </row>
    <row r="722" spans="31:35">
      <c r="AE722" s="33" t="str">
        <f t="shared" si="42"/>
        <v/>
      </c>
      <c r="AF722">
        <f t="shared" si="43"/>
        <v>0</v>
      </c>
      <c r="AG722" s="33">
        <f t="shared" si="44"/>
        <v>7</v>
      </c>
      <c r="AH722">
        <v>2.70007893491548E-2</v>
      </c>
      <c r="AI722">
        <v>0.129185036973608</v>
      </c>
    </row>
    <row r="723" spans="31:35">
      <c r="AE723" s="33" t="str">
        <f t="shared" si="42"/>
        <v/>
      </c>
      <c r="AF723">
        <f t="shared" si="43"/>
        <v>0</v>
      </c>
      <c r="AG723" s="33">
        <f t="shared" si="44"/>
        <v>8</v>
      </c>
      <c r="AH723">
        <v>3.08879204688224E-2</v>
      </c>
      <c r="AI723">
        <v>0.14778298131227</v>
      </c>
    </row>
    <row r="724" spans="31:35">
      <c r="AE724" s="33" t="str">
        <f t="shared" si="42"/>
        <v/>
      </c>
      <c r="AF724">
        <f t="shared" si="43"/>
        <v>0</v>
      </c>
      <c r="AG724" s="33">
        <f t="shared" si="44"/>
        <v>9</v>
      </c>
      <c r="AH724">
        <v>3.5448179796243998E-2</v>
      </c>
      <c r="AI724">
        <v>0.16960150158603499</v>
      </c>
    </row>
    <row r="725" spans="31:35">
      <c r="AE725" s="33" t="str">
        <f t="shared" si="42"/>
        <v/>
      </c>
      <c r="AF725">
        <f t="shared" si="43"/>
        <v>0</v>
      </c>
      <c r="AG725" s="33">
        <f t="shared" si="44"/>
        <v>10</v>
      </c>
      <c r="AH725">
        <v>6.3059900838355097E-3</v>
      </c>
      <c r="AI725">
        <v>3.01709535821773E-2</v>
      </c>
    </row>
    <row r="726" spans="31:35">
      <c r="AE726" s="33">
        <f t="shared" si="42"/>
        <v>37</v>
      </c>
      <c r="AF726" t="str">
        <f t="shared" si="43"/>
        <v>coeffs</v>
      </c>
      <c r="AG726" s="33">
        <f t="shared" si="44"/>
        <v>1</v>
      </c>
      <c r="AH726">
        <v>-0.453833227803075</v>
      </c>
      <c r="AI726">
        <v>3.9014546443501399E-2</v>
      </c>
    </row>
    <row r="727" spans="31:35">
      <c r="AE727" s="33" t="str">
        <f t="shared" si="42"/>
        <v/>
      </c>
      <c r="AF727">
        <f t="shared" si="43"/>
        <v>0</v>
      </c>
      <c r="AG727" s="33">
        <f t="shared" si="44"/>
        <v>2</v>
      </c>
      <c r="AH727">
        <v>8.3052248101175397E-2</v>
      </c>
      <c r="AI727">
        <v>0.56661446252307002</v>
      </c>
    </row>
    <row r="728" spans="31:35">
      <c r="AE728" s="33" t="str">
        <f t="shared" si="42"/>
        <v/>
      </c>
      <c r="AF728">
        <f t="shared" si="43"/>
        <v>0</v>
      </c>
      <c r="AG728" s="33">
        <f t="shared" si="44"/>
        <v>3</v>
      </c>
      <c r="AH728">
        <v>0.79785883621496101</v>
      </c>
      <c r="AI728">
        <v>1.17015707561763</v>
      </c>
    </row>
    <row r="729" spans="31:35">
      <c r="AE729" s="33" t="str">
        <f t="shared" si="42"/>
        <v/>
      </c>
      <c r="AF729">
        <f t="shared" si="43"/>
        <v>0</v>
      </c>
      <c r="AG729" s="33">
        <f t="shared" si="44"/>
        <v>4</v>
      </c>
      <c r="AH729">
        <v>0.24623761434181499</v>
      </c>
      <c r="AI729">
        <v>1.1158213651573601</v>
      </c>
    </row>
    <row r="730" spans="31:35">
      <c r="AE730" s="33" t="str">
        <f t="shared" si="42"/>
        <v/>
      </c>
      <c r="AF730">
        <f t="shared" si="43"/>
        <v>0</v>
      </c>
      <c r="AG730" s="33">
        <f t="shared" si="44"/>
        <v>5</v>
      </c>
      <c r="AH730">
        <v>6.0703123338749602E-2</v>
      </c>
      <c r="AI730">
        <v>-5.0186421543830399E-2</v>
      </c>
    </row>
    <row r="731" spans="31:35">
      <c r="AE731" s="33" t="str">
        <f t="shared" ref="AE731:AE794" si="45">IF(AF731="coeffs",AE711+1,"")</f>
        <v/>
      </c>
      <c r="AF731">
        <f t="shared" ref="AF731:AF794" si="46">AF711</f>
        <v>0</v>
      </c>
      <c r="AG731" s="33">
        <f t="shared" si="44"/>
        <v>6</v>
      </c>
      <c r="AH731">
        <v>-5.9103931485145903E-3</v>
      </c>
      <c r="AI731">
        <v>-0.46555416604966998</v>
      </c>
    </row>
    <row r="732" spans="31:35">
      <c r="AE732" s="33" t="str">
        <f t="shared" si="45"/>
        <v/>
      </c>
      <c r="AF732">
        <f t="shared" si="46"/>
        <v>0</v>
      </c>
      <c r="AG732" s="33">
        <f t="shared" si="44"/>
        <v>7</v>
      </c>
      <c r="AH732">
        <v>2.4618655104764599E-2</v>
      </c>
      <c r="AI732">
        <v>0.113817299758101</v>
      </c>
    </row>
    <row r="733" spans="31:35">
      <c r="AE733" s="33" t="str">
        <f t="shared" si="45"/>
        <v/>
      </c>
      <c r="AF733">
        <f t="shared" si="46"/>
        <v>0</v>
      </c>
      <c r="AG733" s="33">
        <f t="shared" si="44"/>
        <v>8</v>
      </c>
      <c r="AH733">
        <v>3.21559112971894E-2</v>
      </c>
      <c r="AI733">
        <v>0.41602491539694197</v>
      </c>
    </row>
    <row r="734" spans="31:35">
      <c r="AE734" s="33" t="str">
        <f t="shared" si="45"/>
        <v/>
      </c>
      <c r="AF734">
        <f t="shared" si="46"/>
        <v>0</v>
      </c>
      <c r="AG734" s="33">
        <f t="shared" si="44"/>
        <v>9</v>
      </c>
      <c r="AH734">
        <v>2.3416131151491298E-2</v>
      </c>
      <c r="AI734">
        <v>0.119641869990147</v>
      </c>
    </row>
    <row r="735" spans="31:35">
      <c r="AE735" s="33" t="str">
        <f t="shared" si="45"/>
        <v/>
      </c>
      <c r="AF735">
        <f t="shared" si="46"/>
        <v>0</v>
      </c>
      <c r="AG735" s="33">
        <f t="shared" si="44"/>
        <v>10</v>
      </c>
      <c r="AH735">
        <v>-1.78226570087245E-3</v>
      </c>
      <c r="AI735">
        <v>5.3926705470705598E-2</v>
      </c>
    </row>
    <row r="736" spans="31:35">
      <c r="AE736" s="33" t="str">
        <f t="shared" si="45"/>
        <v/>
      </c>
      <c r="AF736" t="str">
        <f t="shared" si="46"/>
        <v>ses</v>
      </c>
      <c r="AG736" s="33">
        <f t="shared" si="44"/>
        <v>1</v>
      </c>
      <c r="AH736">
        <v>0.266712468913267</v>
      </c>
      <c r="AI736">
        <v>1.3112718082015999</v>
      </c>
    </row>
    <row r="737" spans="31:35">
      <c r="AE737" s="33" t="str">
        <f t="shared" si="45"/>
        <v/>
      </c>
      <c r="AF737">
        <f t="shared" si="46"/>
        <v>0</v>
      </c>
      <c r="AG737" s="33">
        <f t="shared" si="44"/>
        <v>2</v>
      </c>
      <c r="AH737">
        <v>0.22388661920330499</v>
      </c>
      <c r="AI737">
        <v>1.10072173674913</v>
      </c>
    </row>
    <row r="738" spans="31:35">
      <c r="AE738" s="33" t="str">
        <f t="shared" si="45"/>
        <v/>
      </c>
      <c r="AF738">
        <f t="shared" si="46"/>
        <v>0</v>
      </c>
      <c r="AG738" s="33">
        <f t="shared" si="44"/>
        <v>3</v>
      </c>
      <c r="AH738">
        <v>0.27397687796474601</v>
      </c>
      <c r="AI738">
        <v>1.34698672933469</v>
      </c>
    </row>
    <row r="739" spans="31:35">
      <c r="AE739" s="33" t="str">
        <f t="shared" si="45"/>
        <v/>
      </c>
      <c r="AF739">
        <f t="shared" si="46"/>
        <v>0</v>
      </c>
      <c r="AG739" s="33">
        <f t="shared" si="44"/>
        <v>4</v>
      </c>
      <c r="AH739">
        <v>0.25276886316380298</v>
      </c>
      <c r="AI739">
        <v>1.24271911848879</v>
      </c>
    </row>
    <row r="740" spans="31:35">
      <c r="AE740" s="33" t="str">
        <f t="shared" si="45"/>
        <v/>
      </c>
      <c r="AF740">
        <f t="shared" si="46"/>
        <v>0</v>
      </c>
      <c r="AG740" s="33">
        <f t="shared" si="44"/>
        <v>5</v>
      </c>
      <c r="AH740">
        <v>5.8131505667176599E-2</v>
      </c>
      <c r="AI740">
        <v>0.28579917864458099</v>
      </c>
    </row>
    <row r="741" spans="31:35">
      <c r="AE741" s="33" t="str">
        <f t="shared" si="45"/>
        <v/>
      </c>
      <c r="AF741">
        <f t="shared" si="46"/>
        <v>0</v>
      </c>
      <c r="AG741" s="33">
        <f t="shared" si="44"/>
        <v>6</v>
      </c>
      <c r="AH741">
        <v>3.2468029175951998E-2</v>
      </c>
      <c r="AI741">
        <v>0.15962662525589599</v>
      </c>
    </row>
    <row r="742" spans="31:35">
      <c r="AE742" s="33" t="str">
        <f t="shared" si="45"/>
        <v/>
      </c>
      <c r="AF742">
        <f t="shared" si="46"/>
        <v>0</v>
      </c>
      <c r="AG742" s="33">
        <f t="shared" si="44"/>
        <v>7</v>
      </c>
      <c r="AH742">
        <v>2.6090531167657999E-2</v>
      </c>
      <c r="AI742">
        <v>0.12827213560938</v>
      </c>
    </row>
    <row r="743" spans="31:35">
      <c r="AE743" s="33" t="str">
        <f t="shared" si="45"/>
        <v/>
      </c>
      <c r="AF743">
        <f t="shared" si="46"/>
        <v>0</v>
      </c>
      <c r="AG743" s="33">
        <f t="shared" si="44"/>
        <v>8</v>
      </c>
      <c r="AH743">
        <v>2.9846618233076799E-2</v>
      </c>
      <c r="AI743">
        <v>0.146738655371664</v>
      </c>
    </row>
    <row r="744" spans="31:35">
      <c r="AE744" s="33" t="str">
        <f t="shared" si="45"/>
        <v/>
      </c>
      <c r="AF744">
        <f t="shared" si="46"/>
        <v>0</v>
      </c>
      <c r="AG744" s="33">
        <f t="shared" si="44"/>
        <v>9</v>
      </c>
      <c r="AH744">
        <v>3.4253140819366402E-2</v>
      </c>
      <c r="AI744">
        <v>0.168402992487766</v>
      </c>
    </row>
    <row r="745" spans="31:35">
      <c r="AE745" s="33" t="str">
        <f t="shared" si="45"/>
        <v/>
      </c>
      <c r="AF745">
        <f t="shared" si="46"/>
        <v>0</v>
      </c>
      <c r="AG745" s="33">
        <f t="shared" si="44"/>
        <v>10</v>
      </c>
      <c r="AH745">
        <v>6.0934007779443796E-3</v>
      </c>
      <c r="AI745">
        <v>2.99577469652927E-2</v>
      </c>
    </row>
    <row r="746" spans="31:35">
      <c r="AE746" s="33">
        <f t="shared" si="45"/>
        <v>38</v>
      </c>
      <c r="AF746" t="str">
        <f t="shared" si="46"/>
        <v>coeffs</v>
      </c>
      <c r="AG746" s="33">
        <f t="shared" si="44"/>
        <v>1</v>
      </c>
      <c r="AH746">
        <v>-0.33845732793459499</v>
      </c>
      <c r="AI746">
        <v>-1.0114703711028701</v>
      </c>
    </row>
    <row r="747" spans="31:35">
      <c r="AE747" s="33" t="str">
        <f t="shared" si="45"/>
        <v/>
      </c>
      <c r="AF747">
        <f t="shared" si="46"/>
        <v>0</v>
      </c>
      <c r="AG747" s="33">
        <f t="shared" si="44"/>
        <v>2</v>
      </c>
      <c r="AH747">
        <v>0.29114415979526997</v>
      </c>
      <c r="AI747">
        <v>1.2917335595077</v>
      </c>
    </row>
    <row r="748" spans="31:35">
      <c r="AE748" s="33" t="str">
        <f t="shared" si="45"/>
        <v/>
      </c>
      <c r="AF748">
        <f t="shared" si="46"/>
        <v>0</v>
      </c>
      <c r="AG748" s="33">
        <f t="shared" si="44"/>
        <v>3</v>
      </c>
      <c r="AH748">
        <v>0.246471240828466</v>
      </c>
      <c r="AI748">
        <v>1.87661915615646</v>
      </c>
    </row>
    <row r="749" spans="31:35">
      <c r="AE749" s="33" t="str">
        <f t="shared" si="45"/>
        <v/>
      </c>
      <c r="AF749">
        <f t="shared" si="46"/>
        <v>0</v>
      </c>
      <c r="AG749" s="33">
        <f t="shared" si="44"/>
        <v>4</v>
      </c>
      <c r="AH749">
        <v>0.12669014149575</v>
      </c>
      <c r="AI749">
        <v>1.53154078180771</v>
      </c>
    </row>
    <row r="750" spans="31:35">
      <c r="AE750" s="33" t="str">
        <f t="shared" si="45"/>
        <v/>
      </c>
      <c r="AF750">
        <f t="shared" si="46"/>
        <v>0</v>
      </c>
      <c r="AG750" s="33">
        <f t="shared" si="44"/>
        <v>5</v>
      </c>
      <c r="AH750">
        <v>6.9936440941670702E-2</v>
      </c>
      <c r="AI750">
        <v>1.92237167654443E-2</v>
      </c>
    </row>
    <row r="751" spans="31:35">
      <c r="AE751" s="33" t="str">
        <f t="shared" si="45"/>
        <v/>
      </c>
      <c r="AF751">
        <f t="shared" si="46"/>
        <v>0</v>
      </c>
      <c r="AG751" s="33">
        <f t="shared" si="44"/>
        <v>6</v>
      </c>
      <c r="AH751" s="10">
        <v>5.4158123320819199E-5</v>
      </c>
      <c r="AI751">
        <v>-0.230165508122675</v>
      </c>
    </row>
    <row r="752" spans="31:35">
      <c r="AE752" s="33" t="str">
        <f t="shared" si="45"/>
        <v/>
      </c>
      <c r="AF752">
        <f t="shared" si="46"/>
        <v>0</v>
      </c>
      <c r="AG752" s="33">
        <f t="shared" si="44"/>
        <v>7</v>
      </c>
      <c r="AH752">
        <v>4.5251701953154103E-2</v>
      </c>
      <c r="AI752">
        <v>2.58813467509377E-2</v>
      </c>
    </row>
    <row r="753" spans="31:35">
      <c r="AE753" s="33" t="str">
        <f t="shared" si="45"/>
        <v/>
      </c>
      <c r="AF753">
        <f t="shared" si="46"/>
        <v>0</v>
      </c>
      <c r="AG753" s="33">
        <f t="shared" si="44"/>
        <v>8</v>
      </c>
      <c r="AH753">
        <v>1.8499599423293201E-2</v>
      </c>
      <c r="AI753">
        <v>0.29715762149294001</v>
      </c>
    </row>
    <row r="754" spans="31:35">
      <c r="AE754" s="33" t="str">
        <f t="shared" si="45"/>
        <v/>
      </c>
      <c r="AF754">
        <f t="shared" si="46"/>
        <v>0</v>
      </c>
      <c r="AG754" s="33">
        <f t="shared" si="44"/>
        <v>9</v>
      </c>
      <c r="AH754">
        <v>3.5613838922749101E-2</v>
      </c>
      <c r="AI754" s="10">
        <v>5.3698625171599798E-5</v>
      </c>
    </row>
    <row r="755" spans="31:35">
      <c r="AE755" s="33" t="str">
        <f t="shared" si="45"/>
        <v/>
      </c>
      <c r="AF755">
        <f t="shared" si="46"/>
        <v>0</v>
      </c>
      <c r="AG755" s="33">
        <f t="shared" si="44"/>
        <v>10</v>
      </c>
      <c r="AH755">
        <v>-4.5359047909696503E-3</v>
      </c>
      <c r="AI755">
        <v>-1.7676678403303E-3</v>
      </c>
    </row>
    <row r="756" spans="31:35">
      <c r="AE756" s="33" t="str">
        <f t="shared" si="45"/>
        <v/>
      </c>
      <c r="AF756" t="str">
        <f t="shared" si="46"/>
        <v>ses</v>
      </c>
      <c r="AG756" s="33">
        <f t="shared" si="44"/>
        <v>1</v>
      </c>
      <c r="AH756">
        <v>0.23674208987961401</v>
      </c>
      <c r="AI756">
        <v>1.51094582388277</v>
      </c>
    </row>
    <row r="757" spans="31:35">
      <c r="AE757" s="33" t="str">
        <f t="shared" si="45"/>
        <v/>
      </c>
      <c r="AF757">
        <f t="shared" si="46"/>
        <v>0</v>
      </c>
      <c r="AG757" s="33">
        <f t="shared" si="44"/>
        <v>2</v>
      </c>
      <c r="AH757">
        <v>0.198728564668299</v>
      </c>
      <c r="AI757">
        <v>1.2683342240683699</v>
      </c>
    </row>
    <row r="758" spans="31:35">
      <c r="AE758" s="33" t="str">
        <f t="shared" si="45"/>
        <v/>
      </c>
      <c r="AF758">
        <f t="shared" si="46"/>
        <v>0</v>
      </c>
      <c r="AG758" s="33">
        <f t="shared" si="44"/>
        <v>3</v>
      </c>
      <c r="AH758">
        <v>0.24319020003957401</v>
      </c>
      <c r="AI758">
        <v>1.55209923738471</v>
      </c>
    </row>
    <row r="759" spans="31:35">
      <c r="AE759" s="33" t="str">
        <f t="shared" si="45"/>
        <v/>
      </c>
      <c r="AF759">
        <f t="shared" si="46"/>
        <v>0</v>
      </c>
      <c r="AG759" s="33">
        <f t="shared" si="44"/>
        <v>4</v>
      </c>
      <c r="AH759">
        <v>0.22436532182285401</v>
      </c>
      <c r="AI759">
        <v>1.4319542680591499</v>
      </c>
    </row>
    <row r="760" spans="31:35">
      <c r="AE760" s="33" t="str">
        <f t="shared" si="45"/>
        <v/>
      </c>
      <c r="AF760">
        <f t="shared" si="46"/>
        <v>0</v>
      </c>
      <c r="AG760" s="33">
        <f t="shared" si="44"/>
        <v>5</v>
      </c>
      <c r="AH760">
        <v>5.15992904102709E-2</v>
      </c>
      <c r="AI760">
        <v>0.32931927060523403</v>
      </c>
    </row>
    <row r="761" spans="31:35">
      <c r="AE761" s="33" t="str">
        <f t="shared" si="45"/>
        <v/>
      </c>
      <c r="AF761">
        <f t="shared" si="46"/>
        <v>0</v>
      </c>
      <c r="AG761" s="33">
        <f t="shared" si="44"/>
        <v>6</v>
      </c>
      <c r="AH761">
        <v>2.8819609044550502E-2</v>
      </c>
      <c r="AI761">
        <v>0.183933781922516</v>
      </c>
    </row>
    <row r="762" spans="31:35">
      <c r="AE762" s="33" t="str">
        <f t="shared" si="45"/>
        <v/>
      </c>
      <c r="AF762">
        <f t="shared" si="46"/>
        <v>0</v>
      </c>
      <c r="AG762" s="33">
        <f t="shared" si="44"/>
        <v>7</v>
      </c>
      <c r="AH762">
        <v>2.3158748070039401E-2</v>
      </c>
      <c r="AI762">
        <v>0.14780478494792701</v>
      </c>
    </row>
    <row r="763" spans="31:35">
      <c r="AE763" s="33" t="str">
        <f t="shared" si="45"/>
        <v/>
      </c>
      <c r="AF763">
        <f t="shared" si="46"/>
        <v>0</v>
      </c>
      <c r="AG763" s="33">
        <f t="shared" si="44"/>
        <v>8</v>
      </c>
      <c r="AH763">
        <v>2.6492765055672701E-2</v>
      </c>
      <c r="AI763">
        <v>0.16908329543061601</v>
      </c>
    </row>
    <row r="764" spans="31:35">
      <c r="AE764" s="33" t="str">
        <f t="shared" si="45"/>
        <v/>
      </c>
      <c r="AF764">
        <f t="shared" si="46"/>
        <v>0</v>
      </c>
      <c r="AG764" s="33">
        <f t="shared" si="44"/>
        <v>9</v>
      </c>
      <c r="AH764">
        <v>3.0404128369246001E-2</v>
      </c>
      <c r="AI764">
        <v>0.194046571151199</v>
      </c>
    </row>
    <row r="765" spans="31:35">
      <c r="AE765" s="33" t="str">
        <f t="shared" si="45"/>
        <v/>
      </c>
      <c r="AF765">
        <f t="shared" si="46"/>
        <v>0</v>
      </c>
      <c r="AG765" s="33">
        <f t="shared" si="44"/>
        <v>10</v>
      </c>
      <c r="AH765">
        <v>5.4086876422479203E-3</v>
      </c>
      <c r="AI765">
        <v>3.4519565193905803E-2</v>
      </c>
    </row>
    <row r="766" spans="31:35">
      <c r="AE766" s="33">
        <f t="shared" si="45"/>
        <v>39</v>
      </c>
      <c r="AF766" t="str">
        <f t="shared" si="46"/>
        <v>coeffs</v>
      </c>
      <c r="AG766" s="33">
        <f t="shared" si="44"/>
        <v>1</v>
      </c>
      <c r="AH766">
        <v>-3.0814337968901699E-2</v>
      </c>
      <c r="AI766">
        <v>0.40462530118748402</v>
      </c>
    </row>
    <row r="767" spans="31:35">
      <c r="AE767" s="33" t="str">
        <f t="shared" si="45"/>
        <v/>
      </c>
      <c r="AF767">
        <f t="shared" si="46"/>
        <v>0</v>
      </c>
      <c r="AG767" s="33">
        <f t="shared" si="44"/>
        <v>2</v>
      </c>
      <c r="AH767">
        <v>-2.2871886568762399E-2</v>
      </c>
      <c r="AI767">
        <v>1.2575039592013899</v>
      </c>
    </row>
    <row r="768" spans="31:35">
      <c r="AE768" s="33" t="str">
        <f t="shared" si="45"/>
        <v/>
      </c>
      <c r="AF768">
        <f t="shared" si="46"/>
        <v>0</v>
      </c>
      <c r="AG768" s="33">
        <f t="shared" si="44"/>
        <v>3</v>
      </c>
      <c r="AH768">
        <v>0.78810004533035205</v>
      </c>
      <c r="AI768">
        <v>3.89553602134845</v>
      </c>
    </row>
    <row r="769" spans="31:35">
      <c r="AE769" s="33" t="str">
        <f t="shared" si="45"/>
        <v/>
      </c>
      <c r="AF769">
        <f t="shared" si="46"/>
        <v>0</v>
      </c>
      <c r="AG769" s="33">
        <f t="shared" si="44"/>
        <v>4</v>
      </c>
      <c r="AH769">
        <v>0.106174912235571</v>
      </c>
      <c r="AI769">
        <v>-6.8060432724270702E-4</v>
      </c>
    </row>
    <row r="770" spans="31:35">
      <c r="AE770" s="33" t="str">
        <f t="shared" si="45"/>
        <v/>
      </c>
      <c r="AF770">
        <f t="shared" si="46"/>
        <v>0</v>
      </c>
      <c r="AG770" s="33">
        <f t="shared" si="44"/>
        <v>5</v>
      </c>
      <c r="AH770">
        <v>0.10176573491905901</v>
      </c>
      <c r="AI770">
        <v>-8.4477597526976297E-2</v>
      </c>
    </row>
    <row r="771" spans="31:35">
      <c r="AE771" s="33" t="str">
        <f t="shared" si="45"/>
        <v/>
      </c>
      <c r="AF771">
        <f t="shared" si="46"/>
        <v>0</v>
      </c>
      <c r="AG771" s="33">
        <f t="shared" si="44"/>
        <v>6</v>
      </c>
      <c r="AH771">
        <v>1.5293903608376401E-2</v>
      </c>
      <c r="AI771">
        <v>-0.23382223601506899</v>
      </c>
    </row>
    <row r="772" spans="31:35">
      <c r="AE772" s="33" t="str">
        <f t="shared" si="45"/>
        <v/>
      </c>
      <c r="AF772">
        <f t="shared" si="46"/>
        <v>0</v>
      </c>
      <c r="AG772" s="33">
        <f t="shared" si="44"/>
        <v>7</v>
      </c>
      <c r="AH772">
        <v>5.43259890994508E-2</v>
      </c>
      <c r="AI772">
        <v>4.6037087712248903E-2</v>
      </c>
    </row>
    <row r="773" spans="31:35">
      <c r="AE773" s="33" t="str">
        <f t="shared" si="45"/>
        <v/>
      </c>
      <c r="AF773">
        <f t="shared" si="46"/>
        <v>0</v>
      </c>
      <c r="AG773" s="33">
        <f t="shared" si="44"/>
        <v>8</v>
      </c>
      <c r="AH773">
        <v>2.0674284431720001E-2</v>
      </c>
      <c r="AI773">
        <v>0.69667937503142197</v>
      </c>
    </row>
    <row r="774" spans="31:35">
      <c r="AE774" s="33" t="str">
        <f t="shared" si="45"/>
        <v/>
      </c>
      <c r="AF774">
        <f t="shared" si="46"/>
        <v>0</v>
      </c>
      <c r="AG774" s="33">
        <f t="shared" si="44"/>
        <v>9</v>
      </c>
      <c r="AH774">
        <v>-1.13726209629258E-2</v>
      </c>
      <c r="AI774">
        <v>-5.9202381659208297E-2</v>
      </c>
    </row>
    <row r="775" spans="31:35">
      <c r="AE775" s="33" t="str">
        <f t="shared" si="45"/>
        <v/>
      </c>
      <c r="AF775">
        <f t="shared" si="46"/>
        <v>0</v>
      </c>
      <c r="AG775" s="33">
        <f t="shared" si="44"/>
        <v>10</v>
      </c>
      <c r="AH775">
        <v>-9.8987572112168298E-3</v>
      </c>
      <c r="AI775">
        <v>-1.8689041287564601E-2</v>
      </c>
    </row>
    <row r="776" spans="31:35">
      <c r="AE776" s="33" t="str">
        <f t="shared" si="45"/>
        <v/>
      </c>
      <c r="AF776" t="str">
        <f t="shared" si="46"/>
        <v>ses</v>
      </c>
      <c r="AG776" s="33">
        <f t="shared" ref="AG776:AG839" si="47">IF(AG775=10,1,AG775+1)</f>
        <v>1</v>
      </c>
      <c r="AH776">
        <v>0.25706782034012199</v>
      </c>
      <c r="AI776">
        <v>1.26990411574242</v>
      </c>
    </row>
    <row r="777" spans="31:35">
      <c r="AE777" s="33" t="str">
        <f t="shared" si="45"/>
        <v/>
      </c>
      <c r="AF777">
        <f t="shared" si="46"/>
        <v>0</v>
      </c>
      <c r="AG777" s="33">
        <f t="shared" si="47"/>
        <v>2</v>
      </c>
      <c r="AH777">
        <v>0.215790605652669</v>
      </c>
      <c r="AI777">
        <v>1.0659964280799701</v>
      </c>
    </row>
    <row r="778" spans="31:35">
      <c r="AE778" s="33" t="str">
        <f t="shared" si="45"/>
        <v/>
      </c>
      <c r="AF778">
        <f t="shared" si="46"/>
        <v>0</v>
      </c>
      <c r="AG778" s="33">
        <f t="shared" si="47"/>
        <v>3</v>
      </c>
      <c r="AH778">
        <v>0.26406953948933098</v>
      </c>
      <c r="AI778">
        <v>1.3044923110019</v>
      </c>
    </row>
    <row r="779" spans="31:35">
      <c r="AE779" s="33" t="str">
        <f t="shared" si="45"/>
        <v/>
      </c>
      <c r="AF779">
        <f t="shared" si="46"/>
        <v>0</v>
      </c>
      <c r="AG779" s="33">
        <f t="shared" si="47"/>
        <v>4</v>
      </c>
      <c r="AH779">
        <v>0.24362843240186199</v>
      </c>
      <c r="AI779">
        <v>1.20351411004946</v>
      </c>
    </row>
    <row r="780" spans="31:35">
      <c r="AE780" s="33" t="str">
        <f t="shared" si="45"/>
        <v/>
      </c>
      <c r="AF780">
        <f t="shared" si="46"/>
        <v>0</v>
      </c>
      <c r="AG780" s="33">
        <f t="shared" si="47"/>
        <v>5</v>
      </c>
      <c r="AH780">
        <v>5.6029399434677898E-2</v>
      </c>
      <c r="AI780">
        <v>0.27678285384196799</v>
      </c>
    </row>
    <row r="781" spans="31:35">
      <c r="AE781" s="33" t="str">
        <f t="shared" si="45"/>
        <v/>
      </c>
      <c r="AF781">
        <f t="shared" si="46"/>
        <v>0</v>
      </c>
      <c r="AG781" s="33">
        <f t="shared" si="47"/>
        <v>6</v>
      </c>
      <c r="AH781">
        <v>3.12939455924564E-2</v>
      </c>
      <c r="AI781">
        <v>0.15459076228638799</v>
      </c>
    </row>
    <row r="782" spans="31:35">
      <c r="AE782" s="33" t="str">
        <f t="shared" si="45"/>
        <v/>
      </c>
      <c r="AF782">
        <f t="shared" si="46"/>
        <v>0</v>
      </c>
      <c r="AG782" s="33">
        <f t="shared" si="47"/>
        <v>7</v>
      </c>
      <c r="AH782">
        <v>2.5147065700055201E-2</v>
      </c>
      <c r="AI782">
        <v>0.124225436653616</v>
      </c>
    </row>
    <row r="783" spans="31:35">
      <c r="AE783" s="33" t="str">
        <f t="shared" si="45"/>
        <v/>
      </c>
      <c r="AF783">
        <f t="shared" si="46"/>
        <v>0</v>
      </c>
      <c r="AG783" s="33">
        <f t="shared" si="47"/>
        <v>8</v>
      </c>
      <c r="AH783">
        <v>2.87673280704243E-2</v>
      </c>
      <c r="AI783">
        <v>0.14210937902383</v>
      </c>
    </row>
    <row r="784" spans="31:35">
      <c r="AE784" s="33" t="str">
        <f t="shared" si="45"/>
        <v/>
      </c>
      <c r="AF784">
        <f t="shared" si="46"/>
        <v>0</v>
      </c>
      <c r="AG784" s="33">
        <f t="shared" si="47"/>
        <v>9</v>
      </c>
      <c r="AH784">
        <v>3.3014505418947002E-2</v>
      </c>
      <c r="AI784">
        <v>0.16309025476331701</v>
      </c>
    </row>
    <row r="785" spans="31:35">
      <c r="AE785" s="33" t="str">
        <f t="shared" si="45"/>
        <v/>
      </c>
      <c r="AF785">
        <f t="shared" si="46"/>
        <v>0</v>
      </c>
      <c r="AG785" s="33">
        <f t="shared" si="47"/>
        <v>10</v>
      </c>
      <c r="AH785">
        <v>5.8730559648276304E-3</v>
      </c>
      <c r="AI785">
        <v>2.90126470588669E-2</v>
      </c>
    </row>
    <row r="786" spans="31:35">
      <c r="AE786" s="33">
        <f t="shared" si="45"/>
        <v>40</v>
      </c>
      <c r="AF786" t="str">
        <f t="shared" si="46"/>
        <v>coeffs</v>
      </c>
      <c r="AG786" s="33">
        <f t="shared" si="47"/>
        <v>1</v>
      </c>
      <c r="AH786">
        <v>0.10892323428685199</v>
      </c>
      <c r="AI786">
        <v>9.9926297795310301E-2</v>
      </c>
    </row>
    <row r="787" spans="31:35">
      <c r="AE787" s="33" t="str">
        <f t="shared" si="45"/>
        <v/>
      </c>
      <c r="AF787">
        <f t="shared" si="46"/>
        <v>0</v>
      </c>
      <c r="AG787" s="33">
        <f t="shared" si="47"/>
        <v>2</v>
      </c>
      <c r="AH787">
        <v>0.26885373396176898</v>
      </c>
      <c r="AI787">
        <v>1.1754719214379501</v>
      </c>
    </row>
    <row r="788" spans="31:35">
      <c r="AE788" s="33" t="str">
        <f t="shared" si="45"/>
        <v/>
      </c>
      <c r="AF788">
        <f t="shared" si="46"/>
        <v>0</v>
      </c>
      <c r="AG788" s="33">
        <f t="shared" si="47"/>
        <v>3</v>
      </c>
      <c r="AH788">
        <v>0.75185878912221604</v>
      </c>
      <c r="AI788">
        <v>7.6625514385981104</v>
      </c>
    </row>
    <row r="789" spans="31:35">
      <c r="AE789" s="33" t="str">
        <f t="shared" si="45"/>
        <v/>
      </c>
      <c r="AF789">
        <f t="shared" si="46"/>
        <v>0</v>
      </c>
      <c r="AG789" s="33">
        <f t="shared" si="47"/>
        <v>4</v>
      </c>
      <c r="AH789">
        <v>-0.270981631773483</v>
      </c>
      <c r="AI789">
        <v>0.94005320740145804</v>
      </c>
    </row>
    <row r="790" spans="31:35">
      <c r="AE790" s="33" t="str">
        <f t="shared" si="45"/>
        <v/>
      </c>
      <c r="AF790">
        <f t="shared" si="46"/>
        <v>0</v>
      </c>
      <c r="AG790" s="33">
        <f t="shared" si="47"/>
        <v>5</v>
      </c>
      <c r="AH790">
        <v>0.17623680061451499</v>
      </c>
      <c r="AI790">
        <v>-0.29512763642662998</v>
      </c>
    </row>
    <row r="791" spans="31:35">
      <c r="AE791" s="33" t="str">
        <f t="shared" si="45"/>
        <v/>
      </c>
      <c r="AF791">
        <f t="shared" si="46"/>
        <v>0</v>
      </c>
      <c r="AG791" s="33">
        <f t="shared" si="47"/>
        <v>6</v>
      </c>
      <c r="AH791">
        <v>2.1989933215095001E-2</v>
      </c>
      <c r="AI791">
        <v>-0.241688538284584</v>
      </c>
    </row>
    <row r="792" spans="31:35">
      <c r="AE792" s="33" t="str">
        <f t="shared" si="45"/>
        <v/>
      </c>
      <c r="AF792">
        <f t="shared" si="46"/>
        <v>0</v>
      </c>
      <c r="AG792" s="33">
        <f t="shared" si="47"/>
        <v>7</v>
      </c>
      <c r="AH792">
        <v>6.8318592095113206E-2</v>
      </c>
      <c r="AI792">
        <v>0.32036921259510198</v>
      </c>
    </row>
    <row r="793" spans="31:35">
      <c r="AE793" s="33" t="str">
        <f t="shared" si="45"/>
        <v/>
      </c>
      <c r="AF793">
        <f t="shared" si="46"/>
        <v>0</v>
      </c>
      <c r="AG793" s="33">
        <f t="shared" si="47"/>
        <v>8</v>
      </c>
      <c r="AH793">
        <v>3.7540998154295402E-2</v>
      </c>
      <c r="AI793">
        <v>0.83530382759092003</v>
      </c>
    </row>
    <row r="794" spans="31:35">
      <c r="AE794" s="33" t="str">
        <f t="shared" si="45"/>
        <v/>
      </c>
      <c r="AF794">
        <f t="shared" si="46"/>
        <v>0</v>
      </c>
      <c r="AG794" s="33">
        <f t="shared" si="47"/>
        <v>9</v>
      </c>
      <c r="AH794">
        <v>-8.3439668580920397E-3</v>
      </c>
      <c r="AI794">
        <v>-0.44711189902352899</v>
      </c>
    </row>
    <row r="795" spans="31:35">
      <c r="AE795" s="33" t="str">
        <f t="shared" ref="AE795:AE858" si="48">IF(AF795="coeffs",AE775+1,"")</f>
        <v/>
      </c>
      <c r="AF795">
        <f t="shared" ref="AF795:AF858" si="49">AF775</f>
        <v>0</v>
      </c>
      <c r="AG795" s="33">
        <f t="shared" si="47"/>
        <v>10</v>
      </c>
      <c r="AH795">
        <v>-1.6648200532695799E-2</v>
      </c>
      <c r="AI795">
        <v>-2.5222016473842201E-2</v>
      </c>
    </row>
    <row r="796" spans="31:35">
      <c r="AE796" s="33" t="str">
        <f t="shared" si="48"/>
        <v/>
      </c>
      <c r="AF796" t="str">
        <f t="shared" si="49"/>
        <v>ses</v>
      </c>
      <c r="AG796" s="33">
        <f t="shared" si="47"/>
        <v>1</v>
      </c>
      <c r="AH796">
        <v>0.35581410926614399</v>
      </c>
      <c r="AI796">
        <v>2.0594143129366098</v>
      </c>
    </row>
    <row r="797" spans="31:35">
      <c r="AE797" s="33" t="str">
        <f t="shared" si="48"/>
        <v/>
      </c>
      <c r="AF797">
        <f t="shared" si="49"/>
        <v>0</v>
      </c>
      <c r="AG797" s="33">
        <f t="shared" si="47"/>
        <v>2</v>
      </c>
      <c r="AH797">
        <v>0.29868126643279602</v>
      </c>
      <c r="AI797">
        <v>1.7287354803506201</v>
      </c>
    </row>
    <row r="798" spans="31:35">
      <c r="AE798" s="33" t="str">
        <f t="shared" si="48"/>
        <v/>
      </c>
      <c r="AF798">
        <f t="shared" si="49"/>
        <v>0</v>
      </c>
      <c r="AG798" s="33">
        <f t="shared" si="47"/>
        <v>3</v>
      </c>
      <c r="AH798">
        <v>0.36550536684599699</v>
      </c>
      <c r="AI798">
        <v>2.11550628357675</v>
      </c>
    </row>
    <row r="799" spans="31:35">
      <c r="AE799" s="33" t="str">
        <f t="shared" si="48"/>
        <v/>
      </c>
      <c r="AF799">
        <f t="shared" si="49"/>
        <v>0</v>
      </c>
      <c r="AG799" s="33">
        <f t="shared" si="47"/>
        <v>4</v>
      </c>
      <c r="AH799">
        <v>0.33721231055789802</v>
      </c>
      <c r="AI799">
        <v>1.9517490756442</v>
      </c>
    </row>
    <row r="800" spans="31:35">
      <c r="AE800" s="33" t="str">
        <f t="shared" si="48"/>
        <v/>
      </c>
      <c r="AF800">
        <f t="shared" si="49"/>
        <v>0</v>
      </c>
      <c r="AG800" s="33">
        <f t="shared" si="47"/>
        <v>5</v>
      </c>
      <c r="AH800">
        <v>7.7551716998999903E-2</v>
      </c>
      <c r="AI800">
        <v>0.44886110983611499</v>
      </c>
    </row>
    <row r="801" spans="31:35">
      <c r="AE801" s="33" t="str">
        <f t="shared" si="48"/>
        <v/>
      </c>
      <c r="AF801">
        <f t="shared" si="49"/>
        <v>0</v>
      </c>
      <c r="AG801" s="33">
        <f t="shared" si="47"/>
        <v>6</v>
      </c>
      <c r="AH801">
        <v>4.3314746130693103E-2</v>
      </c>
      <c r="AI801">
        <v>0.25070115495628797</v>
      </c>
    </row>
    <row r="802" spans="31:35">
      <c r="AE802" s="33" t="str">
        <f t="shared" si="48"/>
        <v/>
      </c>
      <c r="AF802">
        <f t="shared" si="49"/>
        <v>0</v>
      </c>
      <c r="AG802" s="33">
        <f t="shared" si="47"/>
        <v>7</v>
      </c>
      <c r="AH802">
        <v>3.4806693311064001E-2</v>
      </c>
      <c r="AI802">
        <v>0.201457447931565</v>
      </c>
    </row>
    <row r="803" spans="31:35">
      <c r="AE803" s="33" t="str">
        <f t="shared" si="48"/>
        <v/>
      </c>
      <c r="AF803">
        <f t="shared" si="49"/>
        <v>0</v>
      </c>
      <c r="AG803" s="33">
        <f t="shared" si="47"/>
        <v>8</v>
      </c>
      <c r="AH803">
        <v>3.9817590547903403E-2</v>
      </c>
      <c r="AI803">
        <v>0.23045998948756199</v>
      </c>
    </row>
    <row r="804" spans="31:35">
      <c r="AE804" s="33" t="str">
        <f t="shared" si="48"/>
        <v/>
      </c>
      <c r="AF804">
        <f t="shared" si="49"/>
        <v>0</v>
      </c>
      <c r="AG804" s="33">
        <f t="shared" si="47"/>
        <v>9</v>
      </c>
      <c r="AH804">
        <v>4.5696216753083198E-2</v>
      </c>
      <c r="AI804">
        <v>0.26448485424719997</v>
      </c>
    </row>
    <row r="805" spans="31:35">
      <c r="AE805" s="33" t="str">
        <f t="shared" si="48"/>
        <v/>
      </c>
      <c r="AF805">
        <f t="shared" si="49"/>
        <v>0</v>
      </c>
      <c r="AG805" s="33">
        <f t="shared" si="47"/>
        <v>10</v>
      </c>
      <c r="AH805">
        <v>8.12904615610964E-3</v>
      </c>
      <c r="AI805">
        <v>4.70500566684737E-2</v>
      </c>
    </row>
    <row r="806" spans="31:35">
      <c r="AE806" s="33">
        <f t="shared" si="48"/>
        <v>41</v>
      </c>
      <c r="AF806" t="str">
        <f t="shared" si="49"/>
        <v>coeffs</v>
      </c>
      <c r="AG806" s="33">
        <f t="shared" si="47"/>
        <v>1</v>
      </c>
      <c r="AH806">
        <v>0.14311118996331601</v>
      </c>
      <c r="AI806">
        <v>2.6213364859389898</v>
      </c>
    </row>
    <row r="807" spans="31:35">
      <c r="AE807" s="33" t="str">
        <f t="shared" si="48"/>
        <v/>
      </c>
      <c r="AF807">
        <f t="shared" si="49"/>
        <v>0</v>
      </c>
      <c r="AG807" s="33">
        <f t="shared" si="47"/>
        <v>2</v>
      </c>
      <c r="AH807">
        <v>-0.16848425564466701</v>
      </c>
      <c r="AI807">
        <v>-1.5526983006721999</v>
      </c>
    </row>
    <row r="808" spans="31:35">
      <c r="AE808" s="33" t="str">
        <f t="shared" si="48"/>
        <v/>
      </c>
      <c r="AF808">
        <f t="shared" si="49"/>
        <v>0</v>
      </c>
      <c r="AG808" s="33">
        <f t="shared" si="47"/>
        <v>3</v>
      </c>
      <c r="AH808">
        <v>-0.31140712293876499</v>
      </c>
      <c r="AI808">
        <v>-2.8870154963394401</v>
      </c>
    </row>
    <row r="809" spans="31:35">
      <c r="AE809" s="33" t="str">
        <f t="shared" si="48"/>
        <v/>
      </c>
      <c r="AF809">
        <f t="shared" si="49"/>
        <v>0</v>
      </c>
      <c r="AG809" s="33">
        <f t="shared" si="47"/>
        <v>4</v>
      </c>
      <c r="AH809">
        <v>0.127997597271024</v>
      </c>
      <c r="AI809">
        <v>-0.32913030048880199</v>
      </c>
    </row>
    <row r="810" spans="31:35">
      <c r="AE810" s="33" t="str">
        <f t="shared" si="48"/>
        <v/>
      </c>
      <c r="AF810">
        <f t="shared" si="49"/>
        <v>0</v>
      </c>
      <c r="AG810" s="33">
        <f t="shared" si="47"/>
        <v>5</v>
      </c>
      <c r="AH810">
        <v>2.09639615377406E-4</v>
      </c>
      <c r="AI810">
        <v>-0.58825985126151203</v>
      </c>
    </row>
    <row r="811" spans="31:35">
      <c r="AE811" s="33" t="str">
        <f t="shared" si="48"/>
        <v/>
      </c>
      <c r="AF811">
        <f t="shared" si="49"/>
        <v>0</v>
      </c>
      <c r="AG811" s="33">
        <f t="shared" si="47"/>
        <v>6</v>
      </c>
      <c r="AH811">
        <v>1.92420845700777E-2</v>
      </c>
      <c r="AI811">
        <v>-0.150601322754877</v>
      </c>
    </row>
    <row r="812" spans="31:35">
      <c r="AE812" s="33" t="str">
        <f t="shared" si="48"/>
        <v/>
      </c>
      <c r="AF812">
        <f t="shared" si="49"/>
        <v>0</v>
      </c>
      <c r="AG812" s="33">
        <f t="shared" si="47"/>
        <v>7</v>
      </c>
      <c r="AH812">
        <v>1.8510660580922898E-2</v>
      </c>
      <c r="AI812">
        <v>-0.13237517870254201</v>
      </c>
    </row>
    <row r="813" spans="31:35">
      <c r="AE813" s="33" t="str">
        <f t="shared" si="48"/>
        <v/>
      </c>
      <c r="AF813">
        <f t="shared" si="49"/>
        <v>0</v>
      </c>
      <c r="AG813" s="33">
        <f t="shared" si="47"/>
        <v>8</v>
      </c>
      <c r="AH813">
        <v>-4.2965681923985297E-2</v>
      </c>
      <c r="AI813">
        <v>-0.21449424250559801</v>
      </c>
    </row>
    <row r="814" spans="31:35">
      <c r="AE814" s="33" t="str">
        <f t="shared" si="48"/>
        <v/>
      </c>
      <c r="AF814">
        <f t="shared" si="49"/>
        <v>0</v>
      </c>
      <c r="AG814" s="33">
        <f t="shared" si="47"/>
        <v>9</v>
      </c>
      <c r="AH814">
        <v>-1.12828129241369E-2</v>
      </c>
      <c r="AI814">
        <v>0.16790669625598301</v>
      </c>
    </row>
    <row r="815" spans="31:35">
      <c r="AE815" s="33" t="str">
        <f t="shared" si="48"/>
        <v/>
      </c>
      <c r="AF815">
        <f t="shared" si="49"/>
        <v>0</v>
      </c>
      <c r="AG815" s="33">
        <f t="shared" si="47"/>
        <v>10</v>
      </c>
      <c r="AH815">
        <v>-8.0622746039271508E-3</v>
      </c>
      <c r="AI815">
        <v>-2.0906506038252101E-2</v>
      </c>
    </row>
    <row r="816" spans="31:35">
      <c r="AE816" s="33" t="str">
        <f t="shared" si="48"/>
        <v/>
      </c>
      <c r="AF816" t="str">
        <f t="shared" si="49"/>
        <v>ses</v>
      </c>
      <c r="AG816" s="33">
        <f t="shared" si="47"/>
        <v>1</v>
      </c>
      <c r="AH816">
        <v>0.25264210138989401</v>
      </c>
      <c r="AI816">
        <v>1.0909714532447501</v>
      </c>
    </row>
    <row r="817" spans="31:35">
      <c r="AE817" s="33" t="str">
        <f t="shared" si="48"/>
        <v/>
      </c>
      <c r="AF817">
        <f t="shared" si="49"/>
        <v>0</v>
      </c>
      <c r="AG817" s="33">
        <f t="shared" si="47"/>
        <v>2</v>
      </c>
      <c r="AH817">
        <v>0.21207552154974799</v>
      </c>
      <c r="AI817">
        <v>0.91579486819460998</v>
      </c>
    </row>
    <row r="818" spans="31:35">
      <c r="AE818" s="33" t="str">
        <f t="shared" si="48"/>
        <v/>
      </c>
      <c r="AF818">
        <f t="shared" si="49"/>
        <v>0</v>
      </c>
      <c r="AG818" s="33">
        <f t="shared" si="47"/>
        <v>3</v>
      </c>
      <c r="AH818">
        <v>0.25952327787031698</v>
      </c>
      <c r="AI818">
        <v>1.12068608538081</v>
      </c>
    </row>
    <row r="819" spans="31:35">
      <c r="AE819" s="33" t="str">
        <f t="shared" si="48"/>
        <v/>
      </c>
      <c r="AF819">
        <f t="shared" si="49"/>
        <v>0</v>
      </c>
      <c r="AG819" s="33">
        <f t="shared" si="47"/>
        <v>4</v>
      </c>
      <c r="AH819">
        <v>0.23943408801185301</v>
      </c>
      <c r="AI819">
        <v>1.0339359652154601</v>
      </c>
    </row>
    <row r="820" spans="31:35">
      <c r="AE820" s="33" t="str">
        <f t="shared" si="48"/>
        <v/>
      </c>
      <c r="AF820">
        <f t="shared" si="49"/>
        <v>0</v>
      </c>
      <c r="AG820" s="33">
        <f t="shared" si="47"/>
        <v>5</v>
      </c>
      <c r="AH820">
        <v>5.5064788716308398E-2</v>
      </c>
      <c r="AI820">
        <v>0.237783458251623</v>
      </c>
    </row>
    <row r="821" spans="31:35">
      <c r="AE821" s="33" t="str">
        <f t="shared" si="48"/>
        <v/>
      </c>
      <c r="AF821">
        <f t="shared" si="49"/>
        <v>0</v>
      </c>
      <c r="AG821" s="33">
        <f t="shared" si="47"/>
        <v>6</v>
      </c>
      <c r="AH821">
        <v>3.07551842342564E-2</v>
      </c>
      <c r="AI821">
        <v>0.13280853766758199</v>
      </c>
    </row>
    <row r="822" spans="31:35">
      <c r="AE822" s="33" t="str">
        <f t="shared" si="48"/>
        <v/>
      </c>
      <c r="AF822">
        <f t="shared" si="49"/>
        <v>0</v>
      </c>
      <c r="AG822" s="33">
        <f t="shared" si="47"/>
        <v>7</v>
      </c>
      <c r="AH822">
        <v>2.4714129967126401E-2</v>
      </c>
      <c r="AI822">
        <v>0.106721762277877</v>
      </c>
    </row>
    <row r="823" spans="31:35">
      <c r="AE823" s="33" t="str">
        <f t="shared" si="48"/>
        <v/>
      </c>
      <c r="AF823">
        <f t="shared" si="49"/>
        <v>0</v>
      </c>
      <c r="AG823" s="33">
        <f t="shared" si="47"/>
        <v>8</v>
      </c>
      <c r="AH823">
        <v>2.8272065346290801E-2</v>
      </c>
      <c r="AI823">
        <v>0.122085812488842</v>
      </c>
    </row>
    <row r="824" spans="31:35">
      <c r="AE824" s="33" t="str">
        <f t="shared" si="48"/>
        <v/>
      </c>
      <c r="AF824">
        <f t="shared" si="49"/>
        <v>0</v>
      </c>
      <c r="AG824" s="33">
        <f t="shared" si="47"/>
        <v>9</v>
      </c>
      <c r="AH824">
        <v>3.2446122639368698E-2</v>
      </c>
      <c r="AI824">
        <v>0.14011043042030999</v>
      </c>
    </row>
    <row r="825" spans="31:35">
      <c r="AE825" s="33" t="str">
        <f t="shared" si="48"/>
        <v/>
      </c>
      <c r="AF825">
        <f t="shared" si="49"/>
        <v>0</v>
      </c>
      <c r="AG825" s="33">
        <f t="shared" si="47"/>
        <v>10</v>
      </c>
      <c r="AH825">
        <v>5.7719445342141098E-3</v>
      </c>
      <c r="AI825">
        <v>2.4924692606248099E-2</v>
      </c>
    </row>
    <row r="826" spans="31:35">
      <c r="AE826" s="33">
        <f t="shared" si="48"/>
        <v>42</v>
      </c>
      <c r="AF826" t="str">
        <f t="shared" si="49"/>
        <v>coeffs</v>
      </c>
      <c r="AG826" s="33">
        <f t="shared" si="47"/>
        <v>1</v>
      </c>
      <c r="AH826">
        <v>-0.17644564239027399</v>
      </c>
      <c r="AI826">
        <v>-1.7485233419572199</v>
      </c>
    </row>
    <row r="827" spans="31:35">
      <c r="AE827" s="33" t="str">
        <f t="shared" si="48"/>
        <v/>
      </c>
      <c r="AF827">
        <f t="shared" si="49"/>
        <v>0</v>
      </c>
      <c r="AG827" s="33">
        <f t="shared" si="47"/>
        <v>2</v>
      </c>
      <c r="AH827">
        <v>-0.34136726942712398</v>
      </c>
      <c r="AI827">
        <v>0.59314374926883895</v>
      </c>
    </row>
    <row r="828" spans="31:35">
      <c r="AE828" s="33" t="str">
        <f t="shared" si="48"/>
        <v/>
      </c>
      <c r="AF828">
        <f t="shared" si="49"/>
        <v>0</v>
      </c>
      <c r="AG828" s="33">
        <f t="shared" si="47"/>
        <v>3</v>
      </c>
      <c r="AH828">
        <v>0.18701140811672601</v>
      </c>
      <c r="AI828">
        <v>2.2748818202633001</v>
      </c>
    </row>
    <row r="829" spans="31:35">
      <c r="AE829" s="33" t="str">
        <f t="shared" si="48"/>
        <v/>
      </c>
      <c r="AF829">
        <f t="shared" si="49"/>
        <v>0</v>
      </c>
      <c r="AG829" s="33">
        <f t="shared" si="47"/>
        <v>4</v>
      </c>
      <c r="AH829">
        <v>-4.8101915994193299E-2</v>
      </c>
      <c r="AI829">
        <v>7.6028882542732399</v>
      </c>
    </row>
    <row r="830" spans="31:35">
      <c r="AE830" s="33" t="str">
        <f t="shared" si="48"/>
        <v/>
      </c>
      <c r="AF830">
        <f t="shared" si="49"/>
        <v>0</v>
      </c>
      <c r="AG830" s="33">
        <f t="shared" si="47"/>
        <v>5</v>
      </c>
      <c r="AH830">
        <v>0.22472749430736999</v>
      </c>
      <c r="AI830">
        <v>-0.44011046692057498</v>
      </c>
    </row>
    <row r="831" spans="31:35">
      <c r="AE831" s="33" t="str">
        <f t="shared" si="48"/>
        <v/>
      </c>
      <c r="AF831">
        <f t="shared" si="49"/>
        <v>0</v>
      </c>
      <c r="AG831" s="33">
        <f t="shared" si="47"/>
        <v>6</v>
      </c>
      <c r="AH831">
        <v>-5.7563775343775402E-2</v>
      </c>
      <c r="AI831">
        <v>-6.0575950075266997E-2</v>
      </c>
    </row>
    <row r="832" spans="31:35">
      <c r="AE832" s="33" t="str">
        <f t="shared" si="48"/>
        <v/>
      </c>
      <c r="AF832">
        <f t="shared" si="49"/>
        <v>0</v>
      </c>
      <c r="AG832" s="33">
        <f t="shared" si="47"/>
        <v>7</v>
      </c>
      <c r="AH832">
        <v>8.9894207405486995E-2</v>
      </c>
      <c r="AI832">
        <v>-0.24711848867692199</v>
      </c>
    </row>
    <row r="833" spans="31:35">
      <c r="AE833" s="33" t="str">
        <f t="shared" si="48"/>
        <v/>
      </c>
      <c r="AF833">
        <f t="shared" si="49"/>
        <v>0</v>
      </c>
      <c r="AG833" s="33">
        <f t="shared" si="47"/>
        <v>8</v>
      </c>
      <c r="AH833">
        <v>5.2231787631658103E-2</v>
      </c>
      <c r="AI833">
        <v>-0.56905667967851403</v>
      </c>
    </row>
    <row r="834" spans="31:35">
      <c r="AE834" s="33" t="str">
        <f t="shared" si="48"/>
        <v/>
      </c>
      <c r="AF834">
        <f t="shared" si="49"/>
        <v>0</v>
      </c>
      <c r="AG834" s="33">
        <f t="shared" si="47"/>
        <v>9</v>
      </c>
      <c r="AH834">
        <v>0.12980757271161</v>
      </c>
      <c r="AI834">
        <v>-0.80553880736876105</v>
      </c>
    </row>
    <row r="835" spans="31:35">
      <c r="AE835" s="33" t="str">
        <f t="shared" si="48"/>
        <v/>
      </c>
      <c r="AF835">
        <f t="shared" si="49"/>
        <v>0</v>
      </c>
      <c r="AG835" s="33">
        <f t="shared" si="47"/>
        <v>10</v>
      </c>
      <c r="AH835">
        <v>-1.4974466600232701E-2</v>
      </c>
      <c r="AI835">
        <v>6.4054622344279999E-2</v>
      </c>
    </row>
    <row r="836" spans="31:35">
      <c r="AE836" s="33" t="str">
        <f t="shared" si="48"/>
        <v/>
      </c>
      <c r="AF836" t="str">
        <f t="shared" si="49"/>
        <v>ses</v>
      </c>
      <c r="AG836" s="33">
        <f t="shared" si="47"/>
        <v>1</v>
      </c>
      <c r="AH836">
        <v>0.66279738154073697</v>
      </c>
      <c r="AI836">
        <v>3.6718834163132001</v>
      </c>
    </row>
    <row r="837" spans="31:35">
      <c r="AE837" s="33" t="str">
        <f t="shared" si="48"/>
        <v/>
      </c>
      <c r="AF837">
        <f t="shared" si="49"/>
        <v>0</v>
      </c>
      <c r="AG837" s="33">
        <f t="shared" si="47"/>
        <v>2</v>
      </c>
      <c r="AH837">
        <v>0.55637243198485198</v>
      </c>
      <c r="AI837">
        <v>3.08229145617628</v>
      </c>
    </row>
    <row r="838" spans="31:35">
      <c r="AE838" s="33" t="str">
        <f t="shared" si="48"/>
        <v/>
      </c>
      <c r="AF838">
        <f t="shared" si="49"/>
        <v>0</v>
      </c>
      <c r="AG838" s="33">
        <f t="shared" si="47"/>
        <v>3</v>
      </c>
      <c r="AH838">
        <v>0.68084989823551101</v>
      </c>
      <c r="AI838">
        <v>3.77189397537752</v>
      </c>
    </row>
    <row r="839" spans="31:35">
      <c r="AE839" s="33" t="str">
        <f t="shared" si="48"/>
        <v/>
      </c>
      <c r="AF839">
        <f t="shared" si="49"/>
        <v>0</v>
      </c>
      <c r="AG839" s="33">
        <f t="shared" si="47"/>
        <v>4</v>
      </c>
      <c r="AH839">
        <v>0.628146637922948</v>
      </c>
      <c r="AI839">
        <v>3.4799190326318499</v>
      </c>
    </row>
    <row r="840" spans="31:35">
      <c r="AE840" s="33" t="str">
        <f t="shared" si="48"/>
        <v/>
      </c>
      <c r="AF840">
        <f t="shared" si="49"/>
        <v>0</v>
      </c>
      <c r="AG840" s="33">
        <f t="shared" ref="AG840:AG903" si="50">IF(AG839=10,1,AG839+1)</f>
        <v>5</v>
      </c>
      <c r="AH840">
        <v>0.144460474226102</v>
      </c>
      <c r="AI840">
        <v>0.80030795895798801</v>
      </c>
    </row>
    <row r="841" spans="31:35">
      <c r="AE841" s="33" t="str">
        <f t="shared" si="48"/>
        <v/>
      </c>
      <c r="AF841">
        <f t="shared" si="49"/>
        <v>0</v>
      </c>
      <c r="AG841" s="33">
        <f t="shared" si="50"/>
        <v>6</v>
      </c>
      <c r="AH841">
        <v>8.0685109358750298E-2</v>
      </c>
      <c r="AI841">
        <v>0.44699379214370599</v>
      </c>
    </row>
    <row r="842" spans="31:35">
      <c r="AE842" s="33" t="str">
        <f t="shared" si="48"/>
        <v/>
      </c>
      <c r="AF842">
        <f t="shared" si="49"/>
        <v>0</v>
      </c>
      <c r="AG842" s="33">
        <f t="shared" si="50"/>
        <v>7</v>
      </c>
      <c r="AH842">
        <v>6.4836622792293006E-2</v>
      </c>
      <c r="AI842">
        <v>0.35919351317796799</v>
      </c>
    </row>
    <row r="843" spans="31:35">
      <c r="AE843" s="33" t="str">
        <f t="shared" si="48"/>
        <v/>
      </c>
      <c r="AF843">
        <f t="shared" si="49"/>
        <v>0</v>
      </c>
      <c r="AG843" s="33">
        <f t="shared" si="50"/>
        <v>8</v>
      </c>
      <c r="AH843">
        <v>7.4170737098768202E-2</v>
      </c>
      <c r="AI843">
        <v>0.4109043081848</v>
      </c>
    </row>
    <row r="844" spans="31:35">
      <c r="AE844" s="33" t="str">
        <f t="shared" si="48"/>
        <v/>
      </c>
      <c r="AF844">
        <f t="shared" si="49"/>
        <v>0</v>
      </c>
      <c r="AG844" s="33">
        <f t="shared" si="50"/>
        <v>9</v>
      </c>
      <c r="AH844">
        <v>8.51212248798347E-2</v>
      </c>
      <c r="AI844">
        <v>0.471569777910056</v>
      </c>
    </row>
    <row r="845" spans="31:35">
      <c r="AE845" s="33" t="str">
        <f t="shared" si="48"/>
        <v/>
      </c>
      <c r="AF845">
        <f t="shared" si="49"/>
        <v>0</v>
      </c>
      <c r="AG845" s="33">
        <f t="shared" si="50"/>
        <v>10</v>
      </c>
      <c r="AH845">
        <v>1.5142486951418699E-2</v>
      </c>
      <c r="AI845">
        <v>8.3889056093436207E-2</v>
      </c>
    </row>
    <row r="846" spans="31:35">
      <c r="AE846" s="33">
        <f t="shared" si="48"/>
        <v>43</v>
      </c>
      <c r="AF846" t="str">
        <f t="shared" si="49"/>
        <v>coeffs</v>
      </c>
      <c r="AG846" s="33">
        <f t="shared" si="50"/>
        <v>1</v>
      </c>
      <c r="AH846">
        <v>-0.195324713972053</v>
      </c>
      <c r="AI846">
        <v>-2.2007019363820901</v>
      </c>
    </row>
    <row r="847" spans="31:35">
      <c r="AE847" s="33" t="str">
        <f t="shared" si="48"/>
        <v/>
      </c>
      <c r="AF847">
        <f t="shared" si="49"/>
        <v>0</v>
      </c>
      <c r="AG847" s="33">
        <f t="shared" si="50"/>
        <v>2</v>
      </c>
      <c r="AH847">
        <v>0.26990642379403701</v>
      </c>
      <c r="AI847">
        <v>1.8781024534201201</v>
      </c>
    </row>
    <row r="848" spans="31:35">
      <c r="AE848" s="33" t="str">
        <f t="shared" si="48"/>
        <v/>
      </c>
      <c r="AF848">
        <f t="shared" si="49"/>
        <v>0</v>
      </c>
      <c r="AG848" s="33">
        <f t="shared" si="50"/>
        <v>3</v>
      </c>
      <c r="AH848">
        <v>0.55698210119160896</v>
      </c>
      <c r="AI848">
        <v>4.7530935377232897</v>
      </c>
    </row>
    <row r="849" spans="31:35">
      <c r="AE849" s="33" t="str">
        <f t="shared" si="48"/>
        <v/>
      </c>
      <c r="AF849">
        <f t="shared" si="49"/>
        <v>0</v>
      </c>
      <c r="AG849" s="33">
        <f t="shared" si="50"/>
        <v>4</v>
      </c>
      <c r="AH849">
        <v>0.273339451288034</v>
      </c>
      <c r="AI849">
        <v>1.77060010562116</v>
      </c>
    </row>
    <row r="850" spans="31:35">
      <c r="AE850" s="33" t="str">
        <f t="shared" si="48"/>
        <v/>
      </c>
      <c r="AF850">
        <f t="shared" si="49"/>
        <v>0</v>
      </c>
      <c r="AG850" s="33">
        <f t="shared" si="50"/>
        <v>5</v>
      </c>
      <c r="AH850">
        <v>6.0543839664045897E-2</v>
      </c>
      <c r="AI850">
        <v>0.58881472554373904</v>
      </c>
    </row>
    <row r="851" spans="31:35">
      <c r="AE851" s="33" t="str">
        <f t="shared" si="48"/>
        <v/>
      </c>
      <c r="AF851">
        <f t="shared" si="49"/>
        <v>0</v>
      </c>
      <c r="AG851" s="33">
        <f t="shared" si="50"/>
        <v>6</v>
      </c>
      <c r="AH851">
        <v>-1.7632691737586401E-2</v>
      </c>
      <c r="AI851">
        <v>-0.266020914463789</v>
      </c>
    </row>
    <row r="852" spans="31:35">
      <c r="AE852" s="33" t="str">
        <f t="shared" si="48"/>
        <v/>
      </c>
      <c r="AF852">
        <f t="shared" si="49"/>
        <v>0</v>
      </c>
      <c r="AG852" s="33">
        <f t="shared" si="50"/>
        <v>7</v>
      </c>
      <c r="AH852">
        <v>3.9036750173106302E-2</v>
      </c>
      <c r="AI852">
        <v>0.23978866423786199</v>
      </c>
    </row>
    <row r="853" spans="31:35">
      <c r="AE853" s="33" t="str">
        <f t="shared" si="48"/>
        <v/>
      </c>
      <c r="AF853">
        <f t="shared" si="49"/>
        <v>0</v>
      </c>
      <c r="AG853" s="33">
        <f t="shared" si="50"/>
        <v>8</v>
      </c>
      <c r="AH853">
        <v>4.6550794919082997E-2</v>
      </c>
      <c r="AI853">
        <v>0.44879935061751403</v>
      </c>
    </row>
    <row r="854" spans="31:35">
      <c r="AE854" s="33" t="str">
        <f t="shared" si="48"/>
        <v/>
      </c>
      <c r="AF854">
        <f t="shared" si="49"/>
        <v>0</v>
      </c>
      <c r="AG854" s="33">
        <f t="shared" si="50"/>
        <v>9</v>
      </c>
      <c r="AH854">
        <v>3.23764315442676E-2</v>
      </c>
      <c r="AI854">
        <v>0.116758721429777</v>
      </c>
    </row>
    <row r="855" spans="31:35">
      <c r="AE855" s="33" t="str">
        <f t="shared" si="48"/>
        <v/>
      </c>
      <c r="AF855">
        <f t="shared" si="49"/>
        <v>0</v>
      </c>
      <c r="AG855" s="33">
        <f t="shared" si="50"/>
        <v>10</v>
      </c>
      <c r="AH855">
        <v>2.3136485386597099E-3</v>
      </c>
      <c r="AI855">
        <v>-4.05395178455757E-3</v>
      </c>
    </row>
    <row r="856" spans="31:35">
      <c r="AE856" s="33" t="str">
        <f t="shared" si="48"/>
        <v/>
      </c>
      <c r="AF856" t="str">
        <f t="shared" si="49"/>
        <v>ses</v>
      </c>
      <c r="AG856" s="33">
        <f t="shared" si="50"/>
        <v>1</v>
      </c>
      <c r="AH856">
        <v>0.17495626311819201</v>
      </c>
      <c r="AI856">
        <v>1.01472935128522</v>
      </c>
    </row>
    <row r="857" spans="31:35">
      <c r="AE857" s="33" t="str">
        <f t="shared" si="48"/>
        <v/>
      </c>
      <c r="AF857">
        <f t="shared" si="49"/>
        <v>0</v>
      </c>
      <c r="AG857" s="33">
        <f t="shared" si="50"/>
        <v>2</v>
      </c>
      <c r="AH857">
        <v>0.14686364839850799</v>
      </c>
      <c r="AI857">
        <v>0.85179491154382103</v>
      </c>
    </row>
    <row r="858" spans="31:35">
      <c r="AE858" s="33" t="str">
        <f t="shared" si="48"/>
        <v/>
      </c>
      <c r="AF858">
        <f t="shared" si="49"/>
        <v>0</v>
      </c>
      <c r="AG858" s="33">
        <f t="shared" si="50"/>
        <v>3</v>
      </c>
      <c r="AH858">
        <v>0.17972152162517999</v>
      </c>
      <c r="AI858">
        <v>1.04236738828556</v>
      </c>
    </row>
    <row r="859" spans="31:35">
      <c r="AE859" s="33" t="str">
        <f t="shared" ref="AE859:AE922" si="51">IF(AF859="coeffs",AE839+1,"")</f>
        <v/>
      </c>
      <c r="AF859">
        <f t="shared" ref="AF859:AF922" si="52">AF839</f>
        <v>0</v>
      </c>
      <c r="AG859" s="33">
        <f t="shared" si="50"/>
        <v>4</v>
      </c>
      <c r="AH859">
        <v>0.165809629793326</v>
      </c>
      <c r="AI859">
        <v>0.96167976543577804</v>
      </c>
    </row>
    <row r="860" spans="31:35">
      <c r="AE860" s="33" t="str">
        <f t="shared" si="51"/>
        <v/>
      </c>
      <c r="AF860">
        <f t="shared" si="52"/>
        <v>0</v>
      </c>
      <c r="AG860" s="33">
        <f t="shared" si="50"/>
        <v>5</v>
      </c>
      <c r="AH860">
        <v>3.8132716638270898E-2</v>
      </c>
      <c r="AI860">
        <v>0.22116605674731099</v>
      </c>
    </row>
    <row r="861" spans="31:35">
      <c r="AE861" s="33" t="str">
        <f t="shared" si="51"/>
        <v/>
      </c>
      <c r="AF861">
        <f t="shared" si="52"/>
        <v>0</v>
      </c>
      <c r="AG861" s="33">
        <f t="shared" si="50"/>
        <v>6</v>
      </c>
      <c r="AH861">
        <v>2.1298160819336401E-2</v>
      </c>
      <c r="AI861">
        <v>0.12352726633840699</v>
      </c>
    </row>
    <row r="862" spans="31:35">
      <c r="AE862" s="33" t="str">
        <f t="shared" si="51"/>
        <v/>
      </c>
      <c r="AF862">
        <f t="shared" si="52"/>
        <v>0</v>
      </c>
      <c r="AG862" s="33">
        <f t="shared" si="50"/>
        <v>7</v>
      </c>
      <c r="AH862">
        <v>1.7114692291894999E-2</v>
      </c>
      <c r="AI862">
        <v>9.9263554772363205E-2</v>
      </c>
    </row>
    <row r="863" spans="31:35">
      <c r="AE863" s="33" t="str">
        <f t="shared" si="51"/>
        <v/>
      </c>
      <c r="AF863">
        <f t="shared" si="52"/>
        <v>0</v>
      </c>
      <c r="AG863" s="33">
        <f t="shared" si="50"/>
        <v>8</v>
      </c>
      <c r="AH863">
        <v>1.9578585185953699E-2</v>
      </c>
      <c r="AI863">
        <v>0.113553894503359</v>
      </c>
    </row>
    <row r="864" spans="31:35">
      <c r="AE864" s="33" t="str">
        <f t="shared" si="51"/>
        <v/>
      </c>
      <c r="AF864">
        <f t="shared" si="52"/>
        <v>0</v>
      </c>
      <c r="AG864" s="33">
        <f t="shared" si="50"/>
        <v>9</v>
      </c>
      <c r="AH864">
        <v>2.2469146426620099E-2</v>
      </c>
      <c r="AI864">
        <v>0.13031886924799099</v>
      </c>
    </row>
    <row r="865" spans="31:35">
      <c r="AE865" s="33" t="str">
        <f t="shared" si="51"/>
        <v/>
      </c>
      <c r="AF865">
        <f t="shared" si="52"/>
        <v>0</v>
      </c>
      <c r="AG865" s="33">
        <f t="shared" si="50"/>
        <v>10</v>
      </c>
      <c r="AH865">
        <v>3.9971083246854696E-3</v>
      </c>
      <c r="AI865">
        <v>2.3182840471305699E-2</v>
      </c>
    </row>
    <row r="866" spans="31:35">
      <c r="AE866" s="33">
        <f t="shared" si="51"/>
        <v>44</v>
      </c>
      <c r="AF866" t="str">
        <f t="shared" si="52"/>
        <v>coeffs</v>
      </c>
      <c r="AG866" s="33">
        <f t="shared" si="50"/>
        <v>1</v>
      </c>
      <c r="AH866">
        <v>-0.25107788360486599</v>
      </c>
      <c r="AI866">
        <v>1.5406395591393101</v>
      </c>
    </row>
    <row r="867" spans="31:35">
      <c r="AE867" s="33" t="str">
        <f t="shared" si="51"/>
        <v/>
      </c>
      <c r="AF867">
        <f t="shared" si="52"/>
        <v>0</v>
      </c>
      <c r="AG867" s="33">
        <f t="shared" si="50"/>
        <v>2</v>
      </c>
      <c r="AH867">
        <v>-0.21651162966322099</v>
      </c>
      <c r="AI867">
        <v>-1.4371014062633301</v>
      </c>
    </row>
    <row r="868" spans="31:35">
      <c r="AE868" s="33" t="str">
        <f t="shared" si="51"/>
        <v/>
      </c>
      <c r="AF868">
        <f t="shared" si="52"/>
        <v>0</v>
      </c>
      <c r="AG868" s="33">
        <f t="shared" si="50"/>
        <v>3</v>
      </c>
      <c r="AH868">
        <v>0.382712149435118</v>
      </c>
      <c r="AI868">
        <v>4.2896544124827702</v>
      </c>
    </row>
    <row r="869" spans="31:35">
      <c r="AE869" s="33" t="str">
        <f t="shared" si="51"/>
        <v/>
      </c>
      <c r="AF869">
        <f t="shared" si="52"/>
        <v>0</v>
      </c>
      <c r="AG869" s="33">
        <f t="shared" si="50"/>
        <v>4</v>
      </c>
      <c r="AH869">
        <v>-0.10547209280475101</v>
      </c>
      <c r="AI869">
        <v>2.7229070148666099</v>
      </c>
    </row>
    <row r="870" spans="31:35">
      <c r="AE870" s="33" t="str">
        <f t="shared" si="51"/>
        <v/>
      </c>
      <c r="AF870">
        <f t="shared" si="52"/>
        <v>0</v>
      </c>
      <c r="AG870" s="33">
        <f t="shared" si="50"/>
        <v>5</v>
      </c>
      <c r="AH870">
        <v>0.24987728264742801</v>
      </c>
      <c r="AI870">
        <v>-0.85166173397892997</v>
      </c>
    </row>
    <row r="871" spans="31:35">
      <c r="AE871" s="33" t="str">
        <f t="shared" si="51"/>
        <v/>
      </c>
      <c r="AF871">
        <f t="shared" si="52"/>
        <v>0</v>
      </c>
      <c r="AG871" s="33">
        <f t="shared" si="50"/>
        <v>6</v>
      </c>
      <c r="AH871">
        <v>3.6468152221025901E-3</v>
      </c>
      <c r="AI871">
        <v>-0.64212423263604301</v>
      </c>
    </row>
    <row r="872" spans="31:35">
      <c r="AE872" s="33" t="str">
        <f t="shared" si="51"/>
        <v/>
      </c>
      <c r="AF872">
        <f t="shared" si="52"/>
        <v>0</v>
      </c>
      <c r="AG872" s="33">
        <f t="shared" si="50"/>
        <v>7</v>
      </c>
      <c r="AH872">
        <v>-2.5601002121947599E-2</v>
      </c>
      <c r="AI872">
        <v>0.42824307810107198</v>
      </c>
    </row>
    <row r="873" spans="31:35">
      <c r="AE873" s="33" t="str">
        <f t="shared" si="51"/>
        <v/>
      </c>
      <c r="AF873">
        <f t="shared" si="52"/>
        <v>0</v>
      </c>
      <c r="AG873" s="33">
        <f t="shared" si="50"/>
        <v>8</v>
      </c>
      <c r="AH873">
        <v>6.6653648595253107E-2</v>
      </c>
      <c r="AI873">
        <v>-0.20531750690477299</v>
      </c>
    </row>
    <row r="874" spans="31:35">
      <c r="AE874" s="33" t="str">
        <f t="shared" si="51"/>
        <v/>
      </c>
      <c r="AF874">
        <f t="shared" si="52"/>
        <v>0</v>
      </c>
      <c r="AG874" s="33">
        <f t="shared" si="50"/>
        <v>9</v>
      </c>
      <c r="AH874">
        <v>9.4904671721756997E-3</v>
      </c>
      <c r="AI874">
        <v>0.145457031198684</v>
      </c>
    </row>
    <row r="875" spans="31:35">
      <c r="AE875" s="33" t="str">
        <f t="shared" si="51"/>
        <v/>
      </c>
      <c r="AF875">
        <f t="shared" si="52"/>
        <v>0</v>
      </c>
      <c r="AG875" s="33">
        <f t="shared" si="50"/>
        <v>10</v>
      </c>
      <c r="AH875">
        <v>-1.08190910021345E-2</v>
      </c>
      <c r="AI875">
        <v>0.231708449172882</v>
      </c>
    </row>
    <row r="876" spans="31:35">
      <c r="AE876" s="33" t="str">
        <f t="shared" si="51"/>
        <v/>
      </c>
      <c r="AF876" t="str">
        <f t="shared" si="52"/>
        <v>ses</v>
      </c>
      <c r="AG876" s="33">
        <f t="shared" si="50"/>
        <v>1</v>
      </c>
      <c r="AH876">
        <v>0.47578250199487598</v>
      </c>
      <c r="AI876">
        <v>3.3828254106727398</v>
      </c>
    </row>
    <row r="877" spans="31:35">
      <c r="AE877" s="33" t="str">
        <f t="shared" si="51"/>
        <v/>
      </c>
      <c r="AF877">
        <f t="shared" si="52"/>
        <v>0</v>
      </c>
      <c r="AG877" s="33">
        <f t="shared" si="50"/>
        <v>2</v>
      </c>
      <c r="AH877">
        <v>0.39938641144806197</v>
      </c>
      <c r="AI877">
        <v>2.8396473087159801</v>
      </c>
    </row>
    <row r="878" spans="31:35">
      <c r="AE878" s="33" t="str">
        <f t="shared" si="51"/>
        <v/>
      </c>
      <c r="AF878">
        <f t="shared" si="52"/>
        <v>0</v>
      </c>
      <c r="AG878" s="33">
        <f t="shared" si="50"/>
        <v>3</v>
      </c>
      <c r="AH878">
        <v>0.48874132138607101</v>
      </c>
      <c r="AI878">
        <v>3.4749629385243299</v>
      </c>
    </row>
    <row r="879" spans="31:35">
      <c r="AE879" s="33" t="str">
        <f t="shared" si="51"/>
        <v/>
      </c>
      <c r="AF879">
        <f t="shared" si="52"/>
        <v>0</v>
      </c>
      <c r="AG879" s="33">
        <f t="shared" si="50"/>
        <v>4</v>
      </c>
      <c r="AH879">
        <v>0.45090881064725602</v>
      </c>
      <c r="AI879">
        <v>3.2059728471691198</v>
      </c>
    </row>
    <row r="880" spans="31:35">
      <c r="AE880" s="33" t="str">
        <f t="shared" si="51"/>
        <v/>
      </c>
      <c r="AF880">
        <f t="shared" si="52"/>
        <v>0</v>
      </c>
      <c r="AG880" s="33">
        <f t="shared" si="50"/>
        <v>5</v>
      </c>
      <c r="AH880">
        <v>0.103699513276422</v>
      </c>
      <c r="AI880">
        <v>0.73730611595643103</v>
      </c>
    </row>
    <row r="881" spans="31:35">
      <c r="AE881" s="33" t="str">
        <f t="shared" si="51"/>
        <v/>
      </c>
      <c r="AF881">
        <f t="shared" si="52"/>
        <v>0</v>
      </c>
      <c r="AG881" s="33">
        <f t="shared" si="50"/>
        <v>6</v>
      </c>
      <c r="AH881">
        <v>5.7919002509029899E-2</v>
      </c>
      <c r="AI881">
        <v>0.411805546918736</v>
      </c>
    </row>
    <row r="882" spans="31:35">
      <c r="AE882" s="33" t="str">
        <f t="shared" si="51"/>
        <v/>
      </c>
      <c r="AF882">
        <f t="shared" si="52"/>
        <v>0</v>
      </c>
      <c r="AG882" s="33">
        <f t="shared" si="50"/>
        <v>7</v>
      </c>
      <c r="AH882">
        <v>4.6542324203673997E-2</v>
      </c>
      <c r="AI882">
        <v>0.33091708149799298</v>
      </c>
    </row>
    <row r="883" spans="31:35">
      <c r="AE883" s="33" t="str">
        <f t="shared" si="51"/>
        <v/>
      </c>
      <c r="AF883">
        <f t="shared" si="52"/>
        <v>0</v>
      </c>
      <c r="AG883" s="33">
        <f t="shared" si="50"/>
        <v>8</v>
      </c>
      <c r="AH883">
        <v>5.3242725234706002E-2</v>
      </c>
      <c r="AI883">
        <v>0.37855709930957099</v>
      </c>
    </row>
    <row r="884" spans="31:35">
      <c r="AE884" s="33" t="str">
        <f t="shared" si="51"/>
        <v/>
      </c>
      <c r="AF884">
        <f t="shared" si="52"/>
        <v>0</v>
      </c>
      <c r="AG884" s="33">
        <f t="shared" si="50"/>
        <v>9</v>
      </c>
      <c r="AH884">
        <v>6.1103423872997102E-2</v>
      </c>
      <c r="AI884">
        <v>0.43444686193799598</v>
      </c>
    </row>
    <row r="885" spans="31:35">
      <c r="AE885" s="33" t="str">
        <f t="shared" si="51"/>
        <v/>
      </c>
      <c r="AF885">
        <f t="shared" si="52"/>
        <v>0</v>
      </c>
      <c r="AG885" s="33">
        <f t="shared" si="50"/>
        <v>10</v>
      </c>
      <c r="AH885">
        <v>1.08698835101357E-2</v>
      </c>
      <c r="AI885">
        <v>7.7285141834693996E-2</v>
      </c>
    </row>
    <row r="886" spans="31:35">
      <c r="AE886" s="33">
        <f t="shared" si="51"/>
        <v>45</v>
      </c>
      <c r="AF886" t="str">
        <f t="shared" si="52"/>
        <v>coeffs</v>
      </c>
      <c r="AG886" s="33">
        <f t="shared" si="50"/>
        <v>1</v>
      </c>
      <c r="AH886">
        <v>-0.366849526528777</v>
      </c>
      <c r="AI886">
        <v>-2.9546718149915798</v>
      </c>
    </row>
    <row r="887" spans="31:35">
      <c r="AE887" s="33" t="str">
        <f t="shared" si="51"/>
        <v/>
      </c>
      <c r="AF887">
        <f t="shared" si="52"/>
        <v>0</v>
      </c>
      <c r="AG887" s="33">
        <f t="shared" si="50"/>
        <v>2</v>
      </c>
      <c r="AH887">
        <v>0.18555893942361101</v>
      </c>
      <c r="AI887">
        <v>2.2268576158950601</v>
      </c>
    </row>
    <row r="888" spans="31:35">
      <c r="AE888" s="33" t="str">
        <f t="shared" si="51"/>
        <v/>
      </c>
      <c r="AF888">
        <f t="shared" si="52"/>
        <v>0</v>
      </c>
      <c r="AG888" s="33">
        <f t="shared" si="50"/>
        <v>3</v>
      </c>
      <c r="AH888">
        <v>0.67121560917973599</v>
      </c>
      <c r="AI888">
        <v>2.93538842879846</v>
      </c>
    </row>
    <row r="889" spans="31:35">
      <c r="AE889" s="33" t="str">
        <f t="shared" si="51"/>
        <v/>
      </c>
      <c r="AF889">
        <f t="shared" si="52"/>
        <v>0</v>
      </c>
      <c r="AG889" s="33">
        <f t="shared" si="50"/>
        <v>4</v>
      </c>
      <c r="AH889">
        <v>0.64591021072299604</v>
      </c>
      <c r="AI889">
        <v>2.0350911921393</v>
      </c>
    </row>
    <row r="890" spans="31:35">
      <c r="AE890" s="33" t="str">
        <f t="shared" si="51"/>
        <v/>
      </c>
      <c r="AF890">
        <f t="shared" si="52"/>
        <v>0</v>
      </c>
      <c r="AG890" s="33">
        <f t="shared" si="50"/>
        <v>5</v>
      </c>
      <c r="AH890">
        <v>8.7164974140639201E-2</v>
      </c>
      <c r="AI890">
        <v>0.24376812217719299</v>
      </c>
    </row>
    <row r="891" spans="31:35">
      <c r="AE891" s="33" t="str">
        <f t="shared" si="51"/>
        <v/>
      </c>
      <c r="AF891">
        <f t="shared" si="52"/>
        <v>0</v>
      </c>
      <c r="AG891" s="33">
        <f t="shared" si="50"/>
        <v>6</v>
      </c>
      <c r="AH891">
        <v>-5.2535481978900303E-2</v>
      </c>
      <c r="AI891">
        <v>-0.49073140549118999</v>
      </c>
    </row>
    <row r="892" spans="31:35">
      <c r="AE892" s="33" t="str">
        <f t="shared" si="51"/>
        <v/>
      </c>
      <c r="AF892">
        <f t="shared" si="52"/>
        <v>0</v>
      </c>
      <c r="AG892" s="33">
        <f t="shared" si="50"/>
        <v>7</v>
      </c>
      <c r="AH892">
        <v>6.9389885075761396E-2</v>
      </c>
      <c r="AI892">
        <v>0.32607775488304402</v>
      </c>
    </row>
    <row r="893" spans="31:35">
      <c r="AE893" s="33" t="str">
        <f t="shared" si="51"/>
        <v/>
      </c>
      <c r="AF893">
        <f t="shared" si="52"/>
        <v>0</v>
      </c>
      <c r="AG893" s="33">
        <f t="shared" si="50"/>
        <v>8</v>
      </c>
      <c r="AH893" s="10">
        <v>-5.6137819860748201E-5</v>
      </c>
      <c r="AI893">
        <v>0.60793499830863396</v>
      </c>
    </row>
    <row r="894" spans="31:35">
      <c r="AE894" s="33" t="str">
        <f t="shared" si="51"/>
        <v/>
      </c>
      <c r="AF894">
        <f t="shared" si="52"/>
        <v>0</v>
      </c>
      <c r="AG894" s="33">
        <f t="shared" si="50"/>
        <v>9</v>
      </c>
      <c r="AH894">
        <v>2.4459597979276802E-2</v>
      </c>
      <c r="AI894">
        <v>0.21909615662367499</v>
      </c>
    </row>
    <row r="895" spans="31:35">
      <c r="AE895" s="33" t="str">
        <f t="shared" si="51"/>
        <v/>
      </c>
      <c r="AF895">
        <f t="shared" si="52"/>
        <v>0</v>
      </c>
      <c r="AG895" s="33">
        <f t="shared" si="50"/>
        <v>10</v>
      </c>
      <c r="AH895">
        <v>-4.7103714658040504E-3</v>
      </c>
      <c r="AI895">
        <v>-1.8134896897222599E-2</v>
      </c>
    </row>
    <row r="896" spans="31:35">
      <c r="AE896" s="33" t="str">
        <f t="shared" si="51"/>
        <v/>
      </c>
      <c r="AF896" t="str">
        <f t="shared" si="52"/>
        <v>ses</v>
      </c>
      <c r="AG896" s="33">
        <f t="shared" si="50"/>
        <v>1</v>
      </c>
      <c r="AH896">
        <v>0.20363950414524401</v>
      </c>
      <c r="AI896">
        <v>1.2676010390870101</v>
      </c>
    </row>
    <row r="897" spans="31:35">
      <c r="AE897" s="33" t="str">
        <f t="shared" si="51"/>
        <v/>
      </c>
      <c r="AF897">
        <f t="shared" si="52"/>
        <v>0</v>
      </c>
      <c r="AG897" s="33">
        <f t="shared" si="50"/>
        <v>2</v>
      </c>
      <c r="AH897">
        <v>0.170941239849354</v>
      </c>
      <c r="AI897">
        <v>1.0640631549628701</v>
      </c>
    </row>
    <row r="898" spans="31:35">
      <c r="AE898" s="33" t="str">
        <f t="shared" si="51"/>
        <v/>
      </c>
      <c r="AF898">
        <f t="shared" si="52"/>
        <v>0</v>
      </c>
      <c r="AG898" s="33">
        <f t="shared" si="50"/>
        <v>3</v>
      </c>
      <c r="AH898">
        <v>0.20918600395149201</v>
      </c>
      <c r="AI898">
        <v>1.30212650577977</v>
      </c>
    </row>
    <row r="899" spans="31:35">
      <c r="AE899" s="33" t="str">
        <f t="shared" si="51"/>
        <v/>
      </c>
      <c r="AF899">
        <f t="shared" si="52"/>
        <v>0</v>
      </c>
      <c r="AG899" s="33">
        <f t="shared" si="50"/>
        <v>4</v>
      </c>
      <c r="AH899">
        <v>0.19299332411329001</v>
      </c>
      <c r="AI899">
        <v>1.2013314371870401</v>
      </c>
    </row>
    <row r="900" spans="31:35">
      <c r="AE900" s="33" t="str">
        <f t="shared" si="51"/>
        <v/>
      </c>
      <c r="AF900">
        <f t="shared" si="52"/>
        <v>0</v>
      </c>
      <c r="AG900" s="33">
        <f t="shared" si="50"/>
        <v>5</v>
      </c>
      <c r="AH900">
        <v>4.4384392816407298E-2</v>
      </c>
      <c r="AI900">
        <v>0.27628088513315202</v>
      </c>
    </row>
    <row r="901" spans="31:35">
      <c r="AE901" s="33" t="str">
        <f t="shared" si="51"/>
        <v/>
      </c>
      <c r="AF901">
        <f t="shared" si="52"/>
        <v>0</v>
      </c>
      <c r="AG901" s="33">
        <f t="shared" si="50"/>
        <v>6</v>
      </c>
      <c r="AH901">
        <v>2.4789892234525698E-2</v>
      </c>
      <c r="AI901">
        <v>0.15431039909097</v>
      </c>
    </row>
    <row r="902" spans="31:35">
      <c r="AE902" s="33" t="str">
        <f t="shared" si="51"/>
        <v/>
      </c>
      <c r="AF902">
        <f t="shared" si="52"/>
        <v>0</v>
      </c>
      <c r="AG902" s="33">
        <f t="shared" si="50"/>
        <v>7</v>
      </c>
      <c r="AH902">
        <v>1.99205640872968E-2</v>
      </c>
      <c r="AI902">
        <v>0.124000143499891</v>
      </c>
    </row>
    <row r="903" spans="31:35">
      <c r="AE903" s="33" t="str">
        <f t="shared" si="51"/>
        <v/>
      </c>
      <c r="AF903">
        <f t="shared" si="52"/>
        <v>0</v>
      </c>
      <c r="AG903" s="33">
        <f t="shared" si="50"/>
        <v>8</v>
      </c>
      <c r="AH903">
        <v>2.2788400415477601E-2</v>
      </c>
      <c r="AI903">
        <v>0.141851651854285</v>
      </c>
    </row>
    <row r="904" spans="31:35">
      <c r="AE904" s="33" t="str">
        <f t="shared" si="51"/>
        <v/>
      </c>
      <c r="AF904">
        <f t="shared" si="52"/>
        <v>0</v>
      </c>
      <c r="AG904" s="33">
        <f t="shared" ref="AG904:AG967" si="53">IF(AG903=10,1,AG903+1)</f>
        <v>9</v>
      </c>
      <c r="AH904">
        <v>2.6152855321290899E-2</v>
      </c>
      <c r="AI904">
        <v>0.162794477031901</v>
      </c>
    </row>
    <row r="905" spans="31:35">
      <c r="AE905" s="33" t="str">
        <f t="shared" si="51"/>
        <v/>
      </c>
      <c r="AF905">
        <f t="shared" si="52"/>
        <v>0</v>
      </c>
      <c r="AG905" s="33">
        <f t="shared" si="53"/>
        <v>10</v>
      </c>
      <c r="AH905">
        <v>4.6524150821848301E-3</v>
      </c>
      <c r="AI905">
        <v>2.89600302121896E-2</v>
      </c>
    </row>
    <row r="906" spans="31:35">
      <c r="AE906" s="33">
        <f t="shared" si="51"/>
        <v>46</v>
      </c>
      <c r="AF906" t="str">
        <f t="shared" si="52"/>
        <v>coeffs</v>
      </c>
      <c r="AG906" s="33">
        <f t="shared" si="53"/>
        <v>1</v>
      </c>
      <c r="AH906">
        <v>-0.48320019272147002</v>
      </c>
      <c r="AI906">
        <v>-1.1997698403800401</v>
      </c>
    </row>
    <row r="907" spans="31:35">
      <c r="AE907" s="33" t="str">
        <f t="shared" si="51"/>
        <v/>
      </c>
      <c r="AF907">
        <f t="shared" si="52"/>
        <v>0</v>
      </c>
      <c r="AG907" s="33">
        <f t="shared" si="53"/>
        <v>2</v>
      </c>
      <c r="AH907">
        <v>0.23910924216617599</v>
      </c>
      <c r="AI907">
        <v>2.51872535542882</v>
      </c>
    </row>
    <row r="908" spans="31:35">
      <c r="AE908" s="33" t="str">
        <f t="shared" si="51"/>
        <v/>
      </c>
      <c r="AF908">
        <f t="shared" si="52"/>
        <v>0</v>
      </c>
      <c r="AG908" s="33">
        <f t="shared" si="53"/>
        <v>3</v>
      </c>
      <c r="AH908">
        <v>0.93768296390648898</v>
      </c>
      <c r="AI908">
        <v>2.9355075929948899</v>
      </c>
    </row>
    <row r="909" spans="31:35">
      <c r="AE909" s="33" t="str">
        <f t="shared" si="51"/>
        <v/>
      </c>
      <c r="AF909">
        <f t="shared" si="52"/>
        <v>0</v>
      </c>
      <c r="AG909" s="33">
        <f t="shared" si="53"/>
        <v>4</v>
      </c>
      <c r="AH909">
        <v>0.34928907068850801</v>
      </c>
      <c r="AI909">
        <v>-0.19196894423572899</v>
      </c>
    </row>
    <row r="910" spans="31:35">
      <c r="AE910" s="33" t="str">
        <f t="shared" si="51"/>
        <v/>
      </c>
      <c r="AF910">
        <f t="shared" si="52"/>
        <v>0</v>
      </c>
      <c r="AG910" s="33">
        <f t="shared" si="53"/>
        <v>5</v>
      </c>
      <c r="AH910">
        <v>0.1209714350965</v>
      </c>
      <c r="AI910">
        <v>0.34746568221710999</v>
      </c>
    </row>
    <row r="911" spans="31:35">
      <c r="AE911" s="33" t="str">
        <f t="shared" si="51"/>
        <v/>
      </c>
      <c r="AF911">
        <f t="shared" si="52"/>
        <v>0</v>
      </c>
      <c r="AG911" s="33">
        <f t="shared" si="53"/>
        <v>6</v>
      </c>
      <c r="AH911">
        <v>5.7473840814670002E-3</v>
      </c>
      <c r="AI911">
        <v>-0.65720651697191901</v>
      </c>
    </row>
    <row r="912" spans="31:35">
      <c r="AE912" s="33" t="str">
        <f t="shared" si="51"/>
        <v/>
      </c>
      <c r="AF912">
        <f t="shared" si="52"/>
        <v>0</v>
      </c>
      <c r="AG912" s="33">
        <f t="shared" si="53"/>
        <v>7</v>
      </c>
      <c r="AH912">
        <v>4.6646883788236698E-2</v>
      </c>
      <c r="AI912">
        <v>0.30397002248828497</v>
      </c>
    </row>
    <row r="913" spans="31:35">
      <c r="AE913" s="33" t="str">
        <f t="shared" si="51"/>
        <v/>
      </c>
      <c r="AF913">
        <f t="shared" si="52"/>
        <v>0</v>
      </c>
      <c r="AG913" s="33">
        <f t="shared" si="53"/>
        <v>8</v>
      </c>
      <c r="AH913">
        <v>1.3421665508871901E-2</v>
      </c>
      <c r="AI913">
        <v>1.00918376810335</v>
      </c>
    </row>
    <row r="914" spans="31:35">
      <c r="AE914" s="33" t="str">
        <f t="shared" si="51"/>
        <v/>
      </c>
      <c r="AF914">
        <f t="shared" si="52"/>
        <v>0</v>
      </c>
      <c r="AG914" s="33">
        <f t="shared" si="53"/>
        <v>9</v>
      </c>
      <c r="AH914">
        <v>-1.50292812738991E-2</v>
      </c>
      <c r="AI914">
        <v>0.52078053497055998</v>
      </c>
    </row>
    <row r="915" spans="31:35">
      <c r="AE915" s="33" t="str">
        <f t="shared" si="51"/>
        <v/>
      </c>
      <c r="AF915">
        <f t="shared" si="52"/>
        <v>0</v>
      </c>
      <c r="AG915" s="33">
        <f t="shared" si="53"/>
        <v>10</v>
      </c>
      <c r="AH915">
        <v>-4.42854555277196E-3</v>
      </c>
      <c r="AI915">
        <v>1.6853090885922899E-2</v>
      </c>
    </row>
    <row r="916" spans="31:35">
      <c r="AE916" s="33" t="str">
        <f t="shared" si="51"/>
        <v/>
      </c>
      <c r="AF916" t="str">
        <f t="shared" si="52"/>
        <v>ses</v>
      </c>
      <c r="AG916" s="33">
        <f t="shared" si="53"/>
        <v>1</v>
      </c>
      <c r="AH916">
        <v>0.29493574924368698</v>
      </c>
      <c r="AI916">
        <v>1.8189007858989501</v>
      </c>
    </row>
    <row r="917" spans="31:35">
      <c r="AE917" s="33" t="str">
        <f t="shared" si="51"/>
        <v/>
      </c>
      <c r="AF917">
        <f t="shared" si="52"/>
        <v>0</v>
      </c>
      <c r="AG917" s="33">
        <f t="shared" si="53"/>
        <v>2</v>
      </c>
      <c r="AH917">
        <v>0.247578105550948</v>
      </c>
      <c r="AI917">
        <v>1.5268410557647301</v>
      </c>
    </row>
    <row r="918" spans="31:35">
      <c r="AE918" s="33" t="str">
        <f t="shared" si="51"/>
        <v/>
      </c>
      <c r="AF918">
        <f t="shared" si="52"/>
        <v>0</v>
      </c>
      <c r="AG918" s="33">
        <f t="shared" si="53"/>
        <v>3</v>
      </c>
      <c r="AH918">
        <v>0.30296887171126602</v>
      </c>
      <c r="AI918">
        <v>1.8684419242891599</v>
      </c>
    </row>
    <row r="919" spans="31:35">
      <c r="AE919" s="33" t="str">
        <f t="shared" si="51"/>
        <v/>
      </c>
      <c r="AF919">
        <f t="shared" si="52"/>
        <v>0</v>
      </c>
      <c r="AG919" s="33">
        <f t="shared" si="53"/>
        <v>4</v>
      </c>
      <c r="AH919">
        <v>0.27951664332174297</v>
      </c>
      <c r="AI919">
        <v>1.72380948567102</v>
      </c>
    </row>
    <row r="920" spans="31:35">
      <c r="AE920" s="33" t="str">
        <f t="shared" si="51"/>
        <v/>
      </c>
      <c r="AF920">
        <f t="shared" si="52"/>
        <v>0</v>
      </c>
      <c r="AG920" s="33">
        <f t="shared" si="53"/>
        <v>5</v>
      </c>
      <c r="AH920">
        <v>6.4282930784866299E-2</v>
      </c>
      <c r="AI920">
        <v>0.39643981316037102</v>
      </c>
    </row>
    <row r="921" spans="31:35">
      <c r="AE921" s="33" t="str">
        <f t="shared" si="51"/>
        <v/>
      </c>
      <c r="AF921">
        <f t="shared" si="52"/>
        <v>0</v>
      </c>
      <c r="AG921" s="33">
        <f t="shared" si="53"/>
        <v>6</v>
      </c>
      <c r="AH921">
        <v>3.5903767643459303E-2</v>
      </c>
      <c r="AI921">
        <v>0.22142243302443401</v>
      </c>
    </row>
    <row r="922" spans="31:35">
      <c r="AE922" s="33" t="str">
        <f t="shared" si="51"/>
        <v/>
      </c>
      <c r="AF922">
        <f t="shared" si="52"/>
        <v>0</v>
      </c>
      <c r="AG922" s="33">
        <f t="shared" si="53"/>
        <v>7</v>
      </c>
      <c r="AH922">
        <v>2.8851408370417501E-2</v>
      </c>
      <c r="AI922">
        <v>0.177929767733531</v>
      </c>
    </row>
    <row r="923" spans="31:35">
      <c r="AE923" s="33" t="str">
        <f t="shared" ref="AE923:AE986" si="54">IF(AF923="coeffs",AE903+1,"")</f>
        <v/>
      </c>
      <c r="AF923">
        <f t="shared" ref="AF923:AF986" si="55">AF903</f>
        <v>0</v>
      </c>
      <c r="AG923" s="33">
        <f t="shared" si="53"/>
        <v>8</v>
      </c>
      <c r="AH923">
        <v>3.3004961285950998E-2</v>
      </c>
      <c r="AI923">
        <v>0.20354517950273801</v>
      </c>
    </row>
    <row r="924" spans="31:35">
      <c r="AE924" s="33" t="str">
        <f t="shared" si="54"/>
        <v/>
      </c>
      <c r="AF924">
        <f t="shared" si="55"/>
        <v>0</v>
      </c>
      <c r="AG924" s="33">
        <f t="shared" si="53"/>
        <v>9</v>
      </c>
      <c r="AH924">
        <v>3.7877778240636303E-2</v>
      </c>
      <c r="AI924">
        <v>0.233596370689791</v>
      </c>
    </row>
    <row r="925" spans="31:35">
      <c r="AE925" s="33" t="str">
        <f t="shared" si="54"/>
        <v/>
      </c>
      <c r="AF925">
        <f t="shared" si="55"/>
        <v>0</v>
      </c>
      <c r="AG925" s="33">
        <f t="shared" si="53"/>
        <v>10</v>
      </c>
      <c r="AH925">
        <v>6.7381991221022097E-3</v>
      </c>
      <c r="AI925">
        <v>4.1555205532608698E-2</v>
      </c>
    </row>
    <row r="926" spans="31:35">
      <c r="AE926" s="33">
        <f t="shared" si="54"/>
        <v>47</v>
      </c>
      <c r="AF926" t="str">
        <f t="shared" si="55"/>
        <v>coeffs</v>
      </c>
      <c r="AG926" s="33">
        <f t="shared" si="53"/>
        <v>1</v>
      </c>
      <c r="AH926">
        <v>-0.240896139257682</v>
      </c>
      <c r="AI926">
        <v>8.6901127000517595E-2</v>
      </c>
    </row>
    <row r="927" spans="31:35">
      <c r="AE927" s="33" t="str">
        <f t="shared" si="54"/>
        <v/>
      </c>
      <c r="AF927">
        <f t="shared" si="55"/>
        <v>0</v>
      </c>
      <c r="AG927" s="33">
        <f t="shared" si="53"/>
        <v>2</v>
      </c>
      <c r="AH927">
        <v>7.8683397211200795E-2</v>
      </c>
      <c r="AI927">
        <v>-4.2145329560873197E-2</v>
      </c>
    </row>
    <row r="928" spans="31:35">
      <c r="AE928" s="33" t="str">
        <f t="shared" si="54"/>
        <v/>
      </c>
      <c r="AF928">
        <f t="shared" si="55"/>
        <v>0</v>
      </c>
      <c r="AG928" s="33">
        <f t="shared" si="53"/>
        <v>3</v>
      </c>
      <c r="AH928">
        <v>0.22925891934412099</v>
      </c>
      <c r="AI928">
        <v>-2.47377495899782</v>
      </c>
    </row>
    <row r="929" spans="31:35">
      <c r="AE929" s="33" t="str">
        <f t="shared" si="54"/>
        <v/>
      </c>
      <c r="AF929">
        <f t="shared" si="55"/>
        <v>0</v>
      </c>
      <c r="AG929" s="33">
        <f t="shared" si="53"/>
        <v>4</v>
      </c>
      <c r="AH929">
        <v>0.40620289772676899</v>
      </c>
      <c r="AI929">
        <v>5.0480942889989798E-2</v>
      </c>
    </row>
    <row r="930" spans="31:35">
      <c r="AE930" s="33" t="str">
        <f t="shared" si="54"/>
        <v/>
      </c>
      <c r="AF930">
        <f t="shared" si="55"/>
        <v>0</v>
      </c>
      <c r="AG930" s="33">
        <f t="shared" si="53"/>
        <v>5</v>
      </c>
      <c r="AH930">
        <v>1.6494036740925502E-2</v>
      </c>
      <c r="AI930">
        <v>-1.1543928402133301E-3</v>
      </c>
    </row>
    <row r="931" spans="31:35">
      <c r="AE931" s="33" t="str">
        <f t="shared" si="54"/>
        <v/>
      </c>
      <c r="AF931">
        <f t="shared" si="55"/>
        <v>0</v>
      </c>
      <c r="AG931" s="33">
        <f t="shared" si="53"/>
        <v>6</v>
      </c>
      <c r="AH931">
        <v>-1.3548328270892799E-3</v>
      </c>
      <c r="AI931">
        <v>-0.24395043382744699</v>
      </c>
    </row>
    <row r="932" spans="31:35">
      <c r="AE932" s="33" t="str">
        <f t="shared" si="54"/>
        <v/>
      </c>
      <c r="AF932">
        <f t="shared" si="55"/>
        <v>0</v>
      </c>
      <c r="AG932" s="33">
        <f t="shared" si="53"/>
        <v>7</v>
      </c>
      <c r="AH932">
        <v>1.42948566039329E-2</v>
      </c>
      <c r="AI932">
        <v>-2.6613315305873599E-2</v>
      </c>
    </row>
    <row r="933" spans="31:35">
      <c r="AE933" s="33" t="str">
        <f t="shared" si="54"/>
        <v/>
      </c>
      <c r="AF933">
        <f t="shared" si="55"/>
        <v>0</v>
      </c>
      <c r="AG933" s="33">
        <f t="shared" si="53"/>
        <v>8</v>
      </c>
      <c r="AH933">
        <v>-3.0609034306073601E-2</v>
      </c>
      <c r="AI933">
        <v>0.37780601119544399</v>
      </c>
    </row>
    <row r="934" spans="31:35">
      <c r="AE934" s="33" t="str">
        <f t="shared" si="54"/>
        <v/>
      </c>
      <c r="AF934">
        <f t="shared" si="55"/>
        <v>0</v>
      </c>
      <c r="AG934" s="33">
        <f t="shared" si="53"/>
        <v>9</v>
      </c>
      <c r="AH934">
        <v>4.6455861989823603E-3</v>
      </c>
      <c r="AI934">
        <v>0.436508793496032</v>
      </c>
    </row>
    <row r="935" spans="31:35">
      <c r="AE935" s="33" t="str">
        <f t="shared" si="54"/>
        <v/>
      </c>
      <c r="AF935">
        <f t="shared" si="55"/>
        <v>0</v>
      </c>
      <c r="AG935" s="33">
        <f t="shared" si="53"/>
        <v>10</v>
      </c>
      <c r="AH935">
        <v>-1.0821550376384E-3</v>
      </c>
      <c r="AI935">
        <v>-2.4348189535073299E-4</v>
      </c>
    </row>
    <row r="936" spans="31:35">
      <c r="AE936" s="33" t="str">
        <f t="shared" si="54"/>
        <v/>
      </c>
      <c r="AF936" t="str">
        <f t="shared" si="55"/>
        <v>ses</v>
      </c>
      <c r="AG936" s="33">
        <f t="shared" si="53"/>
        <v>1</v>
      </c>
      <c r="AH936">
        <v>0.13027212519123499</v>
      </c>
      <c r="AI936">
        <v>0.67391839303027501</v>
      </c>
    </row>
    <row r="937" spans="31:35">
      <c r="AE937" s="33" t="str">
        <f t="shared" si="54"/>
        <v/>
      </c>
      <c r="AF937">
        <f t="shared" si="55"/>
        <v>0</v>
      </c>
      <c r="AG937" s="33">
        <f t="shared" si="53"/>
        <v>2</v>
      </c>
      <c r="AH937">
        <v>0.109354413778757</v>
      </c>
      <c r="AI937">
        <v>0.56570774980729599</v>
      </c>
    </row>
    <row r="938" spans="31:35">
      <c r="AE938" s="33" t="str">
        <f t="shared" si="54"/>
        <v/>
      </c>
      <c r="AF938">
        <f t="shared" si="55"/>
        <v>0</v>
      </c>
      <c r="AG938" s="33">
        <f t="shared" si="53"/>
        <v>3</v>
      </c>
      <c r="AH938">
        <v>0.133820328277692</v>
      </c>
      <c r="AI938">
        <v>0.69227381111115804</v>
      </c>
    </row>
    <row r="939" spans="31:35">
      <c r="AE939" s="33" t="str">
        <f t="shared" si="54"/>
        <v/>
      </c>
      <c r="AF939">
        <f t="shared" si="55"/>
        <v>0</v>
      </c>
      <c r="AG939" s="33">
        <f t="shared" si="53"/>
        <v>4</v>
      </c>
      <c r="AH939">
        <v>0.123461558136711</v>
      </c>
      <c r="AI939">
        <v>0.63868624802402796</v>
      </c>
    </row>
    <row r="940" spans="31:35">
      <c r="AE940" s="33" t="str">
        <f t="shared" si="54"/>
        <v/>
      </c>
      <c r="AF940">
        <f t="shared" si="55"/>
        <v>0</v>
      </c>
      <c r="AG940" s="33">
        <f t="shared" si="53"/>
        <v>5</v>
      </c>
      <c r="AH940">
        <v>2.8393553607319599E-2</v>
      </c>
      <c r="AI940">
        <v>0.14688436218703299</v>
      </c>
    </row>
    <row r="941" spans="31:35">
      <c r="AE941" s="33" t="str">
        <f t="shared" si="54"/>
        <v/>
      </c>
      <c r="AF941">
        <f t="shared" si="55"/>
        <v>0</v>
      </c>
      <c r="AG941" s="33">
        <f t="shared" si="53"/>
        <v>6</v>
      </c>
      <c r="AH941">
        <v>1.5858573012189198E-2</v>
      </c>
      <c r="AI941">
        <v>8.20389168015732E-2</v>
      </c>
    </row>
    <row r="942" spans="31:35">
      <c r="AE942" s="33" t="str">
        <f t="shared" si="54"/>
        <v/>
      </c>
      <c r="AF942">
        <f t="shared" si="55"/>
        <v>0</v>
      </c>
      <c r="AG942" s="33">
        <f t="shared" si="53"/>
        <v>7</v>
      </c>
      <c r="AH942">
        <v>1.2743569719210399E-2</v>
      </c>
      <c r="AI942">
        <v>6.5924510051804899E-2</v>
      </c>
    </row>
    <row r="943" spans="31:35">
      <c r="AE943" s="33" t="str">
        <f t="shared" si="54"/>
        <v/>
      </c>
      <c r="AF943">
        <f t="shared" si="55"/>
        <v>0</v>
      </c>
      <c r="AG943" s="33">
        <f t="shared" si="53"/>
        <v>8</v>
      </c>
      <c r="AH943">
        <v>1.4578180025991899E-2</v>
      </c>
      <c r="AI943">
        <v>7.54152405359204E-2</v>
      </c>
    </row>
    <row r="944" spans="31:35">
      <c r="AE944" s="33" t="str">
        <f t="shared" si="54"/>
        <v/>
      </c>
      <c r="AF944">
        <f t="shared" si="55"/>
        <v>0</v>
      </c>
      <c r="AG944" s="33">
        <f t="shared" si="53"/>
        <v>9</v>
      </c>
      <c r="AH944">
        <v>1.6730486831737099E-2</v>
      </c>
      <c r="AI944">
        <v>8.65494654647503E-2</v>
      </c>
    </row>
    <row r="945" spans="31:35">
      <c r="AE945" s="33" t="str">
        <f t="shared" si="54"/>
        <v/>
      </c>
      <c r="AF945">
        <f t="shared" si="55"/>
        <v>0</v>
      </c>
      <c r="AG945" s="33">
        <f t="shared" si="53"/>
        <v>10</v>
      </c>
      <c r="AH945">
        <v>2.9762398144305602E-3</v>
      </c>
      <c r="AI945">
        <v>1.5396561237251701E-2</v>
      </c>
    </row>
    <row r="946" spans="31:35">
      <c r="AE946" s="33">
        <f t="shared" si="54"/>
        <v>48</v>
      </c>
      <c r="AF946" t="str">
        <f t="shared" si="55"/>
        <v>coeffs</v>
      </c>
      <c r="AG946" s="33">
        <f t="shared" si="53"/>
        <v>1</v>
      </c>
      <c r="AH946">
        <v>-0.24443994688944501</v>
      </c>
      <c r="AI946">
        <v>2.2024807921209102</v>
      </c>
    </row>
    <row r="947" spans="31:35">
      <c r="AE947" s="33" t="str">
        <f t="shared" si="54"/>
        <v/>
      </c>
      <c r="AF947">
        <f t="shared" si="55"/>
        <v>0</v>
      </c>
      <c r="AG947" s="33">
        <f t="shared" si="53"/>
        <v>2</v>
      </c>
      <c r="AH947">
        <v>-0.17468657898930101</v>
      </c>
      <c r="AI947">
        <v>0.57453832705208796</v>
      </c>
    </row>
    <row r="948" spans="31:35">
      <c r="AE948" s="33" t="str">
        <f t="shared" si="54"/>
        <v/>
      </c>
      <c r="AF948">
        <f t="shared" si="55"/>
        <v>0</v>
      </c>
      <c r="AG948" s="33">
        <f t="shared" si="53"/>
        <v>3</v>
      </c>
      <c r="AH948">
        <v>1.1966810317313701</v>
      </c>
      <c r="AI948">
        <v>2.5916761653896501</v>
      </c>
    </row>
    <row r="949" spans="31:35">
      <c r="AE949" s="33" t="str">
        <f t="shared" si="54"/>
        <v/>
      </c>
      <c r="AF949">
        <f t="shared" si="55"/>
        <v>0</v>
      </c>
      <c r="AG949" s="33">
        <f t="shared" si="53"/>
        <v>4</v>
      </c>
      <c r="AH949">
        <v>-4.1792842095049701E-2</v>
      </c>
      <c r="AI949">
        <v>-0.45999713143208698</v>
      </c>
    </row>
    <row r="950" spans="31:35">
      <c r="AE950" s="33" t="str">
        <f t="shared" si="54"/>
        <v/>
      </c>
      <c r="AF950">
        <f t="shared" si="55"/>
        <v>0</v>
      </c>
      <c r="AG950" s="33">
        <f t="shared" si="53"/>
        <v>5</v>
      </c>
      <c r="AH950">
        <v>0.13075256280828801</v>
      </c>
      <c r="AI950">
        <v>-0.52402530915925705</v>
      </c>
    </row>
    <row r="951" spans="31:35">
      <c r="AE951" s="33" t="str">
        <f t="shared" si="54"/>
        <v/>
      </c>
      <c r="AF951">
        <f t="shared" si="55"/>
        <v>0</v>
      </c>
      <c r="AG951" s="33">
        <f t="shared" si="53"/>
        <v>6</v>
      </c>
      <c r="AH951">
        <v>3.0848372178787199E-2</v>
      </c>
      <c r="AI951">
        <v>-7.5868553475872694E-2</v>
      </c>
    </row>
    <row r="952" spans="31:35">
      <c r="AE952" s="33" t="str">
        <f t="shared" si="54"/>
        <v/>
      </c>
      <c r="AF952">
        <f t="shared" si="55"/>
        <v>0</v>
      </c>
      <c r="AG952" s="33">
        <f t="shared" si="53"/>
        <v>7</v>
      </c>
      <c r="AH952">
        <v>3.84808397082535E-2</v>
      </c>
      <c r="AI952">
        <v>-0.17997780024614901</v>
      </c>
    </row>
    <row r="953" spans="31:35">
      <c r="AE953" s="33" t="str">
        <f t="shared" si="54"/>
        <v/>
      </c>
      <c r="AF953">
        <f t="shared" si="55"/>
        <v>0</v>
      </c>
      <c r="AG953" s="33">
        <f t="shared" si="53"/>
        <v>8</v>
      </c>
      <c r="AH953">
        <v>4.7984685861870199E-2</v>
      </c>
      <c r="AI953">
        <v>0.60661611922223702</v>
      </c>
    </row>
    <row r="954" spans="31:35">
      <c r="AE954" s="33" t="str">
        <f t="shared" si="54"/>
        <v/>
      </c>
      <c r="AF954">
        <f t="shared" si="55"/>
        <v>0</v>
      </c>
      <c r="AG954" s="33">
        <f t="shared" si="53"/>
        <v>9</v>
      </c>
      <c r="AH954">
        <v>-2.3150151458050899E-3</v>
      </c>
      <c r="AI954">
        <v>-0.46558251234303699</v>
      </c>
    </row>
    <row r="955" spans="31:35">
      <c r="AE955" s="33" t="str">
        <f t="shared" si="54"/>
        <v/>
      </c>
      <c r="AF955">
        <f t="shared" si="55"/>
        <v>0</v>
      </c>
      <c r="AG955" s="33">
        <f t="shared" si="53"/>
        <v>10</v>
      </c>
      <c r="AH955">
        <v>-1.12831455049902E-2</v>
      </c>
      <c r="AI955">
        <v>7.6637586149662998E-2</v>
      </c>
    </row>
    <row r="956" spans="31:35">
      <c r="AE956" s="33" t="str">
        <f t="shared" si="54"/>
        <v/>
      </c>
      <c r="AF956" t="str">
        <f t="shared" si="55"/>
        <v>ses</v>
      </c>
      <c r="AG956" s="33">
        <f t="shared" si="53"/>
        <v>1</v>
      </c>
      <c r="AH956">
        <v>0.501291969471375</v>
      </c>
      <c r="AI956">
        <v>2.3532995383087898</v>
      </c>
    </row>
    <row r="957" spans="31:35">
      <c r="AE957" s="33" t="str">
        <f t="shared" si="54"/>
        <v/>
      </c>
      <c r="AF957">
        <f t="shared" si="55"/>
        <v>0</v>
      </c>
      <c r="AG957" s="33">
        <f t="shared" si="53"/>
        <v>2</v>
      </c>
      <c r="AH957">
        <v>0.42079984012749699</v>
      </c>
      <c r="AI957">
        <v>1.9754317439729101</v>
      </c>
    </row>
    <row r="958" spans="31:35">
      <c r="AE958" s="33" t="str">
        <f t="shared" si="54"/>
        <v/>
      </c>
      <c r="AF958">
        <f t="shared" si="55"/>
        <v>0</v>
      </c>
      <c r="AG958" s="33">
        <f t="shared" si="53"/>
        <v>3</v>
      </c>
      <c r="AH958">
        <v>0.51494558654934497</v>
      </c>
      <c r="AI958">
        <v>2.4173960184493302</v>
      </c>
    </row>
    <row r="959" spans="31:35">
      <c r="AE959" s="33" t="str">
        <f t="shared" si="54"/>
        <v/>
      </c>
      <c r="AF959">
        <f t="shared" si="55"/>
        <v>0</v>
      </c>
      <c r="AG959" s="33">
        <f t="shared" si="53"/>
        <v>4</v>
      </c>
      <c r="AH959">
        <v>0.47508465484464801</v>
      </c>
      <c r="AI959">
        <v>2.23027011600142</v>
      </c>
    </row>
    <row r="960" spans="31:35">
      <c r="AE960" s="33" t="str">
        <f t="shared" si="54"/>
        <v/>
      </c>
      <c r="AF960">
        <f t="shared" si="55"/>
        <v>0</v>
      </c>
      <c r="AG960" s="33">
        <f t="shared" si="53"/>
        <v>5</v>
      </c>
      <c r="AH960">
        <v>0.109259447385311</v>
      </c>
      <c r="AI960">
        <v>0.51291507294414596</v>
      </c>
    </row>
    <row r="961" spans="31:35">
      <c r="AE961" s="33" t="str">
        <f t="shared" si="54"/>
        <v/>
      </c>
      <c r="AF961">
        <f t="shared" si="55"/>
        <v>0</v>
      </c>
      <c r="AG961" s="33">
        <f t="shared" si="53"/>
        <v>6</v>
      </c>
      <c r="AH961">
        <v>6.1024377138362798E-2</v>
      </c>
      <c r="AI961">
        <v>0.28647703791610601</v>
      </c>
    </row>
    <row r="962" spans="31:35">
      <c r="AE962" s="33" t="str">
        <f t="shared" si="54"/>
        <v/>
      </c>
      <c r="AF962">
        <f t="shared" si="55"/>
        <v>0</v>
      </c>
      <c r="AG962" s="33">
        <f t="shared" si="53"/>
        <v>7</v>
      </c>
      <c r="AH962">
        <v>4.9037728932886E-2</v>
      </c>
      <c r="AI962">
        <v>0.23020609123095401</v>
      </c>
    </row>
    <row r="963" spans="31:35">
      <c r="AE963" s="33" t="str">
        <f t="shared" si="54"/>
        <v/>
      </c>
      <c r="AF963">
        <f t="shared" si="55"/>
        <v>0</v>
      </c>
      <c r="AG963" s="33">
        <f t="shared" si="53"/>
        <v>8</v>
      </c>
      <c r="AH963">
        <v>5.6097377438265997E-2</v>
      </c>
      <c r="AI963">
        <v>0.26334739127183199</v>
      </c>
    </row>
    <row r="964" spans="31:35">
      <c r="AE964" s="33" t="str">
        <f t="shared" si="54"/>
        <v/>
      </c>
      <c r="AF964">
        <f t="shared" si="55"/>
        <v>0</v>
      </c>
      <c r="AG964" s="33">
        <f t="shared" si="53"/>
        <v>9</v>
      </c>
      <c r="AH964">
        <v>6.4379533854880794E-2</v>
      </c>
      <c r="AI964">
        <v>0.30222771662787901</v>
      </c>
    </row>
    <row r="965" spans="31:35">
      <c r="AE965" s="33" t="str">
        <f t="shared" si="54"/>
        <v/>
      </c>
      <c r="AF965">
        <f t="shared" si="55"/>
        <v>0</v>
      </c>
      <c r="AG965" s="33">
        <f t="shared" si="53"/>
        <v>10</v>
      </c>
      <c r="AH965">
        <v>1.14526811933471E-2</v>
      </c>
      <c r="AI965">
        <v>5.3764255176724E-2</v>
      </c>
    </row>
    <row r="966" spans="31:35">
      <c r="AE966" s="33">
        <f t="shared" si="54"/>
        <v>49</v>
      </c>
      <c r="AF966" t="str">
        <f t="shared" si="55"/>
        <v>coeffs</v>
      </c>
      <c r="AG966" s="33">
        <f t="shared" si="53"/>
        <v>1</v>
      </c>
      <c r="AH966">
        <v>-0.263769044318587</v>
      </c>
      <c r="AI966">
        <v>1.0438613554913501</v>
      </c>
    </row>
    <row r="967" spans="31:35">
      <c r="AE967" s="33" t="str">
        <f t="shared" si="54"/>
        <v/>
      </c>
      <c r="AF967">
        <f t="shared" si="55"/>
        <v>0</v>
      </c>
      <c r="AG967" s="33">
        <f t="shared" si="53"/>
        <v>2</v>
      </c>
      <c r="AH967">
        <v>5.8303689527836697E-2</v>
      </c>
      <c r="AI967">
        <v>0.29186301258796099</v>
      </c>
    </row>
    <row r="968" spans="31:35">
      <c r="AE968" s="33" t="str">
        <f t="shared" si="54"/>
        <v/>
      </c>
      <c r="AF968">
        <f t="shared" si="55"/>
        <v>0</v>
      </c>
      <c r="AG968" s="33">
        <f t="shared" ref="AG968:AG1031" si="56">IF(AG967=10,1,AG967+1)</f>
        <v>3</v>
      </c>
      <c r="AH968">
        <v>0.63598514614435397</v>
      </c>
      <c r="AI968">
        <v>1.17519548865145</v>
      </c>
    </row>
    <row r="969" spans="31:35">
      <c r="AE969" s="33" t="str">
        <f t="shared" si="54"/>
        <v/>
      </c>
      <c r="AF969">
        <f t="shared" si="55"/>
        <v>0</v>
      </c>
      <c r="AG969" s="33">
        <f t="shared" si="56"/>
        <v>4</v>
      </c>
      <c r="AH969">
        <v>0.23679775030320299</v>
      </c>
      <c r="AI969">
        <v>-0.200730488250182</v>
      </c>
    </row>
    <row r="970" spans="31:35">
      <c r="AE970" s="33" t="str">
        <f t="shared" si="54"/>
        <v/>
      </c>
      <c r="AF970">
        <f t="shared" si="55"/>
        <v>0</v>
      </c>
      <c r="AG970" s="33">
        <f t="shared" si="56"/>
        <v>5</v>
      </c>
      <c r="AH970">
        <v>0.105782291820036</v>
      </c>
      <c r="AI970">
        <v>-0.26496462621717698</v>
      </c>
    </row>
    <row r="971" spans="31:35">
      <c r="AE971" s="33" t="str">
        <f t="shared" si="54"/>
        <v/>
      </c>
      <c r="AF971">
        <f t="shared" si="55"/>
        <v>0</v>
      </c>
      <c r="AG971" s="33">
        <f t="shared" si="56"/>
        <v>6</v>
      </c>
      <c r="AH971">
        <v>1.7679337692006001E-2</v>
      </c>
      <c r="AI971">
        <v>-0.32923321488574497</v>
      </c>
    </row>
    <row r="972" spans="31:35">
      <c r="AE972" s="33" t="str">
        <f t="shared" si="54"/>
        <v/>
      </c>
      <c r="AF972">
        <f t="shared" si="55"/>
        <v>0</v>
      </c>
      <c r="AG972" s="33">
        <f t="shared" si="56"/>
        <v>7</v>
      </c>
      <c r="AH972">
        <v>2.4382367047195298E-2</v>
      </c>
      <c r="AI972">
        <v>0.148055336253273</v>
      </c>
    </row>
    <row r="973" spans="31:35">
      <c r="AE973" s="33" t="str">
        <f t="shared" si="54"/>
        <v/>
      </c>
      <c r="AF973">
        <f t="shared" si="55"/>
        <v>0</v>
      </c>
      <c r="AG973" s="33">
        <f t="shared" si="56"/>
        <v>8</v>
      </c>
      <c r="AH973">
        <v>-1.7001896544111899E-3</v>
      </c>
      <c r="AI973">
        <v>0.63557067292910496</v>
      </c>
    </row>
    <row r="974" spans="31:35">
      <c r="AE974" s="33" t="str">
        <f t="shared" si="54"/>
        <v/>
      </c>
      <c r="AF974">
        <f t="shared" si="55"/>
        <v>0</v>
      </c>
      <c r="AG974" s="33">
        <f t="shared" si="56"/>
        <v>9</v>
      </c>
      <c r="AH974">
        <v>-1.15745409548754E-2</v>
      </c>
      <c r="AI974">
        <v>0.118896179055152</v>
      </c>
    </row>
    <row r="975" spans="31:35">
      <c r="AE975" s="33" t="str">
        <f t="shared" si="54"/>
        <v/>
      </c>
      <c r="AF975">
        <f t="shared" si="55"/>
        <v>0</v>
      </c>
      <c r="AG975" s="33">
        <f t="shared" si="56"/>
        <v>10</v>
      </c>
      <c r="AH975">
        <v>-8.3644525859956007E-3</v>
      </c>
      <c r="AI975">
        <v>3.4049311301416002E-2</v>
      </c>
    </row>
    <row r="976" spans="31:35">
      <c r="AE976" s="33" t="str">
        <f t="shared" si="54"/>
        <v/>
      </c>
      <c r="AF976" t="str">
        <f t="shared" si="55"/>
        <v>ses</v>
      </c>
      <c r="AG976" s="33">
        <f t="shared" si="56"/>
        <v>1</v>
      </c>
      <c r="AH976">
        <v>0.17176785416358201</v>
      </c>
      <c r="AI976">
        <v>1.05211657283879</v>
      </c>
    </row>
    <row r="977" spans="31:35">
      <c r="AE977" s="33" t="str">
        <f t="shared" si="54"/>
        <v/>
      </c>
      <c r="AF977">
        <f t="shared" si="55"/>
        <v>0</v>
      </c>
      <c r="AG977" s="33">
        <f t="shared" si="56"/>
        <v>2</v>
      </c>
      <c r="AH977">
        <v>0.144187200220461</v>
      </c>
      <c r="AI977">
        <v>0.88317889096233004</v>
      </c>
    </row>
    <row r="978" spans="31:35">
      <c r="AE978" s="33" t="str">
        <f t="shared" si="54"/>
        <v/>
      </c>
      <c r="AF978">
        <f t="shared" si="55"/>
        <v>0</v>
      </c>
      <c r="AG978" s="33">
        <f t="shared" si="56"/>
        <v>3</v>
      </c>
      <c r="AH978">
        <v>0.176446270435695</v>
      </c>
      <c r="AI978">
        <v>1.0807729202007399</v>
      </c>
    </row>
    <row r="979" spans="31:35">
      <c r="AE979" s="33" t="str">
        <f t="shared" si="54"/>
        <v/>
      </c>
      <c r="AF979">
        <f t="shared" si="55"/>
        <v>0</v>
      </c>
      <c r="AG979" s="33">
        <f t="shared" si="56"/>
        <v>4</v>
      </c>
      <c r="AH979">
        <v>0.16278790939891799</v>
      </c>
      <c r="AI979">
        <v>0.99711240016581104</v>
      </c>
    </row>
    <row r="980" spans="31:35">
      <c r="AE980" s="33" t="str">
        <f t="shared" si="54"/>
        <v/>
      </c>
      <c r="AF980">
        <f t="shared" si="55"/>
        <v>0</v>
      </c>
      <c r="AG980" s="33">
        <f t="shared" si="56"/>
        <v>5</v>
      </c>
      <c r="AH980">
        <v>3.7437784699132802E-2</v>
      </c>
      <c r="AI980">
        <v>0.229314815185478</v>
      </c>
    </row>
    <row r="981" spans="31:35">
      <c r="AE981" s="33" t="str">
        <f t="shared" si="54"/>
        <v/>
      </c>
      <c r="AF981">
        <f t="shared" si="55"/>
        <v>0</v>
      </c>
      <c r="AG981" s="33">
        <f t="shared" si="56"/>
        <v>6</v>
      </c>
      <c r="AH981">
        <v>2.0910022404267301E-2</v>
      </c>
      <c r="AI981">
        <v>0.128078569864467</v>
      </c>
    </row>
    <row r="982" spans="31:35">
      <c r="AE982" s="33" t="str">
        <f t="shared" si="54"/>
        <v/>
      </c>
      <c r="AF982">
        <f t="shared" si="55"/>
        <v>0</v>
      </c>
      <c r="AG982" s="33">
        <f t="shared" si="56"/>
        <v>7</v>
      </c>
      <c r="AH982">
        <v>1.6802793551110799E-2</v>
      </c>
      <c r="AI982">
        <v>0.102920873356643</v>
      </c>
    </row>
    <row r="983" spans="31:35">
      <c r="AE983" s="33" t="str">
        <f t="shared" si="54"/>
        <v/>
      </c>
      <c r="AF983">
        <f t="shared" si="55"/>
        <v>0</v>
      </c>
      <c r="AG983" s="33">
        <f t="shared" si="56"/>
        <v>8</v>
      </c>
      <c r="AH983">
        <v>1.9221784376351799E-2</v>
      </c>
      <c r="AI983">
        <v>0.117737733875592</v>
      </c>
    </row>
    <row r="984" spans="31:35">
      <c r="AE984" s="33" t="str">
        <f t="shared" si="54"/>
        <v/>
      </c>
      <c r="AF984">
        <f t="shared" si="55"/>
        <v>0</v>
      </c>
      <c r="AG984" s="33">
        <f t="shared" si="56"/>
        <v>9</v>
      </c>
      <c r="AH984">
        <v>2.2059667929581799E-2</v>
      </c>
      <c r="AI984">
        <v>0.135120406161271</v>
      </c>
    </row>
    <row r="985" spans="31:35">
      <c r="AE985" s="33" t="str">
        <f t="shared" si="54"/>
        <v/>
      </c>
      <c r="AF985">
        <f t="shared" si="55"/>
        <v>0</v>
      </c>
      <c r="AG985" s="33">
        <f t="shared" si="56"/>
        <v>10</v>
      </c>
      <c r="AH985">
        <v>3.9242648851433096E-3</v>
      </c>
      <c r="AI985">
        <v>2.4037001230373101E-2</v>
      </c>
    </row>
    <row r="986" spans="31:35">
      <c r="AE986" s="33">
        <f t="shared" si="54"/>
        <v>50</v>
      </c>
      <c r="AF986" t="str">
        <f t="shared" si="55"/>
        <v>coeffs</v>
      </c>
      <c r="AG986" s="33">
        <f t="shared" si="56"/>
        <v>1</v>
      </c>
      <c r="AH986">
        <v>-0.45839262093024802</v>
      </c>
      <c r="AI986">
        <v>-0.75041784179716997</v>
      </c>
    </row>
    <row r="987" spans="31:35">
      <c r="AE987" s="33" t="str">
        <f t="shared" ref="AE987:AE1050" si="57">IF(AF987="coeffs",AE967+1,"")</f>
        <v/>
      </c>
      <c r="AF987">
        <f t="shared" ref="AF987:AF1050" si="58">AF967</f>
        <v>0</v>
      </c>
      <c r="AG987" s="33">
        <f t="shared" si="56"/>
        <v>2</v>
      </c>
      <c r="AH987">
        <v>0.28361149838989502</v>
      </c>
      <c r="AI987">
        <v>1.2406406210737799</v>
      </c>
    </row>
    <row r="988" spans="31:35">
      <c r="AE988" s="33" t="str">
        <f t="shared" si="57"/>
        <v/>
      </c>
      <c r="AF988">
        <f t="shared" si="58"/>
        <v>0</v>
      </c>
      <c r="AG988" s="33">
        <f t="shared" si="56"/>
        <v>3</v>
      </c>
      <c r="AH988">
        <v>0.804508679186969</v>
      </c>
      <c r="AI988">
        <v>4.8264860460910199</v>
      </c>
    </row>
    <row r="989" spans="31:35">
      <c r="AE989" s="33" t="str">
        <f t="shared" si="57"/>
        <v/>
      </c>
      <c r="AF989">
        <f t="shared" si="58"/>
        <v>0</v>
      </c>
      <c r="AG989" s="33">
        <f t="shared" si="56"/>
        <v>4</v>
      </c>
      <c r="AH989">
        <v>0.26940421764438899</v>
      </c>
      <c r="AI989">
        <v>0.42304601886508703</v>
      </c>
    </row>
    <row r="990" spans="31:35">
      <c r="AE990" s="33" t="str">
        <f t="shared" si="57"/>
        <v/>
      </c>
      <c r="AF990">
        <f t="shared" si="58"/>
        <v>0</v>
      </c>
      <c r="AG990" s="33">
        <f t="shared" si="56"/>
        <v>5</v>
      </c>
      <c r="AH990">
        <v>9.9256734407958597E-2</v>
      </c>
      <c r="AI990">
        <v>-7.40535000548843E-2</v>
      </c>
    </row>
    <row r="991" spans="31:35">
      <c r="AE991" s="33" t="str">
        <f t="shared" si="57"/>
        <v/>
      </c>
      <c r="AF991">
        <f t="shared" si="58"/>
        <v>0</v>
      </c>
      <c r="AG991" s="33">
        <f t="shared" si="56"/>
        <v>6</v>
      </c>
      <c r="AH991">
        <v>-6.6567327575240004E-3</v>
      </c>
      <c r="AI991">
        <v>-0.40378463894445898</v>
      </c>
    </row>
    <row r="992" spans="31:35">
      <c r="AE992" s="33" t="str">
        <f t="shared" si="57"/>
        <v/>
      </c>
      <c r="AF992">
        <f t="shared" si="58"/>
        <v>0</v>
      </c>
      <c r="AG992" s="33">
        <f t="shared" si="56"/>
        <v>7</v>
      </c>
      <c r="AH992">
        <v>1.9520789409841401E-2</v>
      </c>
      <c r="AI992">
        <v>0.46303093877993501</v>
      </c>
    </row>
    <row r="993" spans="31:35">
      <c r="AE993" s="33" t="str">
        <f t="shared" si="57"/>
        <v/>
      </c>
      <c r="AF993">
        <f t="shared" si="58"/>
        <v>0</v>
      </c>
      <c r="AG993" s="33">
        <f t="shared" si="56"/>
        <v>8</v>
      </c>
      <c r="AH993">
        <v>4.2469759496628602E-2</v>
      </c>
      <c r="AI993">
        <v>0.55062429679527802</v>
      </c>
    </row>
    <row r="994" spans="31:35">
      <c r="AE994" s="33" t="str">
        <f t="shared" si="57"/>
        <v/>
      </c>
      <c r="AF994">
        <f t="shared" si="58"/>
        <v>0</v>
      </c>
      <c r="AG994" s="33">
        <f t="shared" si="56"/>
        <v>9</v>
      </c>
      <c r="AH994">
        <v>-2.4983858791677699E-3</v>
      </c>
      <c r="AI994">
        <v>-4.6259526590019903E-2</v>
      </c>
    </row>
    <row r="995" spans="31:35">
      <c r="AE995" s="33" t="str">
        <f t="shared" si="57"/>
        <v/>
      </c>
      <c r="AF995">
        <f t="shared" si="58"/>
        <v>0</v>
      </c>
      <c r="AG995" s="33">
        <f t="shared" si="56"/>
        <v>10</v>
      </c>
      <c r="AH995">
        <v>-5.3033070705814801E-3</v>
      </c>
      <c r="AI995">
        <v>4.2275298545031703E-2</v>
      </c>
    </row>
    <row r="996" spans="31:35">
      <c r="AE996" s="33" t="str">
        <f t="shared" si="57"/>
        <v/>
      </c>
      <c r="AF996" t="str">
        <f t="shared" si="58"/>
        <v>ses</v>
      </c>
      <c r="AG996" s="33">
        <f t="shared" si="56"/>
        <v>1</v>
      </c>
      <c r="AH996">
        <v>0.19877452390182801</v>
      </c>
      <c r="AI996">
        <v>1.6215218850545301</v>
      </c>
    </row>
    <row r="997" spans="31:35">
      <c r="AE997" s="33" t="str">
        <f t="shared" si="57"/>
        <v/>
      </c>
      <c r="AF997">
        <f t="shared" si="58"/>
        <v>0</v>
      </c>
      <c r="AG997" s="33">
        <f t="shared" si="56"/>
        <v>2</v>
      </c>
      <c r="AH997">
        <v>0.16685742635676701</v>
      </c>
      <c r="AI997">
        <v>1.3611551581680501</v>
      </c>
    </row>
    <row r="998" spans="31:35">
      <c r="AE998" s="33" t="str">
        <f t="shared" si="57"/>
        <v/>
      </c>
      <c r="AF998">
        <f t="shared" si="58"/>
        <v>0</v>
      </c>
      <c r="AG998" s="33">
        <f t="shared" si="56"/>
        <v>3</v>
      </c>
      <c r="AH998">
        <v>0.20418851694279699</v>
      </c>
      <c r="AI998">
        <v>1.66568704278771</v>
      </c>
    </row>
    <row r="999" spans="31:35">
      <c r="AE999" s="33" t="str">
        <f t="shared" si="57"/>
        <v/>
      </c>
      <c r="AF999">
        <f t="shared" si="58"/>
        <v>0</v>
      </c>
      <c r="AG999" s="33">
        <f t="shared" si="56"/>
        <v>4</v>
      </c>
      <c r="AH999">
        <v>0.18838268280936801</v>
      </c>
      <c r="AI999">
        <v>1.5367494633846599</v>
      </c>
    </row>
    <row r="1000" spans="31:35">
      <c r="AE1000" s="33" t="str">
        <f t="shared" si="57"/>
        <v/>
      </c>
      <c r="AF1000">
        <f t="shared" si="58"/>
        <v>0</v>
      </c>
      <c r="AG1000" s="33">
        <f t="shared" si="56"/>
        <v>5</v>
      </c>
      <c r="AH1000">
        <v>4.3324042590776199E-2</v>
      </c>
      <c r="AI1000">
        <v>0.353419954584694</v>
      </c>
    </row>
    <row r="1001" spans="31:35">
      <c r="AE1001" s="33" t="str">
        <f t="shared" si="57"/>
        <v/>
      </c>
      <c r="AF1001">
        <f t="shared" si="58"/>
        <v>0</v>
      </c>
      <c r="AG1001" s="33">
        <f t="shared" si="56"/>
        <v>6</v>
      </c>
      <c r="AH1001">
        <v>2.4197657753973499E-2</v>
      </c>
      <c r="AI1001">
        <v>0.197394670327602</v>
      </c>
    </row>
    <row r="1002" spans="31:35">
      <c r="AE1002" s="33" t="str">
        <f t="shared" si="57"/>
        <v/>
      </c>
      <c r="AF1002">
        <f t="shared" si="58"/>
        <v>0</v>
      </c>
      <c r="AG1002" s="33">
        <f t="shared" si="56"/>
        <v>7</v>
      </c>
      <c r="AH1002">
        <v>1.9444658633052201E-2</v>
      </c>
      <c r="AI1002">
        <v>0.15862163270219101</v>
      </c>
    </row>
    <row r="1003" spans="31:35">
      <c r="AE1003" s="33" t="str">
        <f t="shared" si="57"/>
        <v/>
      </c>
      <c r="AF1003">
        <f t="shared" si="58"/>
        <v>0</v>
      </c>
      <c r="AG1003" s="33">
        <f t="shared" si="56"/>
        <v>8</v>
      </c>
      <c r="AH1003">
        <v>2.2243981893807701E-2</v>
      </c>
      <c r="AI1003">
        <v>0.181457375641256</v>
      </c>
    </row>
    <row r="1004" spans="31:35">
      <c r="AE1004" s="33" t="str">
        <f t="shared" si="57"/>
        <v/>
      </c>
      <c r="AF1004">
        <f t="shared" si="58"/>
        <v>0</v>
      </c>
      <c r="AG1004" s="33">
        <f t="shared" si="56"/>
        <v>9</v>
      </c>
      <c r="AH1004">
        <v>2.5528059435143802E-2</v>
      </c>
      <c r="AI1004">
        <v>0.208247547243542</v>
      </c>
    </row>
    <row r="1005" spans="31:35">
      <c r="AE1005" s="33" t="str">
        <f t="shared" si="57"/>
        <v/>
      </c>
      <c r="AF1005">
        <f t="shared" si="58"/>
        <v>0</v>
      </c>
      <c r="AG1005" s="33">
        <f t="shared" si="56"/>
        <v>10</v>
      </c>
      <c r="AH1005">
        <v>4.5412681436082496E-3</v>
      </c>
      <c r="AI1005">
        <v>3.7045822252345498E-2</v>
      </c>
    </row>
    <row r="1006" spans="31:35">
      <c r="AE1006" s="33">
        <f t="shared" si="57"/>
        <v>51</v>
      </c>
      <c r="AF1006" t="str">
        <f t="shared" si="58"/>
        <v>coeffs</v>
      </c>
      <c r="AG1006" s="33">
        <f t="shared" si="56"/>
        <v>1</v>
      </c>
      <c r="AH1006">
        <v>-0.52216866804948903</v>
      </c>
      <c r="AI1006">
        <v>-7.8535840748779298E-2</v>
      </c>
    </row>
    <row r="1007" spans="31:35">
      <c r="AE1007" s="33" t="str">
        <f t="shared" si="57"/>
        <v/>
      </c>
      <c r="AF1007">
        <f t="shared" si="58"/>
        <v>0</v>
      </c>
      <c r="AG1007" s="33">
        <f t="shared" si="56"/>
        <v>2</v>
      </c>
      <c r="AH1007">
        <v>0.17795743521906299</v>
      </c>
      <c r="AI1007">
        <v>1.19852899891322</v>
      </c>
    </row>
    <row r="1008" spans="31:35">
      <c r="AE1008" s="33" t="str">
        <f t="shared" si="57"/>
        <v/>
      </c>
      <c r="AF1008">
        <f t="shared" si="58"/>
        <v>0</v>
      </c>
      <c r="AG1008" s="33">
        <f t="shared" si="56"/>
        <v>3</v>
      </c>
      <c r="AH1008">
        <v>1.02050234873279</v>
      </c>
      <c r="AI1008">
        <v>3.4449188298901401</v>
      </c>
    </row>
    <row r="1009" spans="31:35">
      <c r="AE1009" s="33" t="str">
        <f t="shared" si="57"/>
        <v/>
      </c>
      <c r="AF1009">
        <f t="shared" si="58"/>
        <v>0</v>
      </c>
      <c r="AG1009" s="33">
        <f t="shared" si="56"/>
        <v>4</v>
      </c>
      <c r="AH1009">
        <v>0.37506549676003997</v>
      </c>
      <c r="AI1009">
        <v>0.73510688270564295</v>
      </c>
    </row>
    <row r="1010" spans="31:35">
      <c r="AE1010" s="33" t="str">
        <f t="shared" si="57"/>
        <v/>
      </c>
      <c r="AF1010">
        <f t="shared" si="58"/>
        <v>0</v>
      </c>
      <c r="AG1010" s="33">
        <f t="shared" si="56"/>
        <v>5</v>
      </c>
      <c r="AH1010">
        <v>0.132348278997413</v>
      </c>
      <c r="AI1010">
        <v>-0.15858715404509</v>
      </c>
    </row>
    <row r="1011" spans="31:35">
      <c r="AE1011" s="33" t="str">
        <f t="shared" si="57"/>
        <v/>
      </c>
      <c r="AF1011">
        <f t="shared" si="58"/>
        <v>0</v>
      </c>
      <c r="AG1011" s="33">
        <f t="shared" si="56"/>
        <v>6</v>
      </c>
      <c r="AH1011">
        <v>8.7134435841118001E-3</v>
      </c>
      <c r="AI1011">
        <v>-0.54898016617744905</v>
      </c>
    </row>
    <row r="1012" spans="31:35">
      <c r="AE1012" s="33" t="str">
        <f t="shared" si="57"/>
        <v/>
      </c>
      <c r="AF1012">
        <f t="shared" si="58"/>
        <v>0</v>
      </c>
      <c r="AG1012" s="33">
        <f t="shared" si="56"/>
        <v>7</v>
      </c>
      <c r="AH1012">
        <v>4.0258721746483803E-2</v>
      </c>
      <c r="AI1012">
        <v>0.25883420482924602</v>
      </c>
    </row>
    <row r="1013" spans="31:35">
      <c r="AE1013" s="33" t="str">
        <f t="shared" si="57"/>
        <v/>
      </c>
      <c r="AF1013">
        <f t="shared" si="58"/>
        <v>0</v>
      </c>
      <c r="AG1013" s="33">
        <f t="shared" si="56"/>
        <v>8</v>
      </c>
      <c r="AH1013">
        <v>2.31191349261601E-2</v>
      </c>
      <c r="AI1013">
        <v>0.92864822706306205</v>
      </c>
    </row>
    <row r="1014" spans="31:35">
      <c r="AE1014" s="33" t="str">
        <f t="shared" si="57"/>
        <v/>
      </c>
      <c r="AF1014">
        <f t="shared" si="58"/>
        <v>0</v>
      </c>
      <c r="AG1014" s="33">
        <f t="shared" si="56"/>
        <v>9</v>
      </c>
      <c r="AH1014">
        <v>2.1965418791967399E-3</v>
      </c>
      <c r="AI1014">
        <v>0.191361693733965</v>
      </c>
    </row>
    <row r="1015" spans="31:35">
      <c r="AE1015" s="33" t="str">
        <f t="shared" si="57"/>
        <v/>
      </c>
      <c r="AF1015">
        <f t="shared" si="58"/>
        <v>0</v>
      </c>
      <c r="AG1015" s="33">
        <f t="shared" si="56"/>
        <v>10</v>
      </c>
      <c r="AH1015">
        <v>-9.8638129974244794E-3</v>
      </c>
      <c r="AI1015">
        <v>2.0642876054908301E-2</v>
      </c>
    </row>
    <row r="1016" spans="31:35">
      <c r="AE1016" s="33" t="str">
        <f t="shared" si="57"/>
        <v/>
      </c>
      <c r="AF1016" t="str">
        <f t="shared" si="58"/>
        <v>ses</v>
      </c>
      <c r="AG1016" s="33">
        <f t="shared" si="56"/>
        <v>1</v>
      </c>
      <c r="AH1016">
        <v>0.22438594209867799</v>
      </c>
      <c r="AI1016">
        <v>1.4407547160105201</v>
      </c>
    </row>
    <row r="1017" spans="31:35">
      <c r="AE1017" s="33" t="str">
        <f t="shared" si="57"/>
        <v/>
      </c>
      <c r="AF1017">
        <f t="shared" si="58"/>
        <v>0</v>
      </c>
      <c r="AG1017" s="33">
        <f t="shared" si="56"/>
        <v>2</v>
      </c>
      <c r="AH1017">
        <v>0.188356435594911</v>
      </c>
      <c r="AI1017">
        <v>1.20941365727341</v>
      </c>
    </row>
    <row r="1018" spans="31:35">
      <c r="AE1018" s="33" t="str">
        <f t="shared" si="57"/>
        <v/>
      </c>
      <c r="AF1018">
        <f t="shared" si="58"/>
        <v>0</v>
      </c>
      <c r="AG1018" s="33">
        <f t="shared" si="56"/>
        <v>3</v>
      </c>
      <c r="AH1018">
        <v>0.230497509643487</v>
      </c>
      <c r="AI1018">
        <v>1.4799963444300499</v>
      </c>
    </row>
    <row r="1019" spans="31:35">
      <c r="AE1019" s="33" t="str">
        <f t="shared" si="57"/>
        <v/>
      </c>
      <c r="AF1019">
        <f t="shared" si="58"/>
        <v>0</v>
      </c>
      <c r="AG1019" s="33">
        <f t="shared" si="56"/>
        <v>4</v>
      </c>
      <c r="AH1019">
        <v>0.212655147790132</v>
      </c>
      <c r="AI1019">
        <v>1.3654327191665601</v>
      </c>
    </row>
    <row r="1020" spans="31:35">
      <c r="AE1020" s="33" t="str">
        <f t="shared" si="57"/>
        <v/>
      </c>
      <c r="AF1020">
        <f t="shared" si="58"/>
        <v>0</v>
      </c>
      <c r="AG1020" s="33">
        <f t="shared" si="56"/>
        <v>5</v>
      </c>
      <c r="AH1020">
        <v>4.8906197441356998E-2</v>
      </c>
      <c r="AI1020">
        <v>0.31402071781658297</v>
      </c>
    </row>
    <row r="1021" spans="31:35">
      <c r="AE1021" s="33" t="str">
        <f t="shared" si="57"/>
        <v/>
      </c>
      <c r="AF1021">
        <f t="shared" si="58"/>
        <v>0</v>
      </c>
      <c r="AG1021" s="33">
        <f t="shared" si="56"/>
        <v>6</v>
      </c>
      <c r="AH1021">
        <v>2.7315443272742101E-2</v>
      </c>
      <c r="AI1021">
        <v>0.175389123521001</v>
      </c>
    </row>
    <row r="1022" spans="31:35">
      <c r="AE1022" s="33" t="str">
        <f t="shared" si="57"/>
        <v/>
      </c>
      <c r="AF1022">
        <f t="shared" si="58"/>
        <v>0</v>
      </c>
      <c r="AG1022" s="33">
        <f t="shared" si="56"/>
        <v>7</v>
      </c>
      <c r="AH1022">
        <v>2.1950036455976998E-2</v>
      </c>
      <c r="AI1022">
        <v>0.14093850196125199</v>
      </c>
    </row>
    <row r="1023" spans="31:35">
      <c r="AE1023" s="33" t="str">
        <f t="shared" si="57"/>
        <v/>
      </c>
      <c r="AF1023">
        <f t="shared" si="58"/>
        <v>0</v>
      </c>
      <c r="AG1023" s="33">
        <f t="shared" si="56"/>
        <v>8</v>
      </c>
      <c r="AH1023">
        <v>2.51100429536587E-2</v>
      </c>
      <c r="AI1023">
        <v>0.16122851755481599</v>
      </c>
    </row>
    <row r="1024" spans="31:35">
      <c r="AE1024" s="33" t="str">
        <f t="shared" si="57"/>
        <v/>
      </c>
      <c r="AF1024">
        <f t="shared" si="58"/>
        <v>0</v>
      </c>
      <c r="AG1024" s="33">
        <f t="shared" si="56"/>
        <v>9</v>
      </c>
      <c r="AH1024">
        <v>2.8817262664579801E-2</v>
      </c>
      <c r="AI1024">
        <v>0.18503212232542099</v>
      </c>
    </row>
    <row r="1025" spans="31:35">
      <c r="AE1025" s="33" t="str">
        <f t="shared" si="57"/>
        <v/>
      </c>
      <c r="AF1025">
        <f t="shared" si="58"/>
        <v>0</v>
      </c>
      <c r="AG1025" s="33">
        <f t="shared" si="56"/>
        <v>10</v>
      </c>
      <c r="AH1025">
        <v>5.12639502650508E-3</v>
      </c>
      <c r="AI1025">
        <v>3.2915956059858802E-2</v>
      </c>
    </row>
    <row r="1026" spans="31:35">
      <c r="AE1026" s="33">
        <f t="shared" si="57"/>
        <v>52</v>
      </c>
      <c r="AF1026" t="str">
        <f t="shared" si="58"/>
        <v>coeffs</v>
      </c>
      <c r="AG1026" s="33">
        <f t="shared" si="56"/>
        <v>1</v>
      </c>
      <c r="AH1026">
        <v>-0.39443011840810099</v>
      </c>
      <c r="AI1026">
        <v>0.136841755095791</v>
      </c>
    </row>
    <row r="1027" spans="31:35">
      <c r="AE1027" s="33" t="str">
        <f t="shared" si="57"/>
        <v/>
      </c>
      <c r="AF1027">
        <f t="shared" si="58"/>
        <v>0</v>
      </c>
      <c r="AG1027" s="33">
        <f t="shared" si="56"/>
        <v>2</v>
      </c>
      <c r="AH1027">
        <v>0.31175363347735202</v>
      </c>
      <c r="AI1027">
        <v>0.868480849178629</v>
      </c>
    </row>
    <row r="1028" spans="31:35">
      <c r="AE1028" s="33" t="str">
        <f t="shared" si="57"/>
        <v/>
      </c>
      <c r="AF1028">
        <f t="shared" si="58"/>
        <v>0</v>
      </c>
      <c r="AG1028" s="33">
        <f t="shared" si="56"/>
        <v>3</v>
      </c>
      <c r="AH1028">
        <v>0.822091455390484</v>
      </c>
      <c r="AI1028">
        <v>1.5216315830767799</v>
      </c>
    </row>
    <row r="1029" spans="31:35">
      <c r="AE1029" s="33" t="str">
        <f t="shared" si="57"/>
        <v/>
      </c>
      <c r="AF1029">
        <f t="shared" si="58"/>
        <v>0</v>
      </c>
      <c r="AG1029" s="33">
        <f t="shared" si="56"/>
        <v>4</v>
      </c>
      <c r="AH1029">
        <v>0.26560043712780201</v>
      </c>
      <c r="AI1029">
        <v>0.57120232741996801</v>
      </c>
    </row>
    <row r="1030" spans="31:35">
      <c r="AE1030" s="33" t="str">
        <f t="shared" si="57"/>
        <v/>
      </c>
      <c r="AF1030">
        <f t="shared" si="58"/>
        <v>0</v>
      </c>
      <c r="AG1030" s="33">
        <f t="shared" si="56"/>
        <v>5</v>
      </c>
      <c r="AH1030">
        <v>6.5966064049068199E-2</v>
      </c>
      <c r="AI1030">
        <v>0.23268083192167199</v>
      </c>
    </row>
    <row r="1031" spans="31:35">
      <c r="AE1031" s="33" t="str">
        <f t="shared" si="57"/>
        <v/>
      </c>
      <c r="AF1031">
        <f t="shared" si="58"/>
        <v>0</v>
      </c>
      <c r="AG1031" s="33">
        <f t="shared" si="56"/>
        <v>6</v>
      </c>
      <c r="AH1031">
        <v>1.86272291206467E-2</v>
      </c>
      <c r="AI1031">
        <v>-0.38271946426634201</v>
      </c>
    </row>
    <row r="1032" spans="31:35">
      <c r="AE1032" s="33" t="str">
        <f t="shared" si="57"/>
        <v/>
      </c>
      <c r="AF1032">
        <f t="shared" si="58"/>
        <v>0</v>
      </c>
      <c r="AG1032" s="33">
        <f t="shared" ref="AG1032:AG1095" si="59">IF(AG1031=10,1,AG1031+1)</f>
        <v>7</v>
      </c>
      <c r="AH1032">
        <v>2.53333330349787E-2</v>
      </c>
      <c r="AI1032">
        <v>0.153074805085052</v>
      </c>
    </row>
    <row r="1033" spans="31:35">
      <c r="AE1033" s="33" t="str">
        <f t="shared" si="57"/>
        <v/>
      </c>
      <c r="AF1033">
        <f t="shared" si="58"/>
        <v>0</v>
      </c>
      <c r="AG1033" s="33">
        <f t="shared" si="59"/>
        <v>8</v>
      </c>
      <c r="AH1033">
        <v>2.96837129296404E-2</v>
      </c>
      <c r="AI1033">
        <v>0.72544619757977202</v>
      </c>
    </row>
    <row r="1034" spans="31:35">
      <c r="AE1034" s="33" t="str">
        <f t="shared" si="57"/>
        <v/>
      </c>
      <c r="AF1034">
        <f t="shared" si="58"/>
        <v>0</v>
      </c>
      <c r="AG1034" s="33">
        <f t="shared" si="59"/>
        <v>9</v>
      </c>
      <c r="AH1034">
        <v>1.8714613683353299E-2</v>
      </c>
      <c r="AI1034">
        <v>0.311535817560122</v>
      </c>
    </row>
    <row r="1035" spans="31:35">
      <c r="AE1035" s="33" t="str">
        <f t="shared" si="57"/>
        <v/>
      </c>
      <c r="AF1035">
        <f t="shared" si="58"/>
        <v>0</v>
      </c>
      <c r="AG1035" s="33">
        <f t="shared" si="59"/>
        <v>10</v>
      </c>
      <c r="AH1035">
        <v>-6.0182678198203898E-4</v>
      </c>
      <c r="AI1035">
        <v>2.3680679632066201E-2</v>
      </c>
    </row>
    <row r="1036" spans="31:35">
      <c r="AE1036" s="33" t="str">
        <f t="shared" si="57"/>
        <v/>
      </c>
      <c r="AF1036" t="str">
        <f t="shared" si="58"/>
        <v>ses</v>
      </c>
      <c r="AG1036" s="33">
        <f t="shared" si="59"/>
        <v>1</v>
      </c>
      <c r="AH1036">
        <v>0.17694259131362899</v>
      </c>
      <c r="AI1036">
        <v>1.1342227272844501</v>
      </c>
    </row>
    <row r="1037" spans="31:35">
      <c r="AE1037" s="33" t="str">
        <f t="shared" si="57"/>
        <v/>
      </c>
      <c r="AF1037">
        <f t="shared" si="58"/>
        <v>0</v>
      </c>
      <c r="AG1037" s="33">
        <f t="shared" si="59"/>
        <v>2</v>
      </c>
      <c r="AH1037">
        <v>0.14853103315227101</v>
      </c>
      <c r="AI1037">
        <v>0.95210131296053502</v>
      </c>
    </row>
    <row r="1038" spans="31:35">
      <c r="AE1038" s="33" t="str">
        <f t="shared" si="57"/>
        <v/>
      </c>
      <c r="AF1038">
        <f t="shared" si="58"/>
        <v>0</v>
      </c>
      <c r="AG1038" s="33">
        <f t="shared" si="59"/>
        <v>3</v>
      </c>
      <c r="AH1038">
        <v>0.18176195115521501</v>
      </c>
      <c r="AI1038">
        <v>1.16511538813398</v>
      </c>
    </row>
    <row r="1039" spans="31:35">
      <c r="AE1039" s="33" t="str">
        <f t="shared" si="57"/>
        <v/>
      </c>
      <c r="AF1039">
        <f t="shared" si="58"/>
        <v>0</v>
      </c>
      <c r="AG1039" s="33">
        <f t="shared" si="59"/>
        <v>4</v>
      </c>
      <c r="AH1039">
        <v>0.16769211366022799</v>
      </c>
      <c r="AI1039">
        <v>1.07492608245275</v>
      </c>
    </row>
    <row r="1040" spans="31:35">
      <c r="AE1040" s="33" t="str">
        <f t="shared" si="57"/>
        <v/>
      </c>
      <c r="AF1040">
        <f t="shared" si="58"/>
        <v>0</v>
      </c>
      <c r="AG1040" s="33">
        <f t="shared" si="59"/>
        <v>5</v>
      </c>
      <c r="AH1040">
        <v>3.8565648211438E-2</v>
      </c>
      <c r="AI1040">
        <v>0.24721032041594401</v>
      </c>
    </row>
    <row r="1041" spans="31:35">
      <c r="AE1041" s="33" t="str">
        <f t="shared" si="57"/>
        <v/>
      </c>
      <c r="AF1041">
        <f t="shared" si="58"/>
        <v>0</v>
      </c>
      <c r="AG1041" s="33">
        <f t="shared" si="59"/>
        <v>6</v>
      </c>
      <c r="AH1041">
        <v>2.1539964894208601E-2</v>
      </c>
      <c r="AI1041">
        <v>0.13807369693493701</v>
      </c>
    </row>
    <row r="1042" spans="31:35">
      <c r="AE1042" s="33" t="str">
        <f t="shared" si="57"/>
        <v/>
      </c>
      <c r="AF1042">
        <f t="shared" si="58"/>
        <v>0</v>
      </c>
      <c r="AG1042" s="33">
        <f t="shared" si="59"/>
        <v>7</v>
      </c>
      <c r="AH1042">
        <v>1.7309000259210498E-2</v>
      </c>
      <c r="AI1042">
        <v>0.110952718250695</v>
      </c>
    </row>
    <row r="1043" spans="31:35">
      <c r="AE1043" s="33" t="str">
        <f t="shared" si="57"/>
        <v/>
      </c>
      <c r="AF1043">
        <f t="shared" si="58"/>
        <v>0</v>
      </c>
      <c r="AG1043" s="33">
        <f t="shared" si="59"/>
        <v>8</v>
      </c>
      <c r="AH1043">
        <v>1.9800866429782901E-2</v>
      </c>
      <c r="AI1043">
        <v>0.12692587215915599</v>
      </c>
    </row>
    <row r="1044" spans="31:35">
      <c r="AE1044" s="33" t="str">
        <f t="shared" si="57"/>
        <v/>
      </c>
      <c r="AF1044">
        <f t="shared" si="58"/>
        <v>0</v>
      </c>
      <c r="AG1044" s="33">
        <f t="shared" si="59"/>
        <v>9</v>
      </c>
      <c r="AH1044">
        <v>2.27242450340043E-2</v>
      </c>
      <c r="AI1044">
        <v>0.14566507129006401</v>
      </c>
    </row>
    <row r="1045" spans="31:35">
      <c r="AE1045" s="33" t="str">
        <f t="shared" si="57"/>
        <v/>
      </c>
      <c r="AF1045">
        <f t="shared" si="58"/>
        <v>0</v>
      </c>
      <c r="AG1045" s="33">
        <f t="shared" si="59"/>
        <v>10</v>
      </c>
      <c r="AH1045">
        <v>4.0424886318778698E-3</v>
      </c>
      <c r="AI1045">
        <v>2.5912825436911799E-2</v>
      </c>
    </row>
    <row r="1046" spans="31:35">
      <c r="AE1046" s="33">
        <f t="shared" si="57"/>
        <v>53</v>
      </c>
      <c r="AF1046" t="str">
        <f t="shared" si="58"/>
        <v>coeffs</v>
      </c>
      <c r="AG1046" s="33">
        <f t="shared" si="59"/>
        <v>1</v>
      </c>
      <c r="AH1046">
        <v>6.6970918202661406E-2</v>
      </c>
      <c r="AI1046">
        <v>1.4015889265072099</v>
      </c>
    </row>
    <row r="1047" spans="31:35">
      <c r="AE1047" s="33" t="str">
        <f t="shared" si="57"/>
        <v/>
      </c>
      <c r="AF1047">
        <f t="shared" si="58"/>
        <v>0</v>
      </c>
      <c r="AG1047" s="33">
        <f t="shared" si="59"/>
        <v>2</v>
      </c>
      <c r="AH1047">
        <v>-1.79070074671706E-3</v>
      </c>
      <c r="AI1047">
        <v>7.9599031817218002E-2</v>
      </c>
    </row>
    <row r="1048" spans="31:35">
      <c r="AE1048" s="33" t="str">
        <f t="shared" si="57"/>
        <v/>
      </c>
      <c r="AF1048">
        <f t="shared" si="58"/>
        <v>0</v>
      </c>
      <c r="AG1048" s="33">
        <f t="shared" si="59"/>
        <v>3</v>
      </c>
      <c r="AH1048">
        <v>0.53617640917755804</v>
      </c>
      <c r="AI1048">
        <v>1.68800814180268</v>
      </c>
    </row>
    <row r="1049" spans="31:35">
      <c r="AE1049" s="33" t="str">
        <f t="shared" si="57"/>
        <v/>
      </c>
      <c r="AF1049">
        <f t="shared" si="58"/>
        <v>0</v>
      </c>
      <c r="AG1049" s="33">
        <f t="shared" si="59"/>
        <v>4</v>
      </c>
      <c r="AH1049">
        <v>0.10442856074349199</v>
      </c>
      <c r="AI1049">
        <v>-0.483682716469298</v>
      </c>
    </row>
    <row r="1050" spans="31:35">
      <c r="AE1050" s="33" t="str">
        <f t="shared" si="57"/>
        <v/>
      </c>
      <c r="AF1050">
        <f t="shared" si="58"/>
        <v>0</v>
      </c>
      <c r="AG1050" s="33">
        <f t="shared" si="59"/>
        <v>5</v>
      </c>
      <c r="AH1050">
        <v>3.4378807168865003E-2</v>
      </c>
      <c r="AI1050">
        <v>-0.29824448623796102</v>
      </c>
    </row>
    <row r="1051" spans="31:35">
      <c r="AE1051" s="33" t="str">
        <f t="shared" ref="AE1051:AE1114" si="60">IF(AF1051="coeffs",AE1031+1,"")</f>
        <v/>
      </c>
      <c r="AF1051">
        <f t="shared" ref="AF1051:AF1114" si="61">AF1031</f>
        <v>0</v>
      </c>
      <c r="AG1051" s="33">
        <f t="shared" si="59"/>
        <v>6</v>
      </c>
      <c r="AH1051">
        <v>3.2213988446354702E-2</v>
      </c>
      <c r="AI1051">
        <v>-8.3223629602821703E-2</v>
      </c>
    </row>
    <row r="1052" spans="31:35">
      <c r="AE1052" s="33" t="str">
        <f t="shared" si="60"/>
        <v/>
      </c>
      <c r="AF1052">
        <f t="shared" si="61"/>
        <v>0</v>
      </c>
      <c r="AG1052" s="33">
        <f t="shared" si="59"/>
        <v>7</v>
      </c>
      <c r="AH1052">
        <v>1.9839891593911599E-2</v>
      </c>
      <c r="AI1052">
        <v>-9.1173184746891997E-2</v>
      </c>
    </row>
    <row r="1053" spans="31:35">
      <c r="AE1053" s="33" t="str">
        <f t="shared" si="60"/>
        <v/>
      </c>
      <c r="AF1053">
        <f t="shared" si="61"/>
        <v>0</v>
      </c>
      <c r="AG1053" s="33">
        <f t="shared" si="59"/>
        <v>8</v>
      </c>
      <c r="AH1053">
        <v>4.91404866649821E-4</v>
      </c>
      <c r="AI1053">
        <v>0.76669841844368503</v>
      </c>
    </row>
    <row r="1054" spans="31:35">
      <c r="AE1054" s="33" t="str">
        <f t="shared" si="60"/>
        <v/>
      </c>
      <c r="AF1054">
        <f t="shared" si="61"/>
        <v>0</v>
      </c>
      <c r="AG1054" s="33">
        <f t="shared" si="59"/>
        <v>9</v>
      </c>
      <c r="AH1054">
        <v>-7.7435580327720396E-3</v>
      </c>
      <c r="AI1054">
        <v>0.17162236583565699</v>
      </c>
    </row>
    <row r="1055" spans="31:35">
      <c r="AE1055" s="33" t="str">
        <f t="shared" si="60"/>
        <v/>
      </c>
      <c r="AF1055">
        <f t="shared" si="61"/>
        <v>0</v>
      </c>
      <c r="AG1055" s="33">
        <f t="shared" si="59"/>
        <v>10</v>
      </c>
      <c r="AH1055">
        <v>-5.6428586524847699E-3</v>
      </c>
      <c r="AI1055">
        <v>4.4878719413063298E-3</v>
      </c>
    </row>
    <row r="1056" spans="31:35">
      <c r="AE1056" s="33" t="str">
        <f t="shared" si="60"/>
        <v/>
      </c>
      <c r="AF1056" t="str">
        <f t="shared" si="61"/>
        <v>ses</v>
      </c>
      <c r="AG1056" s="33">
        <f t="shared" si="59"/>
        <v>1</v>
      </c>
      <c r="AH1056">
        <v>0.225471370210407</v>
      </c>
      <c r="AI1056">
        <v>1.05413200139019</v>
      </c>
    </row>
    <row r="1057" spans="31:35">
      <c r="AE1057" s="33" t="str">
        <f t="shared" si="60"/>
        <v/>
      </c>
      <c r="AF1057">
        <f t="shared" si="61"/>
        <v>0</v>
      </c>
      <c r="AG1057" s="33">
        <f t="shared" si="59"/>
        <v>2</v>
      </c>
      <c r="AH1057">
        <v>0.189267577212374</v>
      </c>
      <c r="AI1057">
        <v>0.88487070344660501</v>
      </c>
    </row>
    <row r="1058" spans="31:35">
      <c r="AE1058" s="33" t="str">
        <f t="shared" si="60"/>
        <v/>
      </c>
      <c r="AF1058">
        <f t="shared" si="61"/>
        <v>0</v>
      </c>
      <c r="AG1058" s="33">
        <f t="shared" si="59"/>
        <v>3</v>
      </c>
      <c r="AH1058">
        <v>0.23161250140415901</v>
      </c>
      <c r="AI1058">
        <v>1.0828432426889301</v>
      </c>
    </row>
    <row r="1059" spans="31:35">
      <c r="AE1059" s="33" t="str">
        <f t="shared" si="60"/>
        <v/>
      </c>
      <c r="AF1059">
        <f t="shared" si="61"/>
        <v>0</v>
      </c>
      <c r="AG1059" s="33">
        <f t="shared" si="59"/>
        <v>4</v>
      </c>
      <c r="AH1059">
        <v>0.21368383021718801</v>
      </c>
      <c r="AI1059">
        <v>0.99902246303539299</v>
      </c>
    </row>
    <row r="1060" spans="31:35">
      <c r="AE1060" s="33" t="str">
        <f t="shared" si="60"/>
        <v/>
      </c>
      <c r="AF1060">
        <f t="shared" si="61"/>
        <v>0</v>
      </c>
      <c r="AG1060" s="33">
        <f t="shared" si="59"/>
        <v>5</v>
      </c>
      <c r="AH1060">
        <v>4.9142772696669897E-2</v>
      </c>
      <c r="AI1060">
        <v>0.22975408934740599</v>
      </c>
    </row>
    <row r="1061" spans="31:35">
      <c r="AE1061" s="33" t="str">
        <f t="shared" si="60"/>
        <v/>
      </c>
      <c r="AF1061">
        <f t="shared" si="61"/>
        <v>0</v>
      </c>
      <c r="AG1061" s="33">
        <f t="shared" si="59"/>
        <v>6</v>
      </c>
      <c r="AH1061">
        <v>2.7447576996162001E-2</v>
      </c>
      <c r="AI1061">
        <v>0.128323916447908</v>
      </c>
    </row>
    <row r="1062" spans="31:35">
      <c r="AE1062" s="33" t="str">
        <f t="shared" si="60"/>
        <v/>
      </c>
      <c r="AF1062">
        <f t="shared" si="61"/>
        <v>0</v>
      </c>
      <c r="AG1062" s="33">
        <f t="shared" si="59"/>
        <v>7</v>
      </c>
      <c r="AH1062">
        <v>2.2056215953676201E-2</v>
      </c>
      <c r="AI1062">
        <v>0.103118027999059</v>
      </c>
    </row>
    <row r="1063" spans="31:35">
      <c r="AE1063" s="33" t="str">
        <f t="shared" si="60"/>
        <v/>
      </c>
      <c r="AF1063">
        <f t="shared" si="61"/>
        <v>0</v>
      </c>
      <c r="AG1063" s="33">
        <f t="shared" si="59"/>
        <v>8</v>
      </c>
      <c r="AH1063">
        <v>2.5231508435202301E-2</v>
      </c>
      <c r="AI1063">
        <v>0.11796327161214799</v>
      </c>
    </row>
    <row r="1064" spans="31:35">
      <c r="AE1064" s="33" t="str">
        <f t="shared" si="60"/>
        <v/>
      </c>
      <c r="AF1064">
        <f t="shared" si="61"/>
        <v>0</v>
      </c>
      <c r="AG1064" s="33">
        <f t="shared" si="59"/>
        <v>9</v>
      </c>
      <c r="AH1064">
        <v>2.8956661179061899E-2</v>
      </c>
      <c r="AI1064">
        <v>0.13537924204646201</v>
      </c>
    </row>
    <row r="1065" spans="31:35">
      <c r="AE1065" s="33" t="str">
        <f t="shared" si="60"/>
        <v/>
      </c>
      <c r="AF1065">
        <f t="shared" si="61"/>
        <v>0</v>
      </c>
      <c r="AG1065" s="33">
        <f t="shared" si="59"/>
        <v>10</v>
      </c>
      <c r="AH1065">
        <v>5.1511930741080401E-3</v>
      </c>
      <c r="AI1065">
        <v>2.4083046373867999E-2</v>
      </c>
    </row>
    <row r="1066" spans="31:35">
      <c r="AE1066" s="33">
        <f t="shared" si="60"/>
        <v>54</v>
      </c>
      <c r="AF1066" t="str">
        <f t="shared" si="61"/>
        <v>coeffs</v>
      </c>
      <c r="AG1066" s="33">
        <f t="shared" si="59"/>
        <v>1</v>
      </c>
      <c r="AH1066">
        <v>-3.7349498267461298E-2</v>
      </c>
      <c r="AI1066">
        <v>2.4914305537283001E-2</v>
      </c>
    </row>
    <row r="1067" spans="31:35">
      <c r="AE1067" s="33" t="str">
        <f t="shared" si="60"/>
        <v/>
      </c>
      <c r="AF1067">
        <f t="shared" si="61"/>
        <v>0</v>
      </c>
      <c r="AG1067" s="33">
        <f t="shared" si="59"/>
        <v>2</v>
      </c>
      <c r="AH1067">
        <v>0.16413046571391299</v>
      </c>
      <c r="AI1067">
        <v>0.50435484923016105</v>
      </c>
    </row>
    <row r="1068" spans="31:35">
      <c r="AE1068" s="33" t="str">
        <f t="shared" si="60"/>
        <v/>
      </c>
      <c r="AF1068">
        <f t="shared" si="61"/>
        <v>0</v>
      </c>
      <c r="AG1068" s="33">
        <f t="shared" si="59"/>
        <v>3</v>
      </c>
      <c r="AH1068">
        <v>0.455635473903583</v>
      </c>
      <c r="AI1068">
        <v>1.96638660953023</v>
      </c>
    </row>
    <row r="1069" spans="31:35">
      <c r="AE1069" s="33" t="str">
        <f t="shared" si="60"/>
        <v/>
      </c>
      <c r="AF1069">
        <f t="shared" si="61"/>
        <v>0</v>
      </c>
      <c r="AG1069" s="33">
        <f t="shared" si="59"/>
        <v>4</v>
      </c>
      <c r="AH1069">
        <v>0.175830340515191</v>
      </c>
      <c r="AI1069">
        <v>0.78988467657942796</v>
      </c>
    </row>
    <row r="1070" spans="31:35">
      <c r="AE1070" s="33" t="str">
        <f t="shared" si="60"/>
        <v/>
      </c>
      <c r="AF1070">
        <f t="shared" si="61"/>
        <v>0</v>
      </c>
      <c r="AG1070" s="33">
        <f t="shared" si="59"/>
        <v>5</v>
      </c>
      <c r="AH1070">
        <v>3.5701314561489797E-2</v>
      </c>
      <c r="AI1070">
        <v>-8.6843769800357296E-2</v>
      </c>
    </row>
    <row r="1071" spans="31:35">
      <c r="AE1071" s="33" t="str">
        <f t="shared" si="60"/>
        <v/>
      </c>
      <c r="AF1071">
        <f t="shared" si="61"/>
        <v>0</v>
      </c>
      <c r="AG1071" s="33">
        <f t="shared" si="59"/>
        <v>6</v>
      </c>
      <c r="AH1071">
        <v>3.3492490206403899E-3</v>
      </c>
      <c r="AI1071">
        <v>-4.4491197589886802E-2</v>
      </c>
    </row>
    <row r="1072" spans="31:35">
      <c r="AE1072" s="33" t="str">
        <f t="shared" si="60"/>
        <v/>
      </c>
      <c r="AF1072">
        <f t="shared" si="61"/>
        <v>0</v>
      </c>
      <c r="AG1072" s="33">
        <f t="shared" si="59"/>
        <v>7</v>
      </c>
      <c r="AH1072">
        <v>4.3545085850147103E-2</v>
      </c>
      <c r="AI1072">
        <v>6.0094972763367303E-2</v>
      </c>
    </row>
    <row r="1073" spans="31:35">
      <c r="AE1073" s="33" t="str">
        <f t="shared" si="60"/>
        <v/>
      </c>
      <c r="AF1073">
        <f t="shared" si="61"/>
        <v>0</v>
      </c>
      <c r="AG1073" s="33">
        <f t="shared" si="59"/>
        <v>8</v>
      </c>
      <c r="AH1073">
        <v>4.3917849647786304E-3</v>
      </c>
      <c r="AI1073">
        <v>0.48305204293507897</v>
      </c>
    </row>
    <row r="1074" spans="31:35">
      <c r="AE1074" s="33" t="str">
        <f t="shared" si="60"/>
        <v/>
      </c>
      <c r="AF1074">
        <f t="shared" si="61"/>
        <v>0</v>
      </c>
      <c r="AG1074" s="33">
        <f t="shared" si="59"/>
        <v>9</v>
      </c>
      <c r="AH1074">
        <v>1.5048678671120299E-2</v>
      </c>
      <c r="AI1074">
        <v>-0.146455501042389</v>
      </c>
    </row>
    <row r="1075" spans="31:35">
      <c r="AE1075" s="33" t="str">
        <f t="shared" si="60"/>
        <v/>
      </c>
      <c r="AF1075">
        <f t="shared" si="61"/>
        <v>0</v>
      </c>
      <c r="AG1075" s="33">
        <f t="shared" si="59"/>
        <v>10</v>
      </c>
      <c r="AH1075">
        <v>-6.6889105608265199E-3</v>
      </c>
      <c r="AI1075">
        <v>-5.2030988808130098E-2</v>
      </c>
    </row>
    <row r="1076" spans="31:35">
      <c r="AE1076" s="33" t="str">
        <f t="shared" si="60"/>
        <v/>
      </c>
      <c r="AF1076" t="str">
        <f t="shared" si="61"/>
        <v>ses</v>
      </c>
      <c r="AG1076" s="33">
        <f t="shared" si="59"/>
        <v>1</v>
      </c>
      <c r="AH1076">
        <v>0.14733047026490201</v>
      </c>
      <c r="AI1076">
        <v>0.76240704094068901</v>
      </c>
    </row>
    <row r="1077" spans="31:35">
      <c r="AE1077" s="33" t="str">
        <f t="shared" si="60"/>
        <v/>
      </c>
      <c r="AF1077">
        <f t="shared" si="61"/>
        <v>0</v>
      </c>
      <c r="AG1077" s="33">
        <f t="shared" si="59"/>
        <v>2</v>
      </c>
      <c r="AH1077">
        <v>0.12367371134781301</v>
      </c>
      <c r="AI1077">
        <v>0.639987832396822</v>
      </c>
    </row>
    <row r="1078" spans="31:35">
      <c r="AE1078" s="33" t="str">
        <f t="shared" si="60"/>
        <v/>
      </c>
      <c r="AF1078">
        <f t="shared" si="61"/>
        <v>0</v>
      </c>
      <c r="AG1078" s="33">
        <f t="shared" si="59"/>
        <v>3</v>
      </c>
      <c r="AH1078">
        <v>0.151343289036037</v>
      </c>
      <c r="AI1078">
        <v>0.78317261156319296</v>
      </c>
    </row>
    <row r="1079" spans="31:35">
      <c r="AE1079" s="33" t="str">
        <f t="shared" si="60"/>
        <v/>
      </c>
      <c r="AF1079">
        <f t="shared" si="61"/>
        <v>0</v>
      </c>
      <c r="AG1079" s="33">
        <f t="shared" si="59"/>
        <v>4</v>
      </c>
      <c r="AH1079">
        <v>0.13962810074079501</v>
      </c>
      <c r="AI1079">
        <v>0.72254874993986795</v>
      </c>
    </row>
    <row r="1080" spans="31:35">
      <c r="AE1080" s="33" t="str">
        <f t="shared" si="60"/>
        <v/>
      </c>
      <c r="AF1080">
        <f t="shared" si="61"/>
        <v>0</v>
      </c>
      <c r="AG1080" s="33">
        <f t="shared" si="59"/>
        <v>5</v>
      </c>
      <c r="AH1080">
        <v>3.2111517328187102E-2</v>
      </c>
      <c r="AI1080">
        <v>0.16617096831551401</v>
      </c>
    </row>
    <row r="1081" spans="31:35">
      <c r="AE1081" s="33" t="str">
        <f t="shared" si="60"/>
        <v/>
      </c>
      <c r="AF1081">
        <f t="shared" si="61"/>
        <v>0</v>
      </c>
      <c r="AG1081" s="33">
        <f t="shared" si="59"/>
        <v>6</v>
      </c>
      <c r="AH1081">
        <v>1.79351570121873E-2</v>
      </c>
      <c r="AI1081">
        <v>9.2811011611396793E-2</v>
      </c>
    </row>
    <row r="1082" spans="31:35">
      <c r="AE1082" s="33" t="str">
        <f t="shared" si="60"/>
        <v/>
      </c>
      <c r="AF1082">
        <f t="shared" si="61"/>
        <v>0</v>
      </c>
      <c r="AG1082" s="33">
        <f t="shared" si="59"/>
        <v>7</v>
      </c>
      <c r="AH1082">
        <v>1.4412262921394E-2</v>
      </c>
      <c r="AI1082">
        <v>7.4580707625534801E-2</v>
      </c>
    </row>
    <row r="1083" spans="31:35">
      <c r="AE1083" s="33" t="str">
        <f t="shared" si="60"/>
        <v/>
      </c>
      <c r="AF1083">
        <f t="shared" si="61"/>
        <v>0</v>
      </c>
      <c r="AG1083" s="33">
        <f t="shared" si="59"/>
        <v>8</v>
      </c>
      <c r="AH1083">
        <v>1.6487104326292901E-2</v>
      </c>
      <c r="AI1083">
        <v>8.5317615565121296E-2</v>
      </c>
    </row>
    <row r="1084" spans="31:35">
      <c r="AE1084" s="33" t="str">
        <f t="shared" si="60"/>
        <v/>
      </c>
      <c r="AF1084">
        <f t="shared" si="61"/>
        <v>0</v>
      </c>
      <c r="AG1084" s="33">
        <f t="shared" si="59"/>
        <v>9</v>
      </c>
      <c r="AH1084">
        <v>1.8921242660793001E-2</v>
      </c>
      <c r="AI1084">
        <v>9.7913816483436195E-2</v>
      </c>
    </row>
    <row r="1085" spans="31:35">
      <c r="AE1085" s="33" t="str">
        <f t="shared" si="60"/>
        <v/>
      </c>
      <c r="AF1085">
        <f t="shared" si="61"/>
        <v>0</v>
      </c>
      <c r="AG1085" s="33">
        <f t="shared" si="59"/>
        <v>10</v>
      </c>
      <c r="AH1085">
        <v>3.3659603759245401E-3</v>
      </c>
      <c r="AI1085">
        <v>1.7418201988482901E-2</v>
      </c>
    </row>
    <row r="1086" spans="31:35">
      <c r="AE1086" s="33">
        <f t="shared" si="60"/>
        <v>55</v>
      </c>
      <c r="AF1086" t="str">
        <f t="shared" si="61"/>
        <v>coeffs</v>
      </c>
      <c r="AG1086" s="33">
        <f t="shared" si="59"/>
        <v>1</v>
      </c>
      <c r="AH1086">
        <v>0.18709299528964099</v>
      </c>
      <c r="AI1086">
        <v>-0.60166890951607699</v>
      </c>
    </row>
    <row r="1087" spans="31:35">
      <c r="AE1087" s="33" t="str">
        <f t="shared" si="60"/>
        <v/>
      </c>
      <c r="AF1087">
        <f t="shared" si="61"/>
        <v>0</v>
      </c>
      <c r="AG1087" s="33">
        <f t="shared" si="59"/>
        <v>2</v>
      </c>
      <c r="AH1087">
        <v>8.1643943943598807E-2</v>
      </c>
      <c r="AI1087">
        <v>0.43277092670654599</v>
      </c>
    </row>
    <row r="1088" spans="31:35">
      <c r="AE1088" s="33" t="str">
        <f t="shared" si="60"/>
        <v/>
      </c>
      <c r="AF1088">
        <f t="shared" si="61"/>
        <v>0</v>
      </c>
      <c r="AG1088" s="33">
        <f t="shared" si="59"/>
        <v>3</v>
      </c>
      <c r="AH1088">
        <v>0.41967396601096801</v>
      </c>
      <c r="AI1088">
        <v>2.6089121164879798</v>
      </c>
    </row>
    <row r="1089" spans="31:35">
      <c r="AE1089" s="33" t="str">
        <f t="shared" si="60"/>
        <v/>
      </c>
      <c r="AF1089">
        <f t="shared" si="61"/>
        <v>0</v>
      </c>
      <c r="AG1089" s="33">
        <f t="shared" si="59"/>
        <v>4</v>
      </c>
      <c r="AH1089">
        <v>-5.6875824077932798E-2</v>
      </c>
      <c r="AI1089">
        <v>1.4095440329372</v>
      </c>
    </row>
    <row r="1090" spans="31:35">
      <c r="AE1090" s="33" t="str">
        <f t="shared" si="60"/>
        <v/>
      </c>
      <c r="AF1090">
        <f t="shared" si="61"/>
        <v>0</v>
      </c>
      <c r="AG1090" s="33">
        <f t="shared" si="59"/>
        <v>5</v>
      </c>
      <c r="AH1090">
        <v>5.9074716651628303E-3</v>
      </c>
      <c r="AI1090">
        <v>-0.14125661664932601</v>
      </c>
    </row>
    <row r="1091" spans="31:35">
      <c r="AE1091" s="33" t="str">
        <f t="shared" si="60"/>
        <v/>
      </c>
      <c r="AF1091">
        <f t="shared" si="61"/>
        <v>0</v>
      </c>
      <c r="AG1091" s="33">
        <f t="shared" si="59"/>
        <v>6</v>
      </c>
      <c r="AH1091">
        <v>-1.62855075643158E-2</v>
      </c>
      <c r="AI1091">
        <v>0.13606491374063701</v>
      </c>
    </row>
    <row r="1092" spans="31:35">
      <c r="AE1092" s="33" t="str">
        <f t="shared" si="60"/>
        <v/>
      </c>
      <c r="AF1092">
        <f t="shared" si="61"/>
        <v>0</v>
      </c>
      <c r="AG1092" s="33">
        <f t="shared" si="59"/>
        <v>7</v>
      </c>
      <c r="AH1092">
        <v>3.8249549201689603E-2</v>
      </c>
      <c r="AI1092">
        <v>8.5397194341930396E-2</v>
      </c>
    </row>
    <row r="1093" spans="31:35">
      <c r="AE1093" s="33" t="str">
        <f t="shared" si="60"/>
        <v/>
      </c>
      <c r="AF1093">
        <f t="shared" si="61"/>
        <v>0</v>
      </c>
      <c r="AG1093" s="33">
        <f t="shared" si="59"/>
        <v>8</v>
      </c>
      <c r="AH1093">
        <v>1.1877132235258801E-2</v>
      </c>
      <c r="AI1093">
        <v>0.34769055896533002</v>
      </c>
    </row>
    <row r="1094" spans="31:35">
      <c r="AE1094" s="33" t="str">
        <f t="shared" si="60"/>
        <v/>
      </c>
      <c r="AF1094">
        <f t="shared" si="61"/>
        <v>0</v>
      </c>
      <c r="AG1094" s="33">
        <f t="shared" si="59"/>
        <v>9</v>
      </c>
      <c r="AH1094">
        <v>2.2965744042809301E-2</v>
      </c>
      <c r="AI1094">
        <v>-0.43826771962247602</v>
      </c>
    </row>
    <row r="1095" spans="31:35">
      <c r="AE1095" s="33" t="str">
        <f t="shared" si="60"/>
        <v/>
      </c>
      <c r="AF1095">
        <f t="shared" si="61"/>
        <v>0</v>
      </c>
      <c r="AG1095" s="33">
        <f t="shared" si="59"/>
        <v>10</v>
      </c>
      <c r="AH1095">
        <v>-5.0857236790665403E-3</v>
      </c>
      <c r="AI1095">
        <v>-4.9967293596038798E-2</v>
      </c>
    </row>
    <row r="1096" spans="31:35">
      <c r="AE1096" s="33" t="str">
        <f t="shared" si="60"/>
        <v/>
      </c>
      <c r="AF1096" t="str">
        <f t="shared" si="61"/>
        <v>ses</v>
      </c>
      <c r="AG1096" s="33">
        <f t="shared" ref="AG1096:AG1159" si="62">IF(AG1095=10,1,AG1095+1)</f>
        <v>1</v>
      </c>
      <c r="AH1096">
        <v>0.15384028525563101</v>
      </c>
      <c r="AI1096">
        <v>0.81009116911666701</v>
      </c>
    </row>
    <row r="1097" spans="31:35">
      <c r="AE1097" s="33" t="str">
        <f t="shared" si="60"/>
        <v/>
      </c>
      <c r="AF1097">
        <f t="shared" si="61"/>
        <v>0</v>
      </c>
      <c r="AG1097" s="33">
        <f t="shared" si="62"/>
        <v>2</v>
      </c>
      <c r="AH1097">
        <v>0.129138249529518</v>
      </c>
      <c r="AI1097">
        <v>0.68001535075948505</v>
      </c>
    </row>
    <row r="1098" spans="31:35">
      <c r="AE1098" s="33" t="str">
        <f t="shared" si="60"/>
        <v/>
      </c>
      <c r="AF1098">
        <f t="shared" si="61"/>
        <v>0</v>
      </c>
      <c r="AG1098" s="33">
        <f t="shared" si="62"/>
        <v>3</v>
      </c>
      <c r="AH1098">
        <v>0.15803041091884701</v>
      </c>
      <c r="AI1098">
        <v>0.83215550546146699</v>
      </c>
    </row>
    <row r="1099" spans="31:35">
      <c r="AE1099" s="33" t="str">
        <f t="shared" si="60"/>
        <v/>
      </c>
      <c r="AF1099">
        <f t="shared" si="61"/>
        <v>0</v>
      </c>
      <c r="AG1099" s="33">
        <f t="shared" si="62"/>
        <v>4</v>
      </c>
      <c r="AH1099">
        <v>0.14579758558459699</v>
      </c>
      <c r="AI1099">
        <v>0.76773997372895397</v>
      </c>
    </row>
    <row r="1100" spans="31:35">
      <c r="AE1100" s="33" t="str">
        <f t="shared" si="60"/>
        <v/>
      </c>
      <c r="AF1100">
        <f t="shared" si="61"/>
        <v>0</v>
      </c>
      <c r="AG1100" s="33">
        <f t="shared" si="62"/>
        <v>5</v>
      </c>
      <c r="AH1100">
        <v>3.3530368679860902E-2</v>
      </c>
      <c r="AI1100">
        <v>0.176563996352751</v>
      </c>
    </row>
    <row r="1101" spans="31:35">
      <c r="AE1101" s="33" t="str">
        <f t="shared" si="60"/>
        <v/>
      </c>
      <c r="AF1101">
        <f t="shared" si="61"/>
        <v>0</v>
      </c>
      <c r="AG1101" s="33">
        <f t="shared" si="62"/>
        <v>6</v>
      </c>
      <c r="AH1101">
        <v>1.8727624135716402E-2</v>
      </c>
      <c r="AI1101">
        <v>9.86158008331222E-2</v>
      </c>
    </row>
    <row r="1102" spans="31:35">
      <c r="AE1102" s="33" t="str">
        <f t="shared" si="60"/>
        <v/>
      </c>
      <c r="AF1102">
        <f t="shared" si="61"/>
        <v>0</v>
      </c>
      <c r="AG1102" s="33">
        <f t="shared" si="62"/>
        <v>7</v>
      </c>
      <c r="AH1102">
        <v>1.5049070535238801E-2</v>
      </c>
      <c r="AI1102">
        <v>7.9245297314375102E-2</v>
      </c>
    </row>
    <row r="1103" spans="31:35">
      <c r="AE1103" s="33" t="str">
        <f t="shared" si="60"/>
        <v/>
      </c>
      <c r="AF1103">
        <f t="shared" si="61"/>
        <v>0</v>
      </c>
      <c r="AG1103" s="33">
        <f t="shared" si="62"/>
        <v>8</v>
      </c>
      <c r="AH1103">
        <v>1.7215589063388E-2</v>
      </c>
      <c r="AI1103">
        <v>9.0653736426828599E-2</v>
      </c>
    </row>
    <row r="1104" spans="31:35">
      <c r="AE1104" s="33" t="str">
        <f t="shared" si="60"/>
        <v/>
      </c>
      <c r="AF1104">
        <f t="shared" si="61"/>
        <v>0</v>
      </c>
      <c r="AG1104" s="33">
        <f t="shared" si="62"/>
        <v>9</v>
      </c>
      <c r="AH1104">
        <v>1.9757280100264899E-2</v>
      </c>
      <c r="AI1104">
        <v>0.104037756484875</v>
      </c>
    </row>
    <row r="1105" spans="31:35">
      <c r="AE1105" s="33" t="str">
        <f t="shared" si="60"/>
        <v/>
      </c>
      <c r="AF1105">
        <f t="shared" si="61"/>
        <v>0</v>
      </c>
      <c r="AG1105" s="33">
        <f t="shared" si="62"/>
        <v>10</v>
      </c>
      <c r="AH1105">
        <v>3.5146857500715002E-3</v>
      </c>
      <c r="AI1105">
        <v>1.8507609262567299E-2</v>
      </c>
    </row>
    <row r="1106" spans="31:35">
      <c r="AE1106" s="33">
        <f t="shared" si="60"/>
        <v>56</v>
      </c>
      <c r="AF1106" t="str">
        <f t="shared" si="61"/>
        <v>coeffs</v>
      </c>
      <c r="AG1106" s="33">
        <f t="shared" si="62"/>
        <v>1</v>
      </c>
      <c r="AH1106">
        <v>-0.206319809731976</v>
      </c>
      <c r="AI1106">
        <v>4.4401063026627599</v>
      </c>
    </row>
    <row r="1107" spans="31:35">
      <c r="AE1107" s="33" t="str">
        <f t="shared" si="60"/>
        <v/>
      </c>
      <c r="AF1107">
        <f t="shared" si="61"/>
        <v>0</v>
      </c>
      <c r="AG1107" s="33">
        <f t="shared" si="62"/>
        <v>2</v>
      </c>
      <c r="AH1107">
        <v>0.11086489931108801</v>
      </c>
      <c r="AI1107">
        <v>-1.1056928138019699</v>
      </c>
    </row>
    <row r="1108" spans="31:35">
      <c r="AE1108" s="33" t="str">
        <f t="shared" si="60"/>
        <v/>
      </c>
      <c r="AF1108">
        <f t="shared" si="61"/>
        <v>0</v>
      </c>
      <c r="AG1108" s="33">
        <f t="shared" si="62"/>
        <v>3</v>
      </c>
      <c r="AH1108">
        <v>0.28546689648215801</v>
      </c>
      <c r="AI1108">
        <v>-0.97150840730905796</v>
      </c>
    </row>
    <row r="1109" spans="31:35">
      <c r="AE1109" s="33" t="str">
        <f t="shared" si="60"/>
        <v/>
      </c>
      <c r="AF1109">
        <f t="shared" si="61"/>
        <v>0</v>
      </c>
      <c r="AG1109" s="33">
        <f t="shared" si="62"/>
        <v>4</v>
      </c>
      <c r="AH1109">
        <v>0.32646034763785198</v>
      </c>
      <c r="AI1109">
        <v>-3.0495744878323898</v>
      </c>
    </row>
    <row r="1110" spans="31:35">
      <c r="AE1110" s="33" t="str">
        <f t="shared" si="60"/>
        <v/>
      </c>
      <c r="AF1110">
        <f t="shared" si="61"/>
        <v>0</v>
      </c>
      <c r="AG1110" s="33">
        <f t="shared" si="62"/>
        <v>5</v>
      </c>
      <c r="AH1110">
        <v>8.0840494399420204E-2</v>
      </c>
      <c r="AI1110">
        <v>-0.55804350582116602</v>
      </c>
    </row>
    <row r="1111" spans="31:35">
      <c r="AE1111" s="33" t="str">
        <f t="shared" si="60"/>
        <v/>
      </c>
      <c r="AF1111">
        <f t="shared" si="61"/>
        <v>0</v>
      </c>
      <c r="AG1111" s="33">
        <f t="shared" si="62"/>
        <v>6</v>
      </c>
      <c r="AH1111">
        <v>8.3422168685651693E-2</v>
      </c>
      <c r="AI1111">
        <v>-0.46712989294089302</v>
      </c>
    </row>
    <row r="1112" spans="31:35">
      <c r="AE1112" s="33" t="str">
        <f t="shared" si="60"/>
        <v/>
      </c>
      <c r="AF1112">
        <f t="shared" si="61"/>
        <v>0</v>
      </c>
      <c r="AG1112" s="33">
        <f t="shared" si="62"/>
        <v>7</v>
      </c>
      <c r="AH1112">
        <v>1.5417614426044E-2</v>
      </c>
      <c r="AI1112">
        <v>-0.10031015065757699</v>
      </c>
    </row>
    <row r="1113" spans="31:35">
      <c r="AE1113" s="33" t="str">
        <f t="shared" si="60"/>
        <v/>
      </c>
      <c r="AF1113">
        <f t="shared" si="61"/>
        <v>0</v>
      </c>
      <c r="AG1113" s="33">
        <f t="shared" si="62"/>
        <v>8</v>
      </c>
      <c r="AH1113">
        <v>-3.8381631778468803E-2</v>
      </c>
      <c r="AI1113">
        <v>0.78248727748090696</v>
      </c>
    </row>
    <row r="1114" spans="31:35">
      <c r="AE1114" s="33" t="str">
        <f t="shared" si="60"/>
        <v/>
      </c>
      <c r="AF1114">
        <f t="shared" si="61"/>
        <v>0</v>
      </c>
      <c r="AG1114" s="33">
        <f t="shared" si="62"/>
        <v>9</v>
      </c>
      <c r="AH1114">
        <v>-5.0886173204140801E-2</v>
      </c>
      <c r="AI1114">
        <v>0.58086638645798305</v>
      </c>
    </row>
    <row r="1115" spans="31:35">
      <c r="AE1115" s="33" t="str">
        <f t="shared" ref="AE1115:AE1178" si="63">IF(AF1115="coeffs",AE1095+1,"")</f>
        <v/>
      </c>
      <c r="AF1115">
        <f t="shared" ref="AF1115:AF1178" si="64">AF1095</f>
        <v>0</v>
      </c>
      <c r="AG1115" s="33">
        <f t="shared" si="62"/>
        <v>10</v>
      </c>
      <c r="AH1115">
        <v>-9.8901536798966499E-3</v>
      </c>
      <c r="AI1115">
        <v>3.4774465096731898E-2</v>
      </c>
    </row>
    <row r="1116" spans="31:35">
      <c r="AE1116" s="33" t="str">
        <f t="shared" si="63"/>
        <v/>
      </c>
      <c r="AF1116" t="str">
        <f t="shared" si="64"/>
        <v>ses</v>
      </c>
      <c r="AG1116" s="33">
        <f t="shared" si="62"/>
        <v>1</v>
      </c>
      <c r="AH1116">
        <v>0.29073633873178301</v>
      </c>
      <c r="AI1116">
        <v>1.45733587432885</v>
      </c>
    </row>
    <row r="1117" spans="31:35">
      <c r="AE1117" s="33" t="str">
        <f t="shared" si="63"/>
        <v/>
      </c>
      <c r="AF1117">
        <f t="shared" si="64"/>
        <v>0</v>
      </c>
      <c r="AG1117" s="33">
        <f t="shared" si="62"/>
        <v>2</v>
      </c>
      <c r="AH1117">
        <v>0.244052991685864</v>
      </c>
      <c r="AI1117">
        <v>1.2233323896577299</v>
      </c>
    </row>
    <row r="1118" spans="31:35">
      <c r="AE1118" s="33" t="str">
        <f t="shared" si="63"/>
        <v/>
      </c>
      <c r="AF1118">
        <f t="shared" si="64"/>
        <v>0</v>
      </c>
      <c r="AG1118" s="33">
        <f t="shared" si="62"/>
        <v>3</v>
      </c>
      <c r="AH1118">
        <v>0.29865508246087302</v>
      </c>
      <c r="AI1118">
        <v>1.4970291213662099</v>
      </c>
    </row>
    <row r="1119" spans="31:35">
      <c r="AE1119" s="33" t="str">
        <f t="shared" si="63"/>
        <v/>
      </c>
      <c r="AF1119">
        <f t="shared" si="64"/>
        <v>0</v>
      </c>
      <c r="AG1119" s="33">
        <f t="shared" si="62"/>
        <v>4</v>
      </c>
      <c r="AH1119">
        <v>0.275536776068528</v>
      </c>
      <c r="AI1119">
        <v>1.3811470221203701</v>
      </c>
    </row>
    <row r="1120" spans="31:35">
      <c r="AE1120" s="33" t="str">
        <f t="shared" si="63"/>
        <v/>
      </c>
      <c r="AF1120">
        <f t="shared" si="64"/>
        <v>0</v>
      </c>
      <c r="AG1120" s="33">
        <f t="shared" si="62"/>
        <v>5</v>
      </c>
      <c r="AH1120">
        <v>6.3367645282968996E-2</v>
      </c>
      <c r="AI1120">
        <v>0.31763467595913802</v>
      </c>
    </row>
    <row r="1121" spans="31:35">
      <c r="AE1121" s="33" t="str">
        <f t="shared" si="63"/>
        <v/>
      </c>
      <c r="AF1121">
        <f t="shared" si="64"/>
        <v>0</v>
      </c>
      <c r="AG1121" s="33">
        <f t="shared" si="62"/>
        <v>6</v>
      </c>
      <c r="AH1121">
        <v>3.5392555762073098E-2</v>
      </c>
      <c r="AI1121">
        <v>0.17740761757283199</v>
      </c>
    </row>
    <row r="1122" spans="31:35">
      <c r="AE1122" s="33" t="str">
        <f t="shared" si="63"/>
        <v/>
      </c>
      <c r="AF1122">
        <f t="shared" si="64"/>
        <v>0</v>
      </c>
      <c r="AG1122" s="33">
        <f t="shared" si="62"/>
        <v>7</v>
      </c>
      <c r="AH1122">
        <v>2.8440610737696999E-2</v>
      </c>
      <c r="AI1122">
        <v>0.14256051547139201</v>
      </c>
    </row>
    <row r="1123" spans="31:35">
      <c r="AE1123" s="33" t="str">
        <f t="shared" si="63"/>
        <v/>
      </c>
      <c r="AF1123">
        <f t="shared" si="64"/>
        <v>0</v>
      </c>
      <c r="AG1123" s="33">
        <f t="shared" si="62"/>
        <v>8</v>
      </c>
      <c r="AH1123">
        <v>3.2535023742860297E-2</v>
      </c>
      <c r="AI1123">
        <v>0.16308404198607299</v>
      </c>
    </row>
    <row r="1124" spans="31:35">
      <c r="AE1124" s="33" t="str">
        <f t="shared" si="63"/>
        <v/>
      </c>
      <c r="AF1124">
        <f t="shared" si="64"/>
        <v>0</v>
      </c>
      <c r="AG1124" s="33">
        <f t="shared" si="62"/>
        <v>9</v>
      </c>
      <c r="AH1124">
        <v>3.7338459624567603E-2</v>
      </c>
      <c r="AI1124">
        <v>0.18716159438625099</v>
      </c>
    </row>
    <row r="1125" spans="31:35">
      <c r="AE1125" s="33" t="str">
        <f t="shared" si="63"/>
        <v/>
      </c>
      <c r="AF1125">
        <f t="shared" si="64"/>
        <v>0</v>
      </c>
      <c r="AG1125" s="33">
        <f t="shared" si="62"/>
        <v>10</v>
      </c>
      <c r="AH1125">
        <v>6.6422580084962097E-3</v>
      </c>
      <c r="AI1125">
        <v>3.3294774655808899E-2</v>
      </c>
    </row>
    <row r="1126" spans="31:35">
      <c r="AE1126" s="33">
        <f t="shared" si="63"/>
        <v>57</v>
      </c>
      <c r="AF1126" t="str">
        <f t="shared" si="64"/>
        <v>coeffs</v>
      </c>
      <c r="AG1126" s="33">
        <f t="shared" si="62"/>
        <v>1</v>
      </c>
      <c r="AH1126">
        <v>-0.12707397847152099</v>
      </c>
      <c r="AI1126">
        <v>0.24744616340442899</v>
      </c>
    </row>
    <row r="1127" spans="31:35">
      <c r="AE1127" s="33" t="str">
        <f t="shared" si="63"/>
        <v/>
      </c>
      <c r="AF1127">
        <f t="shared" si="64"/>
        <v>0</v>
      </c>
      <c r="AG1127" s="33">
        <f t="shared" si="62"/>
        <v>2</v>
      </c>
      <c r="AH1127">
        <v>0.16619485784853399</v>
      </c>
      <c r="AI1127">
        <v>0.23038984715875499</v>
      </c>
    </row>
    <row r="1128" spans="31:35">
      <c r="AE1128" s="33" t="str">
        <f t="shared" si="63"/>
        <v/>
      </c>
      <c r="AF1128">
        <f t="shared" si="64"/>
        <v>0</v>
      </c>
      <c r="AG1128" s="33">
        <f t="shared" si="62"/>
        <v>3</v>
      </c>
      <c r="AH1128">
        <v>0.337614603869069</v>
      </c>
      <c r="AI1128">
        <v>1.6411914770037499</v>
      </c>
    </row>
    <row r="1129" spans="31:35">
      <c r="AE1129" s="33" t="str">
        <f t="shared" si="63"/>
        <v/>
      </c>
      <c r="AF1129">
        <f t="shared" si="64"/>
        <v>0</v>
      </c>
      <c r="AG1129" s="33">
        <f t="shared" si="62"/>
        <v>4</v>
      </c>
      <c r="AH1129">
        <v>0.12644504307034299</v>
      </c>
      <c r="AI1129">
        <v>1.27709985405506</v>
      </c>
    </row>
    <row r="1130" spans="31:35">
      <c r="AE1130" s="33" t="str">
        <f t="shared" si="63"/>
        <v/>
      </c>
      <c r="AF1130">
        <f t="shared" si="64"/>
        <v>0</v>
      </c>
      <c r="AG1130" s="33">
        <f t="shared" si="62"/>
        <v>5</v>
      </c>
      <c r="AH1130">
        <v>2.7502346139446202E-2</v>
      </c>
      <c r="AI1130">
        <v>-0.16922844555317901</v>
      </c>
    </row>
    <row r="1131" spans="31:35">
      <c r="AE1131" s="33" t="str">
        <f t="shared" si="63"/>
        <v/>
      </c>
      <c r="AF1131">
        <f t="shared" si="64"/>
        <v>0</v>
      </c>
      <c r="AG1131" s="33">
        <f t="shared" si="62"/>
        <v>6</v>
      </c>
      <c r="AH1131">
        <v>-1.36438679642396E-3</v>
      </c>
      <c r="AI1131">
        <v>-0.132940116857338</v>
      </c>
    </row>
    <row r="1132" spans="31:35">
      <c r="AE1132" s="33" t="str">
        <f t="shared" si="63"/>
        <v/>
      </c>
      <c r="AF1132">
        <f t="shared" si="64"/>
        <v>0</v>
      </c>
      <c r="AG1132" s="33">
        <f t="shared" si="62"/>
        <v>7</v>
      </c>
      <c r="AH1132">
        <v>4.9894427943922098E-2</v>
      </c>
      <c r="AI1132">
        <v>-4.2064571897901103E-2</v>
      </c>
    </row>
    <row r="1133" spans="31:35">
      <c r="AE1133" s="33" t="str">
        <f t="shared" si="63"/>
        <v/>
      </c>
      <c r="AF1133">
        <f t="shared" si="64"/>
        <v>0</v>
      </c>
      <c r="AG1133" s="33">
        <f t="shared" si="62"/>
        <v>8</v>
      </c>
      <c r="AH1133">
        <v>1.2243406673268901E-2</v>
      </c>
      <c r="AI1133">
        <v>0.25244335319741501</v>
      </c>
    </row>
    <row r="1134" spans="31:35">
      <c r="AE1134" s="33" t="str">
        <f t="shared" si="63"/>
        <v/>
      </c>
      <c r="AF1134">
        <f t="shared" si="64"/>
        <v>0</v>
      </c>
      <c r="AG1134" s="33">
        <f t="shared" si="62"/>
        <v>9</v>
      </c>
      <c r="AH1134">
        <v>3.4236228365512003E-2</v>
      </c>
      <c r="AI1134">
        <v>-0.27304244095147001</v>
      </c>
    </row>
    <row r="1135" spans="31:35">
      <c r="AE1135" s="33" t="str">
        <f t="shared" si="63"/>
        <v/>
      </c>
      <c r="AF1135">
        <f t="shared" si="64"/>
        <v>0</v>
      </c>
      <c r="AG1135" s="33">
        <f t="shared" si="62"/>
        <v>10</v>
      </c>
      <c r="AH1135">
        <v>-4.8451946599083699E-3</v>
      </c>
      <c r="AI1135">
        <v>-1.8950471517088299E-2</v>
      </c>
    </row>
    <row r="1136" spans="31:35">
      <c r="AE1136" s="33" t="str">
        <f t="shared" si="63"/>
        <v/>
      </c>
      <c r="AF1136" t="str">
        <f t="shared" si="64"/>
        <v>ses</v>
      </c>
      <c r="AG1136" s="33">
        <f t="shared" si="62"/>
        <v>1</v>
      </c>
      <c r="AH1136">
        <v>0.22741587760526999</v>
      </c>
      <c r="AI1136">
        <v>1.52103978474849</v>
      </c>
    </row>
    <row r="1137" spans="31:35">
      <c r="AE1137" s="33" t="str">
        <f t="shared" si="63"/>
        <v/>
      </c>
      <c r="AF1137">
        <f t="shared" si="64"/>
        <v>0</v>
      </c>
      <c r="AG1137" s="33">
        <f t="shared" si="62"/>
        <v>2</v>
      </c>
      <c r="AH1137">
        <v>0.19089985630463299</v>
      </c>
      <c r="AI1137">
        <v>1.2768074041255399</v>
      </c>
    </row>
    <row r="1138" spans="31:35">
      <c r="AE1138" s="33" t="str">
        <f t="shared" si="63"/>
        <v/>
      </c>
      <c r="AF1138">
        <f t="shared" si="64"/>
        <v>0</v>
      </c>
      <c r="AG1138" s="33">
        <f t="shared" si="62"/>
        <v>3</v>
      </c>
      <c r="AH1138">
        <v>0.23360997106650599</v>
      </c>
      <c r="AI1138">
        <v>1.5624681260068101</v>
      </c>
    </row>
    <row r="1139" spans="31:35">
      <c r="AE1139" s="33" t="str">
        <f t="shared" si="63"/>
        <v/>
      </c>
      <c r="AF1139">
        <f t="shared" si="64"/>
        <v>0</v>
      </c>
      <c r="AG1139" s="33">
        <f t="shared" si="62"/>
        <v>4</v>
      </c>
      <c r="AH1139">
        <v>0.21552667965582101</v>
      </c>
      <c r="AI1139">
        <v>1.44152052127274</v>
      </c>
    </row>
    <row r="1140" spans="31:35">
      <c r="AE1140" s="33" t="str">
        <f t="shared" si="63"/>
        <v/>
      </c>
      <c r="AF1140">
        <f t="shared" si="64"/>
        <v>0</v>
      </c>
      <c r="AG1140" s="33">
        <f t="shared" si="62"/>
        <v>5</v>
      </c>
      <c r="AH1140">
        <v>4.9566589187533497E-2</v>
      </c>
      <c r="AI1140">
        <v>0.33151930701770699</v>
      </c>
    </row>
    <row r="1141" spans="31:35">
      <c r="AE1141" s="33" t="str">
        <f t="shared" si="63"/>
        <v/>
      </c>
      <c r="AF1141">
        <f t="shared" si="64"/>
        <v>0</v>
      </c>
      <c r="AG1141" s="33">
        <f t="shared" si="62"/>
        <v>6</v>
      </c>
      <c r="AH1141">
        <v>2.7684290049310702E-2</v>
      </c>
      <c r="AI1141">
        <v>0.185162562178739</v>
      </c>
    </row>
    <row r="1142" spans="31:35">
      <c r="AE1142" s="33" t="str">
        <f t="shared" si="63"/>
        <v/>
      </c>
      <c r="AF1142">
        <f t="shared" si="64"/>
        <v>0</v>
      </c>
      <c r="AG1142" s="33">
        <f t="shared" si="62"/>
        <v>7</v>
      </c>
      <c r="AH1142">
        <v>2.2246432897781401E-2</v>
      </c>
      <c r="AI1142">
        <v>0.14879220335264301</v>
      </c>
    </row>
    <row r="1143" spans="31:35">
      <c r="AE1143" s="33" t="str">
        <f t="shared" si="63"/>
        <v/>
      </c>
      <c r="AF1143">
        <f t="shared" si="64"/>
        <v>0</v>
      </c>
      <c r="AG1143" s="33">
        <f t="shared" si="62"/>
        <v>8</v>
      </c>
      <c r="AH1143">
        <v>2.5449109697349401E-2</v>
      </c>
      <c r="AI1143">
        <v>0.170212866153898</v>
      </c>
    </row>
    <row r="1144" spans="31:35">
      <c r="AE1144" s="33" t="str">
        <f t="shared" si="63"/>
        <v/>
      </c>
      <c r="AF1144">
        <f t="shared" si="64"/>
        <v>0</v>
      </c>
      <c r="AG1144" s="33">
        <f t="shared" si="62"/>
        <v>9</v>
      </c>
      <c r="AH1144">
        <v>2.9206388857306299E-2</v>
      </c>
      <c r="AI1144">
        <v>0.195342910480093</v>
      </c>
    </row>
    <row r="1145" spans="31:35">
      <c r="AE1145" s="33" t="str">
        <f t="shared" si="63"/>
        <v/>
      </c>
      <c r="AF1145">
        <f t="shared" si="64"/>
        <v>0</v>
      </c>
      <c r="AG1145" s="33">
        <f t="shared" si="62"/>
        <v>10</v>
      </c>
      <c r="AH1145">
        <v>5.1956179295370303E-3</v>
      </c>
      <c r="AI1145">
        <v>3.4750175143423101E-2</v>
      </c>
    </row>
    <row r="1146" spans="31:35">
      <c r="AE1146" s="33">
        <f t="shared" si="63"/>
        <v>58</v>
      </c>
      <c r="AF1146" t="str">
        <f t="shared" si="64"/>
        <v>coeffs</v>
      </c>
      <c r="AG1146" s="33">
        <f t="shared" si="62"/>
        <v>1</v>
      </c>
      <c r="AH1146">
        <v>-0.54274221495339403</v>
      </c>
      <c r="AI1146">
        <v>1.3633417464881299</v>
      </c>
    </row>
    <row r="1147" spans="31:35">
      <c r="AE1147" s="33" t="str">
        <f t="shared" si="63"/>
        <v/>
      </c>
      <c r="AF1147">
        <f t="shared" si="64"/>
        <v>0</v>
      </c>
      <c r="AG1147" s="33">
        <f t="shared" si="62"/>
        <v>2</v>
      </c>
      <c r="AH1147">
        <v>0.27982224732431898</v>
      </c>
      <c r="AI1147">
        <v>-0.63442736799350297</v>
      </c>
    </row>
    <row r="1148" spans="31:35">
      <c r="AE1148" s="33" t="str">
        <f t="shared" si="63"/>
        <v/>
      </c>
      <c r="AF1148">
        <f t="shared" si="64"/>
        <v>0</v>
      </c>
      <c r="AG1148" s="33">
        <f t="shared" si="62"/>
        <v>3</v>
      </c>
      <c r="AH1148">
        <v>0.70670127320185305</v>
      </c>
      <c r="AI1148">
        <v>2.1138247572619902</v>
      </c>
    </row>
    <row r="1149" spans="31:35">
      <c r="AE1149" s="33" t="str">
        <f t="shared" si="63"/>
        <v/>
      </c>
      <c r="AF1149">
        <f t="shared" si="64"/>
        <v>0</v>
      </c>
      <c r="AG1149" s="33">
        <f t="shared" si="62"/>
        <v>4</v>
      </c>
      <c r="AH1149">
        <v>0.34719181853009501</v>
      </c>
      <c r="AI1149">
        <v>1.6256560344633999</v>
      </c>
    </row>
    <row r="1150" spans="31:35">
      <c r="AE1150" s="33" t="str">
        <f t="shared" si="63"/>
        <v/>
      </c>
      <c r="AF1150">
        <f t="shared" si="64"/>
        <v>0</v>
      </c>
      <c r="AG1150" s="33">
        <f t="shared" si="62"/>
        <v>5</v>
      </c>
      <c r="AH1150">
        <v>0.109676955352739</v>
      </c>
      <c r="AI1150">
        <v>-0.40131204579191199</v>
      </c>
    </row>
    <row r="1151" spans="31:35">
      <c r="AE1151" s="33" t="str">
        <f t="shared" si="63"/>
        <v/>
      </c>
      <c r="AF1151">
        <f t="shared" si="64"/>
        <v>0</v>
      </c>
      <c r="AG1151" s="33">
        <f t="shared" si="62"/>
        <v>6</v>
      </c>
      <c r="AH1151">
        <v>2.29915303383319E-2</v>
      </c>
      <c r="AI1151">
        <v>-0.55289087149845395</v>
      </c>
    </row>
    <row r="1152" spans="31:35">
      <c r="AE1152" s="33" t="str">
        <f t="shared" si="63"/>
        <v/>
      </c>
      <c r="AF1152">
        <f t="shared" si="64"/>
        <v>0</v>
      </c>
      <c r="AG1152" s="33">
        <f t="shared" si="62"/>
        <v>7</v>
      </c>
      <c r="AH1152">
        <v>3.1701961160223099E-2</v>
      </c>
      <c r="AI1152">
        <v>0.192430291161544</v>
      </c>
    </row>
    <row r="1153" spans="31:35">
      <c r="AE1153" s="33" t="str">
        <f t="shared" si="63"/>
        <v/>
      </c>
      <c r="AF1153">
        <f t="shared" si="64"/>
        <v>0</v>
      </c>
      <c r="AG1153" s="33">
        <f t="shared" si="62"/>
        <v>8</v>
      </c>
      <c r="AH1153">
        <v>1.8277904119661799E-2</v>
      </c>
      <c r="AI1153">
        <v>0.64786302619411895</v>
      </c>
    </row>
    <row r="1154" spans="31:35">
      <c r="AE1154" s="33" t="str">
        <f t="shared" si="63"/>
        <v/>
      </c>
      <c r="AF1154">
        <f t="shared" si="64"/>
        <v>0</v>
      </c>
      <c r="AG1154" s="33">
        <f t="shared" si="62"/>
        <v>9</v>
      </c>
      <c r="AH1154">
        <v>2.61283151056858E-2</v>
      </c>
      <c r="AI1154">
        <v>8.6536033439038096E-2</v>
      </c>
    </row>
    <row r="1155" spans="31:35">
      <c r="AE1155" s="33" t="str">
        <f t="shared" si="63"/>
        <v/>
      </c>
      <c r="AF1155">
        <f t="shared" si="64"/>
        <v>0</v>
      </c>
      <c r="AG1155" s="33">
        <f t="shared" si="62"/>
        <v>10</v>
      </c>
      <c r="AH1155">
        <v>-1.09347567416688E-2</v>
      </c>
      <c r="AI1155">
        <v>2.2784473159734799E-3</v>
      </c>
    </row>
    <row r="1156" spans="31:35">
      <c r="AE1156" s="33" t="str">
        <f t="shared" si="63"/>
        <v/>
      </c>
      <c r="AF1156" t="str">
        <f t="shared" si="64"/>
        <v>ses</v>
      </c>
      <c r="AG1156" s="33">
        <f t="shared" si="62"/>
        <v>1</v>
      </c>
      <c r="AH1156">
        <v>0.174229999750416</v>
      </c>
      <c r="AI1156">
        <v>1.21323777609183</v>
      </c>
    </row>
    <row r="1157" spans="31:35">
      <c r="AE1157" s="33" t="str">
        <f t="shared" si="63"/>
        <v/>
      </c>
      <c r="AF1157">
        <f t="shared" si="64"/>
        <v>0</v>
      </c>
      <c r="AG1157" s="33">
        <f t="shared" si="62"/>
        <v>2</v>
      </c>
      <c r="AH1157">
        <v>0.146254000672906</v>
      </c>
      <c r="AI1157">
        <v>1.0184289661660599</v>
      </c>
    </row>
    <row r="1158" spans="31:35">
      <c r="AE1158" s="33" t="str">
        <f t="shared" si="63"/>
        <v/>
      </c>
      <c r="AF1158">
        <f t="shared" si="64"/>
        <v>0</v>
      </c>
      <c r="AG1158" s="33">
        <f t="shared" si="62"/>
        <v>3</v>
      </c>
      <c r="AH1158">
        <v>0.17897547712679501</v>
      </c>
      <c r="AI1158">
        <v>1.24628255843046</v>
      </c>
    </row>
    <row r="1159" spans="31:35">
      <c r="AE1159" s="33" t="str">
        <f t="shared" si="63"/>
        <v/>
      </c>
      <c r="AF1159">
        <f t="shared" si="64"/>
        <v>0</v>
      </c>
      <c r="AG1159" s="33">
        <f t="shared" si="62"/>
        <v>4</v>
      </c>
      <c r="AH1159">
        <v>0.165121335141867</v>
      </c>
      <c r="AI1159">
        <v>1.1498102606887799</v>
      </c>
    </row>
    <row r="1160" spans="31:35">
      <c r="AE1160" s="33" t="str">
        <f t="shared" si="63"/>
        <v/>
      </c>
      <c r="AF1160">
        <f t="shared" si="64"/>
        <v>0</v>
      </c>
      <c r="AG1160" s="33">
        <f t="shared" ref="AG1160:AG1223" si="65">IF(AG1159=10,1,AG1159+1)</f>
        <v>5</v>
      </c>
      <c r="AH1160">
        <v>3.7974423389920797E-2</v>
      </c>
      <c r="AI1160">
        <v>0.26443210152072</v>
      </c>
    </row>
    <row r="1161" spans="31:35">
      <c r="AE1161" s="33" t="str">
        <f t="shared" si="63"/>
        <v/>
      </c>
      <c r="AF1161">
        <f t="shared" si="64"/>
        <v>0</v>
      </c>
      <c r="AG1161" s="33">
        <f t="shared" si="65"/>
        <v>6</v>
      </c>
      <c r="AH1161">
        <v>2.12097497288821E-2</v>
      </c>
      <c r="AI1161">
        <v>0.147692530731761</v>
      </c>
    </row>
    <row r="1162" spans="31:35">
      <c r="AE1162" s="33" t="str">
        <f t="shared" si="63"/>
        <v/>
      </c>
      <c r="AF1162">
        <f t="shared" si="64"/>
        <v>0</v>
      </c>
      <c r="AG1162" s="33">
        <f t="shared" si="65"/>
        <v>7</v>
      </c>
      <c r="AH1162">
        <v>1.7043647255605102E-2</v>
      </c>
      <c r="AI1162">
        <v>0.118682182876113</v>
      </c>
    </row>
    <row r="1163" spans="31:35">
      <c r="AE1163" s="33" t="str">
        <f t="shared" si="63"/>
        <v/>
      </c>
      <c r="AF1163">
        <f t="shared" si="64"/>
        <v>0</v>
      </c>
      <c r="AG1163" s="33">
        <f t="shared" si="65"/>
        <v>8</v>
      </c>
      <c r="AH1163">
        <v>1.94973122497351E-2</v>
      </c>
      <c r="AI1163">
        <v>0.13576809841888399</v>
      </c>
    </row>
    <row r="1164" spans="31:35">
      <c r="AE1164" s="33" t="str">
        <f t="shared" si="63"/>
        <v/>
      </c>
      <c r="AF1164">
        <f t="shared" si="64"/>
        <v>0</v>
      </c>
      <c r="AG1164" s="33">
        <f t="shared" si="65"/>
        <v>9</v>
      </c>
      <c r="AH1164">
        <v>2.2375874441587899E-2</v>
      </c>
      <c r="AI1164">
        <v>0.15581275431619299</v>
      </c>
    </row>
    <row r="1165" spans="31:35">
      <c r="AE1165" s="33" t="str">
        <f t="shared" si="63"/>
        <v/>
      </c>
      <c r="AF1165">
        <f t="shared" si="64"/>
        <v>0</v>
      </c>
      <c r="AG1165" s="33">
        <f t="shared" si="65"/>
        <v>10</v>
      </c>
      <c r="AH1165">
        <v>3.9805158729405996E-3</v>
      </c>
      <c r="AI1165">
        <v>2.7718029227473101E-2</v>
      </c>
    </row>
    <row r="1166" spans="31:35">
      <c r="AE1166" s="33">
        <f t="shared" si="63"/>
        <v>59</v>
      </c>
      <c r="AF1166" t="str">
        <f t="shared" si="64"/>
        <v>coeffs</v>
      </c>
      <c r="AG1166" s="33">
        <f t="shared" si="65"/>
        <v>1</v>
      </c>
      <c r="AH1166">
        <v>-0.32009532239578298</v>
      </c>
      <c r="AI1166">
        <v>-0.85706708390075204</v>
      </c>
    </row>
    <row r="1167" spans="31:35">
      <c r="AE1167" s="33" t="str">
        <f t="shared" si="63"/>
        <v/>
      </c>
      <c r="AF1167">
        <f t="shared" si="64"/>
        <v>0</v>
      </c>
      <c r="AG1167" s="33">
        <f t="shared" si="65"/>
        <v>2</v>
      </c>
      <c r="AH1167">
        <v>0.116006261404343</v>
      </c>
      <c r="AI1167">
        <v>1.18717964959584</v>
      </c>
    </row>
    <row r="1168" spans="31:35">
      <c r="AE1168" s="33" t="str">
        <f t="shared" si="63"/>
        <v/>
      </c>
      <c r="AF1168">
        <f t="shared" si="64"/>
        <v>0</v>
      </c>
      <c r="AG1168" s="33">
        <f t="shared" si="65"/>
        <v>3</v>
      </c>
      <c r="AH1168">
        <v>0.54703866204885299</v>
      </c>
      <c r="AI1168">
        <v>3.1741338754978901</v>
      </c>
    </row>
    <row r="1169" spans="31:35">
      <c r="AE1169" s="33" t="str">
        <f t="shared" si="63"/>
        <v/>
      </c>
      <c r="AF1169">
        <f t="shared" si="64"/>
        <v>0</v>
      </c>
      <c r="AG1169" s="33">
        <f t="shared" si="65"/>
        <v>4</v>
      </c>
      <c r="AH1169">
        <v>0.16307810382072099</v>
      </c>
      <c r="AI1169">
        <v>1.0410365209110199</v>
      </c>
    </row>
    <row r="1170" spans="31:35">
      <c r="AE1170" s="33" t="str">
        <f t="shared" si="63"/>
        <v/>
      </c>
      <c r="AF1170">
        <f t="shared" si="64"/>
        <v>0</v>
      </c>
      <c r="AG1170" s="33">
        <f t="shared" si="65"/>
        <v>5</v>
      </c>
      <c r="AH1170">
        <v>0.13133150975868799</v>
      </c>
      <c r="AI1170">
        <v>0.11320081802047099</v>
      </c>
    </row>
    <row r="1171" spans="31:35">
      <c r="AE1171" s="33" t="str">
        <f t="shared" si="63"/>
        <v/>
      </c>
      <c r="AF1171">
        <f t="shared" si="64"/>
        <v>0</v>
      </c>
      <c r="AG1171" s="33">
        <f t="shared" si="65"/>
        <v>6</v>
      </c>
      <c r="AH1171">
        <v>3.3427889447186902E-3</v>
      </c>
      <c r="AI1171">
        <v>-0.34497077343587201</v>
      </c>
    </row>
    <row r="1172" spans="31:35">
      <c r="AE1172" s="33" t="str">
        <f t="shared" si="63"/>
        <v/>
      </c>
      <c r="AF1172">
        <f t="shared" si="64"/>
        <v>0</v>
      </c>
      <c r="AG1172" s="33">
        <f t="shared" si="65"/>
        <v>7</v>
      </c>
      <c r="AH1172">
        <v>3.7297271998472797E-2</v>
      </c>
      <c r="AI1172">
        <v>0.102605130700182</v>
      </c>
    </row>
    <row r="1173" spans="31:35">
      <c r="AE1173" s="33" t="str">
        <f t="shared" si="63"/>
        <v/>
      </c>
      <c r="AF1173">
        <f t="shared" si="64"/>
        <v>0</v>
      </c>
      <c r="AG1173" s="33">
        <f t="shared" si="65"/>
        <v>8</v>
      </c>
      <c r="AH1173">
        <v>2.7058120983367899E-2</v>
      </c>
      <c r="AI1173">
        <v>0.45674814313874301</v>
      </c>
    </row>
    <row r="1174" spans="31:35">
      <c r="AE1174" s="33" t="str">
        <f t="shared" si="63"/>
        <v/>
      </c>
      <c r="AF1174">
        <f t="shared" si="64"/>
        <v>0</v>
      </c>
      <c r="AG1174" s="33">
        <f t="shared" si="65"/>
        <v>9</v>
      </c>
      <c r="AH1174">
        <v>7.2000131420914297E-3</v>
      </c>
      <c r="AI1174">
        <v>9.51084450696872E-2</v>
      </c>
    </row>
    <row r="1175" spans="31:35">
      <c r="AE1175" s="33" t="str">
        <f t="shared" si="63"/>
        <v/>
      </c>
      <c r="AF1175">
        <f t="shared" si="64"/>
        <v>0</v>
      </c>
      <c r="AG1175" s="33">
        <f t="shared" si="65"/>
        <v>10</v>
      </c>
      <c r="AH1175">
        <v>-7.34107735609548E-3</v>
      </c>
      <c r="AI1175">
        <v>2.4124334649059599E-3</v>
      </c>
    </row>
    <row r="1176" spans="31:35">
      <c r="AE1176" s="33" t="str">
        <f t="shared" si="63"/>
        <v/>
      </c>
      <c r="AF1176" t="str">
        <f t="shared" si="64"/>
        <v>ses</v>
      </c>
      <c r="AG1176" s="33">
        <f t="shared" si="65"/>
        <v>1</v>
      </c>
      <c r="AH1176">
        <v>0.16575909321354601</v>
      </c>
      <c r="AI1176">
        <v>0.97406351308930295</v>
      </c>
    </row>
    <row r="1177" spans="31:35">
      <c r="AE1177" s="33" t="str">
        <f t="shared" si="63"/>
        <v/>
      </c>
      <c r="AF1177">
        <f t="shared" si="64"/>
        <v>0</v>
      </c>
      <c r="AG1177" s="33">
        <f t="shared" si="65"/>
        <v>2</v>
      </c>
      <c r="AH1177">
        <v>0.13914326215417699</v>
      </c>
      <c r="AI1177">
        <v>0.81765876084997202</v>
      </c>
    </row>
    <row r="1178" spans="31:35">
      <c r="AE1178" s="33" t="str">
        <f t="shared" si="63"/>
        <v/>
      </c>
      <c r="AF1178">
        <f t="shared" si="64"/>
        <v>0</v>
      </c>
      <c r="AG1178" s="33">
        <f t="shared" si="65"/>
        <v>3</v>
      </c>
      <c r="AH1178">
        <v>0.170273849730224</v>
      </c>
      <c r="AI1178">
        <v>1.00059394051938</v>
      </c>
    </row>
    <row r="1179" spans="31:35">
      <c r="AE1179" s="33" t="str">
        <f t="shared" ref="AE1179:AE1225" si="66">IF(AF1179="coeffs",AE1159+1,"")</f>
        <v/>
      </c>
      <c r="AF1179">
        <f t="shared" ref="AF1179:AF1225" si="67">AF1159</f>
        <v>0</v>
      </c>
      <c r="AG1179" s="33">
        <f t="shared" si="65"/>
        <v>4</v>
      </c>
      <c r="AH1179">
        <v>0.15709328371999001</v>
      </c>
      <c r="AI1179">
        <v>0.92313991864021205</v>
      </c>
    </row>
    <row r="1180" spans="31:35">
      <c r="AE1180" s="33" t="str">
        <f t="shared" si="66"/>
        <v/>
      </c>
      <c r="AF1180">
        <f t="shared" si="67"/>
        <v>0</v>
      </c>
      <c r="AG1180" s="33">
        <f t="shared" si="65"/>
        <v>5</v>
      </c>
      <c r="AH1180">
        <v>3.6128140936908401E-2</v>
      </c>
      <c r="AI1180">
        <v>0.212302705089331</v>
      </c>
    </row>
    <row r="1181" spans="31:35">
      <c r="AE1181" s="33" t="str">
        <f t="shared" si="66"/>
        <v/>
      </c>
      <c r="AF1181">
        <f t="shared" si="67"/>
        <v>0</v>
      </c>
      <c r="AG1181" s="33">
        <f t="shared" si="65"/>
        <v>6</v>
      </c>
      <c r="AH1181">
        <v>2.0178550693807001E-2</v>
      </c>
      <c r="AI1181">
        <v>0.11857684303653</v>
      </c>
    </row>
    <row r="1182" spans="31:35">
      <c r="AE1182" s="33" t="str">
        <f t="shared" si="66"/>
        <v/>
      </c>
      <c r="AF1182">
        <f t="shared" si="67"/>
        <v>0</v>
      </c>
      <c r="AG1182" s="33">
        <f t="shared" si="65"/>
        <v>7</v>
      </c>
      <c r="AH1182">
        <v>1.6215000391365801E-2</v>
      </c>
      <c r="AI1182">
        <v>9.5285513088625998E-2</v>
      </c>
    </row>
    <row r="1183" spans="31:35">
      <c r="AE1183" s="33" t="str">
        <f t="shared" si="66"/>
        <v/>
      </c>
      <c r="AF1183">
        <f t="shared" si="67"/>
        <v>0</v>
      </c>
      <c r="AG1183" s="33">
        <f t="shared" si="65"/>
        <v>8</v>
      </c>
      <c r="AH1183">
        <v>1.8549370391132899E-2</v>
      </c>
      <c r="AI1183">
        <v>0.109003159576316</v>
      </c>
    </row>
    <row r="1184" spans="31:35">
      <c r="AE1184" s="33" t="str">
        <f t="shared" si="66"/>
        <v/>
      </c>
      <c r="AF1184">
        <f t="shared" si="67"/>
        <v>0</v>
      </c>
      <c r="AG1184" s="33">
        <f t="shared" si="65"/>
        <v>9</v>
      </c>
      <c r="AH1184">
        <v>2.1287979467433299E-2</v>
      </c>
      <c r="AI1184">
        <v>0.12509626871514801</v>
      </c>
    </row>
    <row r="1185" spans="31:35">
      <c r="AE1185" s="33" t="str">
        <f t="shared" si="66"/>
        <v/>
      </c>
      <c r="AF1185">
        <f t="shared" si="67"/>
        <v>0</v>
      </c>
      <c r="AG1185" s="33">
        <f t="shared" si="65"/>
        <v>10</v>
      </c>
      <c r="AH1185">
        <v>3.7869867563905799E-3</v>
      </c>
      <c r="AI1185">
        <v>2.2253775358195699E-2</v>
      </c>
    </row>
    <row r="1186" spans="31:35">
      <c r="AE1186" s="33">
        <f t="shared" si="66"/>
        <v>60</v>
      </c>
      <c r="AF1186" t="str">
        <f t="shared" si="67"/>
        <v>coeffs</v>
      </c>
      <c r="AG1186" s="33">
        <f t="shared" si="65"/>
        <v>1</v>
      </c>
      <c r="AH1186">
        <v>-0.31760306510582298</v>
      </c>
      <c r="AI1186">
        <v>-0.633901472420346</v>
      </c>
    </row>
    <row r="1187" spans="31:35">
      <c r="AE1187" s="33" t="str">
        <f t="shared" si="66"/>
        <v/>
      </c>
      <c r="AF1187">
        <f t="shared" si="67"/>
        <v>0</v>
      </c>
      <c r="AG1187" s="33">
        <f t="shared" si="65"/>
        <v>2</v>
      </c>
      <c r="AH1187">
        <v>0.17915782062402899</v>
      </c>
      <c r="AI1187">
        <v>0.92995872324444395</v>
      </c>
    </row>
    <row r="1188" spans="31:35">
      <c r="AE1188" s="33" t="str">
        <f t="shared" si="66"/>
        <v/>
      </c>
      <c r="AF1188">
        <f t="shared" si="67"/>
        <v>0</v>
      </c>
      <c r="AG1188" s="33">
        <f t="shared" si="65"/>
        <v>3</v>
      </c>
      <c r="AH1188">
        <v>0.43331476608700598</v>
      </c>
      <c r="AI1188">
        <v>2.8949831767367602</v>
      </c>
    </row>
    <row r="1189" spans="31:35">
      <c r="AE1189" s="33" t="str">
        <f t="shared" si="66"/>
        <v/>
      </c>
      <c r="AF1189">
        <f t="shared" si="67"/>
        <v>0</v>
      </c>
      <c r="AG1189" s="33">
        <f t="shared" si="65"/>
        <v>4</v>
      </c>
      <c r="AH1189">
        <v>0.29171698719352002</v>
      </c>
      <c r="AI1189">
        <v>0.78402635586395197</v>
      </c>
    </row>
    <row r="1190" spans="31:35">
      <c r="AE1190" s="33" t="str">
        <f t="shared" si="66"/>
        <v/>
      </c>
      <c r="AF1190">
        <f t="shared" si="67"/>
        <v>0</v>
      </c>
      <c r="AG1190" s="33">
        <f t="shared" si="65"/>
        <v>5</v>
      </c>
      <c r="AH1190">
        <v>6.4114618555129899E-2</v>
      </c>
      <c r="AI1190">
        <v>1.9507176652459501E-2</v>
      </c>
    </row>
    <row r="1191" spans="31:35">
      <c r="AE1191" s="33" t="str">
        <f t="shared" si="66"/>
        <v/>
      </c>
      <c r="AF1191">
        <f t="shared" si="67"/>
        <v>0</v>
      </c>
      <c r="AG1191" s="33">
        <f t="shared" si="65"/>
        <v>6</v>
      </c>
      <c r="AH1191">
        <v>1.1701646801209799E-3</v>
      </c>
      <c r="AI1191">
        <v>-0.33943639452735203</v>
      </c>
    </row>
    <row r="1192" spans="31:35">
      <c r="AE1192" s="33" t="str">
        <f t="shared" si="66"/>
        <v/>
      </c>
      <c r="AF1192">
        <f t="shared" si="67"/>
        <v>0</v>
      </c>
      <c r="AG1192" s="33">
        <f t="shared" si="65"/>
        <v>7</v>
      </c>
      <c r="AH1192">
        <v>2.9931619656381001E-2</v>
      </c>
      <c r="AI1192">
        <v>0.16600455071635101</v>
      </c>
    </row>
    <row r="1193" spans="31:35">
      <c r="AE1193" s="33" t="str">
        <f t="shared" si="66"/>
        <v/>
      </c>
      <c r="AF1193">
        <f t="shared" si="67"/>
        <v>0</v>
      </c>
      <c r="AG1193" s="33">
        <f t="shared" si="65"/>
        <v>8</v>
      </c>
      <c r="AH1193">
        <v>1.84473887611105E-2</v>
      </c>
      <c r="AI1193">
        <v>0.43646120016589202</v>
      </c>
    </row>
    <row r="1194" spans="31:35">
      <c r="AE1194" s="33" t="str">
        <f t="shared" si="66"/>
        <v/>
      </c>
      <c r="AF1194">
        <f t="shared" si="67"/>
        <v>0</v>
      </c>
      <c r="AG1194" s="33">
        <f t="shared" si="65"/>
        <v>9</v>
      </c>
      <c r="AH1194">
        <v>7.8823211536779292E-3</v>
      </c>
      <c r="AI1194">
        <v>0.16324781647463599</v>
      </c>
    </row>
    <row r="1195" spans="31:35">
      <c r="AE1195" s="33" t="str">
        <f t="shared" si="66"/>
        <v/>
      </c>
      <c r="AF1195">
        <f t="shared" si="67"/>
        <v>0</v>
      </c>
      <c r="AG1195" s="33">
        <f t="shared" si="65"/>
        <v>10</v>
      </c>
      <c r="AH1195">
        <v>-5.3196542136785098E-3</v>
      </c>
      <c r="AI1195">
        <v>-1.8644992583839701E-2</v>
      </c>
    </row>
    <row r="1196" spans="31:35">
      <c r="AE1196" s="33" t="str">
        <f t="shared" si="66"/>
        <v/>
      </c>
      <c r="AF1196" t="str">
        <f t="shared" si="67"/>
        <v>ses</v>
      </c>
      <c r="AG1196" s="33">
        <f t="shared" si="65"/>
        <v>1</v>
      </c>
      <c r="AH1196">
        <v>0.113461562135663</v>
      </c>
      <c r="AI1196">
        <v>0.75895419155889399</v>
      </c>
    </row>
    <row r="1197" spans="31:35">
      <c r="AE1197" s="33" t="str">
        <f t="shared" si="66"/>
        <v/>
      </c>
      <c r="AF1197">
        <f t="shared" si="67"/>
        <v>0</v>
      </c>
      <c r="AG1197" s="33">
        <f t="shared" si="65"/>
        <v>2</v>
      </c>
      <c r="AH1197">
        <v>9.5243112028407295E-2</v>
      </c>
      <c r="AI1197">
        <v>0.63708940482102205</v>
      </c>
    </row>
    <row r="1198" spans="31:35">
      <c r="AE1198" s="33" t="str">
        <f t="shared" si="66"/>
        <v/>
      </c>
      <c r="AF1198">
        <f t="shared" si="67"/>
        <v>0</v>
      </c>
      <c r="AG1198" s="33">
        <f t="shared" si="65"/>
        <v>3</v>
      </c>
      <c r="AH1198">
        <v>0.116551898340534</v>
      </c>
      <c r="AI1198">
        <v>0.77962571742074405</v>
      </c>
    </row>
    <row r="1199" spans="31:35">
      <c r="AE1199" s="33" t="str">
        <f t="shared" si="66"/>
        <v/>
      </c>
      <c r="AF1199">
        <f t="shared" si="67"/>
        <v>0</v>
      </c>
      <c r="AG1199" s="33">
        <f t="shared" si="65"/>
        <v>4</v>
      </c>
      <c r="AH1199">
        <v>0.107529843620274</v>
      </c>
      <c r="AI1199">
        <v>0.71927641394272401</v>
      </c>
    </row>
    <row r="1200" spans="31:35">
      <c r="AE1200" s="33" t="str">
        <f t="shared" si="66"/>
        <v/>
      </c>
      <c r="AF1200">
        <f t="shared" si="67"/>
        <v>0</v>
      </c>
      <c r="AG1200" s="33">
        <f t="shared" si="65"/>
        <v>5</v>
      </c>
      <c r="AH1200">
        <v>2.47295953922607E-2</v>
      </c>
      <c r="AI1200">
        <v>0.165418400075178</v>
      </c>
    </row>
    <row r="1201" spans="31:35">
      <c r="AE1201" s="33" t="str">
        <f t="shared" si="66"/>
        <v/>
      </c>
      <c r="AF1201">
        <f t="shared" si="67"/>
        <v>0</v>
      </c>
      <c r="AG1201" s="33">
        <f t="shared" si="65"/>
        <v>6</v>
      </c>
      <c r="AH1201">
        <v>1.3812152558071E-2</v>
      </c>
      <c r="AI1201">
        <v>9.2390681752335196E-2</v>
      </c>
    </row>
    <row r="1202" spans="31:35">
      <c r="AE1202" s="33" t="str">
        <f t="shared" si="66"/>
        <v/>
      </c>
      <c r="AF1202">
        <f t="shared" si="67"/>
        <v>0</v>
      </c>
      <c r="AG1202" s="33">
        <f t="shared" si="65"/>
        <v>7</v>
      </c>
      <c r="AH1202">
        <v>1.10991152205724E-2</v>
      </c>
      <c r="AI1202">
        <v>7.4242940610816696E-2</v>
      </c>
    </row>
    <row r="1203" spans="31:35">
      <c r="AE1203" s="33" t="str">
        <f t="shared" si="66"/>
        <v/>
      </c>
      <c r="AF1203">
        <f t="shared" si="67"/>
        <v>0</v>
      </c>
      <c r="AG1203" s="33">
        <f t="shared" si="65"/>
        <v>8</v>
      </c>
      <c r="AH1203">
        <v>1.26969839205114E-2</v>
      </c>
      <c r="AI1203">
        <v>8.4931222391473896E-2</v>
      </c>
    </row>
    <row r="1204" spans="31:35">
      <c r="AE1204" s="33" t="str">
        <f t="shared" si="66"/>
        <v/>
      </c>
      <c r="AF1204">
        <f t="shared" si="67"/>
        <v>0</v>
      </c>
      <c r="AG1204" s="33">
        <f t="shared" si="65"/>
        <v>9</v>
      </c>
      <c r="AH1204">
        <v>1.4571552958335799E-2</v>
      </c>
      <c r="AI1204">
        <v>9.7470376637580597E-2</v>
      </c>
    </row>
    <row r="1205" spans="31:35">
      <c r="AE1205" s="33" t="str">
        <f t="shared" si="66"/>
        <v/>
      </c>
      <c r="AF1205">
        <f t="shared" si="67"/>
        <v>0</v>
      </c>
      <c r="AG1205" s="33">
        <f t="shared" si="65"/>
        <v>10</v>
      </c>
      <c r="AH1205">
        <v>2.5921801624095098E-3</v>
      </c>
      <c r="AI1205">
        <v>1.7339317055975401E-2</v>
      </c>
    </row>
    <row r="1206" spans="31:35">
      <c r="AE1206" s="33">
        <f t="shared" si="66"/>
        <v>61</v>
      </c>
      <c r="AF1206" t="str">
        <f t="shared" si="67"/>
        <v>coeffs</v>
      </c>
      <c r="AG1206" s="33">
        <f t="shared" si="65"/>
        <v>1</v>
      </c>
      <c r="AH1206">
        <v>-0.2628157560753</v>
      </c>
      <c r="AI1206">
        <v>0.283570977987947</v>
      </c>
    </row>
    <row r="1207" spans="31:35">
      <c r="AE1207" s="33" t="str">
        <f t="shared" si="66"/>
        <v/>
      </c>
      <c r="AF1207">
        <f t="shared" si="67"/>
        <v>0</v>
      </c>
      <c r="AG1207" s="33">
        <f t="shared" si="65"/>
        <v>2</v>
      </c>
      <c r="AH1207">
        <v>0.24727182357751701</v>
      </c>
      <c r="AI1207">
        <v>0.57885926716301495</v>
      </c>
    </row>
    <row r="1208" spans="31:35">
      <c r="AE1208" s="33" t="str">
        <f t="shared" si="66"/>
        <v/>
      </c>
      <c r="AF1208">
        <f t="shared" si="67"/>
        <v>0</v>
      </c>
      <c r="AG1208" s="33">
        <f t="shared" si="65"/>
        <v>3</v>
      </c>
      <c r="AH1208">
        <v>0.33691576188710998</v>
      </c>
      <c r="AI1208">
        <v>0.41559722480530098</v>
      </c>
    </row>
    <row r="1209" spans="31:35">
      <c r="AE1209" s="33" t="str">
        <f t="shared" si="66"/>
        <v/>
      </c>
      <c r="AF1209">
        <f t="shared" si="67"/>
        <v>0</v>
      </c>
      <c r="AG1209" s="33">
        <f t="shared" si="65"/>
        <v>4</v>
      </c>
      <c r="AH1209">
        <v>6.8781182231863303E-2</v>
      </c>
      <c r="AI1209">
        <v>-1.3608787080245001E-2</v>
      </c>
    </row>
    <row r="1210" spans="31:35">
      <c r="AE1210" s="33" t="str">
        <f t="shared" si="66"/>
        <v/>
      </c>
      <c r="AF1210">
        <f t="shared" si="67"/>
        <v>0</v>
      </c>
      <c r="AG1210" s="33">
        <f t="shared" si="65"/>
        <v>5</v>
      </c>
      <c r="AH1210">
        <v>5.94150308654849E-2</v>
      </c>
      <c r="AI1210">
        <v>1.5927911037858799E-2</v>
      </c>
    </row>
    <row r="1211" spans="31:35">
      <c r="AE1211" s="33" t="str">
        <f t="shared" si="66"/>
        <v/>
      </c>
      <c r="AF1211">
        <f t="shared" si="67"/>
        <v>0</v>
      </c>
      <c r="AG1211" s="33">
        <f t="shared" si="65"/>
        <v>6</v>
      </c>
      <c r="AH1211">
        <v>8.3158199405130896E-3</v>
      </c>
      <c r="AI1211">
        <v>-0.39598666727036502</v>
      </c>
    </row>
    <row r="1212" spans="31:35">
      <c r="AE1212" s="33" t="str">
        <f t="shared" si="66"/>
        <v/>
      </c>
      <c r="AF1212">
        <f t="shared" si="67"/>
        <v>0</v>
      </c>
      <c r="AG1212" s="33">
        <f t="shared" si="65"/>
        <v>7</v>
      </c>
      <c r="AH1212">
        <v>2.6481051398477999E-2</v>
      </c>
      <c r="AI1212">
        <v>0.22659779347766101</v>
      </c>
    </row>
    <row r="1213" spans="31:35">
      <c r="AE1213" s="33" t="str">
        <f t="shared" si="66"/>
        <v/>
      </c>
      <c r="AF1213">
        <f t="shared" si="67"/>
        <v>0</v>
      </c>
      <c r="AG1213" s="33">
        <f t="shared" si="65"/>
        <v>8</v>
      </c>
      <c r="AH1213">
        <v>-2.05336491779206E-3</v>
      </c>
      <c r="AI1213">
        <v>0.371369716210388</v>
      </c>
    </row>
    <row r="1214" spans="31:35">
      <c r="AE1214" s="33" t="str">
        <f t="shared" si="66"/>
        <v/>
      </c>
      <c r="AF1214">
        <f t="shared" si="67"/>
        <v>0</v>
      </c>
      <c r="AG1214" s="33">
        <f t="shared" si="65"/>
        <v>9</v>
      </c>
      <c r="AH1214">
        <v>-1.2624420772101999E-3</v>
      </c>
      <c r="AI1214">
        <v>0.11717630706825501</v>
      </c>
    </row>
    <row r="1215" spans="31:35">
      <c r="AE1215" s="33" t="str">
        <f t="shared" si="66"/>
        <v/>
      </c>
      <c r="AF1215">
        <f t="shared" si="67"/>
        <v>0</v>
      </c>
      <c r="AG1215" s="33">
        <f t="shared" si="65"/>
        <v>10</v>
      </c>
      <c r="AH1215">
        <v>-2.84051685402653E-3</v>
      </c>
      <c r="AI1215">
        <v>2.2226516581282701E-2</v>
      </c>
    </row>
    <row r="1216" spans="31:35">
      <c r="AE1216" s="33" t="str">
        <f t="shared" si="66"/>
        <v/>
      </c>
      <c r="AF1216" t="str">
        <f t="shared" si="67"/>
        <v>ses</v>
      </c>
      <c r="AG1216" s="33">
        <f t="shared" si="65"/>
        <v>1</v>
      </c>
      <c r="AH1216">
        <v>0.177856968059735</v>
      </c>
      <c r="AI1216">
        <v>1.27873092869136</v>
      </c>
    </row>
    <row r="1217" spans="31:35">
      <c r="AE1217" s="33" t="str">
        <f t="shared" si="66"/>
        <v/>
      </c>
      <c r="AF1217">
        <f t="shared" si="67"/>
        <v>0</v>
      </c>
      <c r="AG1217" s="33">
        <f t="shared" si="65"/>
        <v>2</v>
      </c>
      <c r="AH1217">
        <v>0.14929858901195001</v>
      </c>
      <c r="AI1217">
        <v>1.0734059253469399</v>
      </c>
    </row>
    <row r="1218" spans="31:35">
      <c r="AE1218" s="33" t="str">
        <f t="shared" si="66"/>
        <v/>
      </c>
      <c r="AF1218">
        <f t="shared" si="67"/>
        <v>0</v>
      </c>
      <c r="AG1218" s="33">
        <f t="shared" si="65"/>
        <v>3</v>
      </c>
      <c r="AH1218">
        <v>0.18270123264888699</v>
      </c>
      <c r="AI1218">
        <v>1.3135595385821599</v>
      </c>
    </row>
    <row r="1219" spans="31:35">
      <c r="AE1219" s="33" t="str">
        <f t="shared" si="66"/>
        <v/>
      </c>
      <c r="AF1219">
        <f t="shared" si="67"/>
        <v>0</v>
      </c>
      <c r="AG1219" s="33">
        <f t="shared" si="65"/>
        <v>4</v>
      </c>
      <c r="AH1219">
        <v>0.16855868720873299</v>
      </c>
      <c r="AI1219">
        <v>1.2118794612591499</v>
      </c>
    </row>
    <row r="1220" spans="31:35">
      <c r="AE1220" s="33" t="str">
        <f t="shared" si="66"/>
        <v/>
      </c>
      <c r="AF1220">
        <f t="shared" si="67"/>
        <v>0</v>
      </c>
      <c r="AG1220" s="33">
        <f t="shared" si="65"/>
        <v>5</v>
      </c>
      <c r="AH1220">
        <v>3.8764941844820697E-2</v>
      </c>
      <c r="AI1220">
        <v>0.278706708129903</v>
      </c>
    </row>
    <row r="1221" spans="31:35">
      <c r="AE1221" s="33" t="str">
        <f t="shared" si="66"/>
        <v/>
      </c>
      <c r="AF1221">
        <f t="shared" si="67"/>
        <v>0</v>
      </c>
      <c r="AG1221" s="33">
        <f t="shared" si="65"/>
        <v>6</v>
      </c>
      <c r="AH1221">
        <v>2.1651275816383899E-2</v>
      </c>
      <c r="AI1221">
        <v>0.155665287304002</v>
      </c>
    </row>
    <row r="1222" spans="31:35">
      <c r="AE1222" s="33" t="str">
        <f t="shared" si="66"/>
        <v/>
      </c>
      <c r="AF1222">
        <f t="shared" si="67"/>
        <v>0</v>
      </c>
      <c r="AG1222" s="33">
        <f t="shared" si="65"/>
        <v>7</v>
      </c>
      <c r="AH1222">
        <v>1.7398447052194999E-2</v>
      </c>
      <c r="AI1222">
        <v>0.125088899240475</v>
      </c>
    </row>
    <row r="1223" spans="31:35">
      <c r="AE1223" s="33" t="str">
        <f t="shared" si="66"/>
        <v/>
      </c>
      <c r="AF1223">
        <f t="shared" si="67"/>
        <v>0</v>
      </c>
      <c r="AG1223" s="33">
        <f t="shared" si="65"/>
        <v>8</v>
      </c>
      <c r="AH1223">
        <v>1.9903190306028499E-2</v>
      </c>
      <c r="AI1223">
        <v>0.143097148802181</v>
      </c>
    </row>
    <row r="1224" spans="31:35">
      <c r="AE1224" s="33" t="str">
        <f t="shared" si="66"/>
        <v/>
      </c>
      <c r="AF1224">
        <f t="shared" si="67"/>
        <v>0</v>
      </c>
      <c r="AG1224" s="33">
        <f t="shared" ref="AG1224:AG1225" si="68">IF(AG1223=10,1,AG1223+1)</f>
        <v>9</v>
      </c>
      <c r="AH1224">
        <v>2.2841675897187899E-2</v>
      </c>
      <c r="AI1224">
        <v>0.164223857808417</v>
      </c>
    </row>
    <row r="1225" spans="31:35">
      <c r="AE1225" s="33" t="str">
        <f t="shared" si="66"/>
        <v/>
      </c>
      <c r="AF1225">
        <f t="shared" si="67"/>
        <v>0</v>
      </c>
      <c r="AG1225" s="33">
        <f t="shared" si="68"/>
        <v>10</v>
      </c>
      <c r="AH1225">
        <v>4.0633787837285199E-3</v>
      </c>
      <c r="AI1225">
        <v>2.9214307330353202E-2</v>
      </c>
    </row>
  </sheetData>
  <mergeCells count="1">
    <mergeCell ref="X2:Y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3:Q17"/>
  <sheetViews>
    <sheetView workbookViewId="0">
      <selection activeCell="H31" sqref="H31"/>
    </sheetView>
  </sheetViews>
  <sheetFormatPr defaultRowHeight="15.5"/>
  <cols>
    <col min="8" max="8" width="29" customWidth="1"/>
    <col min="9" max="9" width="11.5" customWidth="1"/>
    <col min="10" max="10" width="13" customWidth="1"/>
    <col min="11" max="11" width="10.08203125" customWidth="1"/>
    <col min="12" max="12" width="11.75" customWidth="1"/>
  </cols>
  <sheetData>
    <row r="3" spans="3:17">
      <c r="H3" s="17" t="s">
        <v>539</v>
      </c>
    </row>
    <row r="4" spans="3:17" ht="16" thickBot="1">
      <c r="C4" s="17" t="s">
        <v>562</v>
      </c>
      <c r="H4" s="28"/>
      <c r="I4" s="28"/>
      <c r="J4" s="28"/>
      <c r="K4" s="28"/>
      <c r="L4" s="28"/>
    </row>
    <row r="5" spans="3:17" ht="74.25" customHeight="1" thickTop="1">
      <c r="C5" s="98" t="s">
        <v>491</v>
      </c>
      <c r="D5" s="98" t="s">
        <v>308</v>
      </c>
      <c r="E5" s="98" t="s">
        <v>418</v>
      </c>
      <c r="H5" s="119" t="s">
        <v>492</v>
      </c>
      <c r="I5" s="97" t="s">
        <v>493</v>
      </c>
      <c r="J5" s="97" t="s">
        <v>494</v>
      </c>
      <c r="K5" s="97" t="s">
        <v>495</v>
      </c>
      <c r="L5" s="97" t="s">
        <v>496</v>
      </c>
      <c r="M5" s="100"/>
      <c r="N5" s="100"/>
      <c r="O5" s="100"/>
      <c r="P5" s="100"/>
      <c r="Q5" s="100"/>
    </row>
    <row r="6" spans="3:17" ht="20.149999999999999" customHeight="1">
      <c r="C6" s="15">
        <v>0.97449609935674864</v>
      </c>
      <c r="D6" s="15">
        <v>0.43523742309745378</v>
      </c>
      <c r="E6" s="15">
        <v>1.0821721066780128</v>
      </c>
      <c r="G6" s="19">
        <v>1</v>
      </c>
      <c r="H6" s="29" t="str">
        <f>INDEX(aggInds!$W$9:$W$18,'Agg results'!G6)</f>
        <v xml:space="preserve">Agriculture, Forestry, and Fishery </v>
      </c>
      <c r="I6" s="37">
        <f>INDEX(aggInds!$K$9:$T$9,'Agg results'!G6)</f>
        <v>2</v>
      </c>
      <c r="J6" s="32">
        <f>C6</f>
        <v>0.97449609935674864</v>
      </c>
      <c r="K6" s="101">
        <f>-D6</f>
        <v>-0.43523742309745378</v>
      </c>
      <c r="L6" s="32">
        <f>E6</f>
        <v>1.0821721066780128</v>
      </c>
      <c r="N6">
        <f>IF(J6&gt;L6,1,0)</f>
        <v>0</v>
      </c>
    </row>
    <row r="7" spans="3:17" ht="20.149999999999999" customHeight="1">
      <c r="C7" s="15">
        <v>0.22487251708412456</v>
      </c>
      <c r="D7" s="15">
        <v>0.63727962546883965</v>
      </c>
      <c r="E7" s="15">
        <v>1.7632399969505075</v>
      </c>
      <c r="G7" s="19">
        <f>1+G6</f>
        <v>2</v>
      </c>
      <c r="H7" s="29" t="str">
        <f>INDEX(aggInds!$W$9:$W$18,'Agg results'!G7)</f>
        <v xml:space="preserve">Mining </v>
      </c>
      <c r="I7" s="37">
        <f>INDEX(aggInds!$K$9:$T$9,'Agg results'!G7)</f>
        <v>3</v>
      </c>
      <c r="J7" s="32">
        <f t="shared" ref="J7:J15" si="0">C7</f>
        <v>0.22487251708412456</v>
      </c>
      <c r="K7" s="101">
        <f t="shared" ref="K7:K15" si="1">-D7</f>
        <v>-0.63727962546883965</v>
      </c>
      <c r="L7" s="32">
        <f t="shared" ref="L7:L15" si="2">E7</f>
        <v>1.7632399969505075</v>
      </c>
      <c r="N7">
        <f t="shared" ref="N7:N15" si="3">IF(J7&gt;L7,1,0)</f>
        <v>0</v>
      </c>
    </row>
    <row r="8" spans="3:17" ht="20.149999999999999" customHeight="1">
      <c r="C8" s="15">
        <v>0.38002335565648832</v>
      </c>
      <c r="D8" s="15">
        <v>0.10402506410923006</v>
      </c>
      <c r="E8" s="15">
        <v>0.24993152134200189</v>
      </c>
      <c r="G8" s="19">
        <f t="shared" ref="G8:G15" si="4">1+G7</f>
        <v>3</v>
      </c>
      <c r="H8" s="29" t="s">
        <v>156</v>
      </c>
      <c r="I8" s="37">
        <f>INDEX(aggInds!$K$9:$T$9,'Agg results'!G8)</f>
        <v>18</v>
      </c>
      <c r="J8" s="32">
        <f t="shared" si="0"/>
        <v>0.38002335565648832</v>
      </c>
      <c r="K8" s="101">
        <f t="shared" si="1"/>
        <v>-0.10402506410923006</v>
      </c>
      <c r="L8" s="32">
        <f t="shared" si="2"/>
        <v>0.24993152134200189</v>
      </c>
      <c r="N8">
        <f t="shared" si="3"/>
        <v>1</v>
      </c>
    </row>
    <row r="9" spans="3:17" ht="20.149999999999999" customHeight="1">
      <c r="C9" s="15">
        <v>0.14031288288007679</v>
      </c>
      <c r="D9" s="15">
        <v>0.16079566144775853</v>
      </c>
      <c r="E9" s="15">
        <v>0.15407639964276354</v>
      </c>
      <c r="G9" s="19">
        <f t="shared" si="4"/>
        <v>4</v>
      </c>
      <c r="H9" t="s">
        <v>497</v>
      </c>
      <c r="I9" s="37">
        <f>INDEX(aggInds!$K$9:$T$9,'Agg results'!G9)</f>
        <v>8</v>
      </c>
      <c r="J9" s="32">
        <f t="shared" si="0"/>
        <v>0.14031288288007679</v>
      </c>
      <c r="K9" s="101">
        <f t="shared" si="1"/>
        <v>-0.16079566144775853</v>
      </c>
      <c r="L9" s="32">
        <f t="shared" si="2"/>
        <v>0.15407639964276354</v>
      </c>
      <c r="N9">
        <f t="shared" si="3"/>
        <v>0</v>
      </c>
    </row>
    <row r="10" spans="3:17" ht="20.149999999999999" customHeight="1">
      <c r="C10" s="15">
        <v>0.41795145425176305</v>
      </c>
      <c r="D10" s="15">
        <v>8.5035670917199407E-2</v>
      </c>
      <c r="E10" s="15">
        <v>0.32378290084290029</v>
      </c>
      <c r="G10" s="19">
        <f t="shared" si="4"/>
        <v>5</v>
      </c>
      <c r="H10" t="s">
        <v>498</v>
      </c>
      <c r="I10" s="37">
        <f>INDEX(aggInds!$K$9:$T$9,'Agg results'!G10)</f>
        <v>10</v>
      </c>
      <c r="J10" s="32">
        <f t="shared" si="0"/>
        <v>0.41795145425176305</v>
      </c>
      <c r="K10" s="101">
        <f t="shared" si="1"/>
        <v>-8.5035670917199407E-2</v>
      </c>
      <c r="L10" s="32">
        <f t="shared" si="2"/>
        <v>0.32378290084290029</v>
      </c>
      <c r="N10">
        <f t="shared" si="3"/>
        <v>1</v>
      </c>
    </row>
    <row r="11" spans="3:17" ht="20.149999999999999" customHeight="1">
      <c r="C11" s="15">
        <v>0.29259888272768791</v>
      </c>
      <c r="D11" s="15">
        <v>7.4413878210337958E-2</v>
      </c>
      <c r="E11" s="15">
        <v>0.31194812401149336</v>
      </c>
      <c r="G11" s="19">
        <f t="shared" si="4"/>
        <v>6</v>
      </c>
      <c r="H11" s="29" t="str">
        <f>INDEX(aggInds!$W$9:$W$18,'Agg results'!G11)</f>
        <v xml:space="preserve">Trade </v>
      </c>
      <c r="I11" s="37">
        <f>INDEX(aggInds!$K$9:$T$9,'Agg results'!G11)</f>
        <v>2</v>
      </c>
      <c r="J11" s="32">
        <f t="shared" si="0"/>
        <v>0.29259888272768791</v>
      </c>
      <c r="K11" s="101">
        <f t="shared" si="1"/>
        <v>-7.4413878210337958E-2</v>
      </c>
      <c r="L11" s="32">
        <f t="shared" si="2"/>
        <v>0.31194812401149336</v>
      </c>
      <c r="N11">
        <f t="shared" si="3"/>
        <v>0</v>
      </c>
    </row>
    <row r="12" spans="3:17" ht="20.149999999999999" customHeight="1">
      <c r="C12" s="15">
        <v>0.29177975876425666</v>
      </c>
      <c r="D12" s="15">
        <v>8.6504244221108931E-2</v>
      </c>
      <c r="E12" s="15">
        <v>0.3075722441237434</v>
      </c>
      <c r="G12" s="19">
        <f t="shared" si="4"/>
        <v>7</v>
      </c>
      <c r="H12" s="29" t="str">
        <f>INDEX(aggInds!$W$9:$W$18,'Agg results'!G12)</f>
        <v xml:space="preserve">Transportation and Warehousing </v>
      </c>
      <c r="I12" s="37">
        <f>INDEX(aggInds!$K$9:$T$9,'Agg results'!G12)</f>
        <v>8</v>
      </c>
      <c r="J12" s="32">
        <f t="shared" si="0"/>
        <v>0.29177975876425666</v>
      </c>
      <c r="K12" s="101">
        <f t="shared" si="1"/>
        <v>-8.6504244221108931E-2</v>
      </c>
      <c r="L12" s="32">
        <f t="shared" si="2"/>
        <v>0.3075722441237434</v>
      </c>
      <c r="N12">
        <f t="shared" si="3"/>
        <v>0</v>
      </c>
    </row>
    <row r="13" spans="3:17" ht="20.149999999999999" customHeight="1">
      <c r="C13" s="15">
        <v>0.23653450844663926</v>
      </c>
      <c r="D13" s="15">
        <v>0.14470385797436311</v>
      </c>
      <c r="E13" s="15">
        <v>0.25981344116806793</v>
      </c>
      <c r="G13" s="19">
        <f t="shared" si="4"/>
        <v>8</v>
      </c>
      <c r="H13" s="29" t="str">
        <f>INDEX(aggInds!$W$9:$W$18,'Agg results'!G13)</f>
        <v xml:space="preserve">Information </v>
      </c>
      <c r="I13" s="37">
        <f>INDEX(aggInds!$K$9:$T$9,'Agg results'!G13)</f>
        <v>4</v>
      </c>
      <c r="J13" s="32">
        <f t="shared" si="0"/>
        <v>0.23653450844663926</v>
      </c>
      <c r="K13" s="101">
        <f t="shared" si="1"/>
        <v>-0.14470385797436311</v>
      </c>
      <c r="L13" s="32">
        <f t="shared" si="2"/>
        <v>0.25981344116806793</v>
      </c>
      <c r="N13">
        <f t="shared" si="3"/>
        <v>0</v>
      </c>
    </row>
    <row r="14" spans="3:17" ht="20.149999999999999" customHeight="1">
      <c r="C14" s="15">
        <v>-0.15511183953431068</v>
      </c>
      <c r="D14" s="15">
        <v>0.15970476470480449</v>
      </c>
      <c r="E14" s="15">
        <v>-0.16386890545081306</v>
      </c>
      <c r="G14" s="19">
        <f t="shared" si="4"/>
        <v>9</v>
      </c>
      <c r="H14" s="29" t="str">
        <f>INDEX(aggInds!$W$9:$W$18,'Agg results'!G14)</f>
        <v xml:space="preserve">Finance, Insurance, and Real Estate </v>
      </c>
      <c r="I14" s="37">
        <f>INDEX(aggInds!$K$9:$T$9,'Agg results'!G14)</f>
        <v>6</v>
      </c>
      <c r="J14" s="32">
        <f t="shared" si="0"/>
        <v>-0.15511183953431068</v>
      </c>
      <c r="K14" s="101">
        <f t="shared" si="1"/>
        <v>-0.15970476470480449</v>
      </c>
      <c r="L14" s="32">
        <f t="shared" si="2"/>
        <v>-0.16386890545081306</v>
      </c>
      <c r="N14">
        <f t="shared" si="3"/>
        <v>1</v>
      </c>
    </row>
    <row r="15" spans="3:17" ht="20.149999999999999" customHeight="1" thickBot="1">
      <c r="C15" s="15">
        <v>0.12907806909018463</v>
      </c>
      <c r="D15" s="15">
        <v>6.8158992622808237E-2</v>
      </c>
      <c r="E15" s="15">
        <v>0.14216982448227414</v>
      </c>
      <c r="G15" s="19">
        <f t="shared" si="4"/>
        <v>10</v>
      </c>
      <c r="H15" s="31" t="str">
        <f>INDEX(aggInds!$W$9:$W$18,'Agg results'!G15)</f>
        <v xml:space="preserve">Services </v>
      </c>
      <c r="I15" s="43">
        <f>INDEX(aggInds!$K$9:$T$9,'Agg results'!G15)</f>
        <v>15</v>
      </c>
      <c r="J15" s="52">
        <f t="shared" si="0"/>
        <v>0.12907806909018463</v>
      </c>
      <c r="K15" s="102">
        <f t="shared" si="1"/>
        <v>-6.8158992622808237E-2</v>
      </c>
      <c r="L15" s="52">
        <f t="shared" si="2"/>
        <v>0.14216982448227414</v>
      </c>
      <c r="N15">
        <f t="shared" si="3"/>
        <v>0</v>
      </c>
    </row>
    <row r="16" spans="3:17" ht="16" thickTop="1"/>
    <row r="17" spans="14:14">
      <c r="N17">
        <f>SUM(N6:N15)</f>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1:I65"/>
  <sheetViews>
    <sheetView topLeftCell="E1" workbookViewId="0">
      <selection activeCell="F6" sqref="F6:I65"/>
    </sheetView>
  </sheetViews>
  <sheetFormatPr defaultRowHeight="15.5"/>
  <cols>
    <col min="3" max="3" width="42.08203125" customWidth="1"/>
  </cols>
  <sheetData>
    <row r="1" spans="3:9">
      <c r="C1" s="17"/>
      <c r="F1" s="136" t="s">
        <v>569</v>
      </c>
      <c r="G1" s="136"/>
      <c r="H1" s="136"/>
      <c r="I1" s="136"/>
    </row>
    <row r="2" spans="3:9">
      <c r="F2" s="17"/>
      <c r="H2" s="17"/>
    </row>
    <row r="3" spans="3:9">
      <c r="F3" s="17"/>
      <c r="H3" s="130" t="s">
        <v>564</v>
      </c>
      <c r="I3" s="130"/>
    </row>
    <row r="4" spans="3:9">
      <c r="F4" s="108" t="s">
        <v>314</v>
      </c>
      <c r="G4" s="108" t="s">
        <v>315</v>
      </c>
      <c r="H4" s="108" t="s">
        <v>320</v>
      </c>
      <c r="I4" s="108" t="s">
        <v>321</v>
      </c>
    </row>
    <row r="6" spans="3:9">
      <c r="C6" t="str">
        <f>'Trend by ind'!A6</f>
        <v xml:space="preserve"> Crop &amp; Animal Production </v>
      </c>
      <c r="E6">
        <f>'Trend by ind'!C6</f>
        <v>1</v>
      </c>
      <c r="F6">
        <v>1.177757444610396</v>
      </c>
      <c r="G6">
        <v>1.5506378350425405E-2</v>
      </c>
      <c r="H6">
        <v>0.3176908961449566</v>
      </c>
      <c r="I6">
        <v>2.8577433894374005E-2</v>
      </c>
    </row>
    <row r="7" spans="3:9">
      <c r="C7" t="str">
        <f>'Trend by ind'!A7</f>
        <v xml:space="preserve"> Forestry, Fishing, and Related Activities </v>
      </c>
      <c r="E7">
        <f>'Trend by ind'!C7</f>
        <v>2</v>
      </c>
      <c r="F7">
        <v>0.47253610397845724</v>
      </c>
      <c r="G7">
        <v>-4.7639396170327891E-2</v>
      </c>
      <c r="H7">
        <v>0.28374856233404183</v>
      </c>
      <c r="I7">
        <v>4.2559959678774441E-2</v>
      </c>
    </row>
    <row r="8" spans="3:9">
      <c r="C8" t="str">
        <f>'Trend by ind'!A8</f>
        <v xml:space="preserve"> Oil and Gas Extraction </v>
      </c>
      <c r="E8">
        <f>'Trend by ind'!C8</f>
        <v>3</v>
      </c>
      <c r="F8">
        <v>2.384460906229763</v>
      </c>
      <c r="G8">
        <v>-0.16667166607627185</v>
      </c>
      <c r="H8">
        <v>1.1094558494388347</v>
      </c>
      <c r="I8">
        <v>9.1797238157147548E-2</v>
      </c>
    </row>
    <row r="9" spans="3:9">
      <c r="C9" t="str">
        <f>'Trend by ind'!A9</f>
        <v xml:space="preserve"> Mining, except Oil and Gas </v>
      </c>
      <c r="E9">
        <f>'Trend by ind'!C9</f>
        <v>4</v>
      </c>
      <c r="F9">
        <v>0.509435717206418</v>
      </c>
      <c r="G9">
        <v>-4.5643715665217119E-2</v>
      </c>
      <c r="H9">
        <v>0.22886694909419245</v>
      </c>
      <c r="I9">
        <v>2.1773985130564288E-2</v>
      </c>
    </row>
    <row r="10" spans="3:9">
      <c r="C10" t="str">
        <f>'Trend by ind'!A10</f>
        <v xml:space="preserve"> Support Activities for Mining </v>
      </c>
      <c r="E10">
        <f>'Trend by ind'!C10</f>
        <v>5</v>
      </c>
      <c r="F10">
        <v>0.36083481340180662</v>
      </c>
      <c r="G10">
        <v>8.2898577724178722E-3</v>
      </c>
      <c r="H10">
        <v>0.17678019203465176</v>
      </c>
      <c r="I10">
        <v>1.4781069669688351E-2</v>
      </c>
    </row>
    <row r="11" spans="3:9">
      <c r="C11" t="str">
        <f>'Trend by ind'!A11</f>
        <v xml:space="preserve">Utilities </v>
      </c>
      <c r="E11">
        <f>'Trend by ind'!C11</f>
        <v>6</v>
      </c>
      <c r="F11">
        <v>0.53410936657220787</v>
      </c>
      <c r="G11">
        <v>3.5773953084252602E-2</v>
      </c>
      <c r="H11">
        <v>0.70733225500962515</v>
      </c>
      <c r="I11">
        <v>9.461330844194546E-2</v>
      </c>
    </row>
    <row r="12" spans="3:9">
      <c r="C12" t="str">
        <f>'Trend by ind'!A12</f>
        <v xml:space="preserve">Construction </v>
      </c>
      <c r="E12">
        <f>'Trend by ind'!C12</f>
        <v>7</v>
      </c>
      <c r="F12">
        <v>-0.11597179412735083</v>
      </c>
      <c r="G12">
        <v>1.7178994553292744E-2</v>
      </c>
      <c r="H12">
        <v>0.10011541403090314</v>
      </c>
      <c r="I12">
        <v>1.014518883577919E-2</v>
      </c>
    </row>
    <row r="13" spans="3:9">
      <c r="C13" t="str">
        <f>'Trend by ind'!A13</f>
        <v xml:space="preserve">  Food and Beverage and Tobacco Products </v>
      </c>
      <c r="E13">
        <f>'Trend by ind'!C13</f>
        <v>8</v>
      </c>
      <c r="F13">
        <v>-8.9420979427801278E-2</v>
      </c>
      <c r="G13">
        <v>-1.7233689207998795E-2</v>
      </c>
      <c r="H13">
        <v>0.3923882541601072</v>
      </c>
      <c r="I13">
        <v>3.9252657938744537E-2</v>
      </c>
    </row>
    <row r="14" spans="3:9">
      <c r="C14" t="str">
        <f>'Trend by ind'!A14</f>
        <v xml:space="preserve">  Textile Mills and Textile Product Mills </v>
      </c>
      <c r="E14">
        <f>'Trend by ind'!C14</f>
        <v>9</v>
      </c>
      <c r="F14">
        <v>0.1762809939847467</v>
      </c>
      <c r="G14">
        <v>-4.5711374870160111E-3</v>
      </c>
      <c r="H14">
        <v>0.1262815371147398</v>
      </c>
      <c r="I14">
        <v>1.8236662304198806E-2</v>
      </c>
    </row>
    <row r="15" spans="3:9">
      <c r="C15" t="str">
        <f>'Trend by ind'!A15</f>
        <v xml:space="preserve">  Apparel and Leather and Applied Products </v>
      </c>
      <c r="E15">
        <f>'Trend by ind'!C15</f>
        <v>10</v>
      </c>
      <c r="F15">
        <v>-0.48627023181367623</v>
      </c>
      <c r="G15">
        <v>4.8038875481114941E-2</v>
      </c>
      <c r="H15">
        <v>0.35986439041688051</v>
      </c>
      <c r="I15">
        <v>8.1982172927268046E-2</v>
      </c>
    </row>
    <row r="16" spans="3:9">
      <c r="C16" t="str">
        <f>'Trend by ind'!A16</f>
        <v xml:space="preserve">  Paper Products </v>
      </c>
      <c r="E16">
        <f>'Trend by ind'!C16</f>
        <v>11</v>
      </c>
      <c r="F16">
        <v>6.9913531182037303E-2</v>
      </c>
      <c r="G16">
        <v>-1.466078875064596E-2</v>
      </c>
      <c r="H16">
        <v>0.27551755619997959</v>
      </c>
      <c r="I16">
        <v>2.9609037785214141E-2</v>
      </c>
    </row>
    <row r="17" spans="3:9">
      <c r="C17" t="str">
        <f>'Trend by ind'!A17</f>
        <v xml:space="preserve">  Printing and Related Support Activities </v>
      </c>
      <c r="E17">
        <f>'Trend by ind'!C17</f>
        <v>12</v>
      </c>
      <c r="F17">
        <v>0.24220927588573182</v>
      </c>
      <c r="G17">
        <v>1.9949917374908671E-2</v>
      </c>
      <c r="H17">
        <v>0.21275376972968812</v>
      </c>
      <c r="I17">
        <v>3.0385981239324764E-2</v>
      </c>
    </row>
    <row r="18" spans="3:9">
      <c r="C18" t="str">
        <f>'Trend by ind'!A18</f>
        <v xml:space="preserve">  Petroleum and Coal Products </v>
      </c>
      <c r="E18">
        <f>'Trend by ind'!C18</f>
        <v>13</v>
      </c>
      <c r="F18">
        <v>1.0161945793131384</v>
      </c>
      <c r="G18">
        <v>-1.6381339995268608E-3</v>
      </c>
      <c r="H18">
        <v>0.52810868538752187</v>
      </c>
      <c r="I18">
        <v>5.7603068032417368E-2</v>
      </c>
    </row>
    <row r="19" spans="3:9">
      <c r="C19" t="str">
        <f>'Trend by ind'!A19</f>
        <v xml:space="preserve">  Chemical Products </v>
      </c>
      <c r="E19">
        <f>'Trend by ind'!C19</f>
        <v>14</v>
      </c>
      <c r="F19">
        <v>0.12075258261230286</v>
      </c>
      <c r="G19">
        <v>1.0386119373273727E-2</v>
      </c>
      <c r="H19">
        <v>0.15056173311708204</v>
      </c>
      <c r="I19">
        <v>2.2551318213424987E-2</v>
      </c>
    </row>
    <row r="20" spans="3:9">
      <c r="C20" t="str">
        <f>'Trend by ind'!A20</f>
        <v xml:space="preserve">  Plastics and Rubber Products </v>
      </c>
      <c r="E20">
        <f>'Trend by ind'!C20</f>
        <v>15</v>
      </c>
      <c r="F20">
        <v>3.5971353415285047E-2</v>
      </c>
      <c r="G20">
        <v>-1.6309788972200555E-2</v>
      </c>
      <c r="H20">
        <v>9.2535919472389386E-2</v>
      </c>
      <c r="I20">
        <v>1.1597096766113247E-2</v>
      </c>
    </row>
    <row r="21" spans="3:9">
      <c r="C21" t="str">
        <f>'Trend by ind'!A21</f>
        <v xml:space="preserve">  Wood Products </v>
      </c>
      <c r="E21">
        <f>'Trend by ind'!C21</f>
        <v>16</v>
      </c>
      <c r="F21">
        <v>6.3039191140359732E-2</v>
      </c>
      <c r="G21">
        <v>-1.3465103860164978E-2</v>
      </c>
      <c r="H21">
        <v>0.16754924379566261</v>
      </c>
      <c r="I21">
        <v>2.2419919813442307E-2</v>
      </c>
    </row>
    <row r="22" spans="3:9">
      <c r="C22" t="str">
        <f>'Trend by ind'!A22</f>
        <v xml:space="preserve">  Nonmetallic Mineral Products </v>
      </c>
      <c r="E22">
        <f>'Trend by ind'!C22</f>
        <v>17</v>
      </c>
      <c r="F22">
        <v>0.34628034456605322</v>
      </c>
      <c r="G22">
        <v>-1.3347167723264915E-3</v>
      </c>
      <c r="H22">
        <v>0.11008360141012671</v>
      </c>
      <c r="I22">
        <v>1.2967325935452205E-2</v>
      </c>
    </row>
    <row r="23" spans="3:9">
      <c r="C23" t="str">
        <f>'Trend by ind'!A23</f>
        <v xml:space="preserve">  Primary Metals </v>
      </c>
      <c r="E23">
        <f>'Trend by ind'!C23</f>
        <v>18</v>
      </c>
      <c r="F23">
        <v>-3.0772570838767197E-2</v>
      </c>
      <c r="G23">
        <v>-3.8083911232593454E-3</v>
      </c>
      <c r="H23">
        <v>6.7738090567864645E-2</v>
      </c>
      <c r="I23">
        <v>7.1150922221358175E-3</v>
      </c>
    </row>
    <row r="24" spans="3:9">
      <c r="C24" t="str">
        <f>'Trend by ind'!A24</f>
        <v xml:space="preserve">  Fabricated Metal Products </v>
      </c>
      <c r="E24">
        <f>'Trend by ind'!C24</f>
        <v>19</v>
      </c>
      <c r="F24">
        <v>0.34253854432835784</v>
      </c>
      <c r="G24">
        <v>4.7451090069448648E-3</v>
      </c>
      <c r="H24">
        <v>8.5436088049910028E-2</v>
      </c>
      <c r="I24">
        <v>1.0945767662994427E-2</v>
      </c>
    </row>
    <row r="25" spans="3:9">
      <c r="C25" t="str">
        <f>'Trend by ind'!A25</f>
        <v xml:space="preserve">  Machinery </v>
      </c>
      <c r="E25">
        <f>'Trend by ind'!C25</f>
        <v>20</v>
      </c>
      <c r="F25">
        <v>0.17449553853723573</v>
      </c>
      <c r="G25">
        <v>1.0208450574011627E-2</v>
      </c>
      <c r="H25">
        <v>9.4957518458231929E-2</v>
      </c>
      <c r="I25">
        <v>1.2460997155041047E-2</v>
      </c>
    </row>
    <row r="26" spans="3:9">
      <c r="C26" t="str">
        <f>'Trend by ind'!A26</f>
        <v xml:space="preserve">  Computer and Electronic Products </v>
      </c>
      <c r="E26">
        <f>'Trend by ind'!C26</f>
        <v>21</v>
      </c>
      <c r="F26">
        <v>0.70281941397525016</v>
      </c>
      <c r="G26">
        <v>3.8499405044158932E-3</v>
      </c>
      <c r="H26">
        <v>0.14684220713160173</v>
      </c>
      <c r="I26">
        <v>2.156130792981065E-2</v>
      </c>
    </row>
    <row r="27" spans="3:9">
      <c r="C27" t="str">
        <f>'Trend by ind'!A27</f>
        <v xml:space="preserve">  Electrical Equipment, Appliances, and Components </v>
      </c>
      <c r="E27">
        <f>'Trend by ind'!C27</f>
        <v>22</v>
      </c>
      <c r="F27">
        <v>-0.13899860309213297</v>
      </c>
      <c r="G27">
        <v>2.0948991142634252E-2</v>
      </c>
      <c r="H27">
        <v>0.20202996223901498</v>
      </c>
      <c r="I27">
        <v>2.8976624089987465E-2</v>
      </c>
    </row>
    <row r="28" spans="3:9">
      <c r="C28" t="str">
        <f>'Trend by ind'!A28</f>
        <v xml:space="preserve">  Transportation Equipment  </v>
      </c>
      <c r="E28">
        <f>'Trend by ind'!C28</f>
        <v>23</v>
      </c>
      <c r="F28">
        <v>0.3226434574413416</v>
      </c>
      <c r="G28">
        <v>8.7988749476471187E-3</v>
      </c>
      <c r="H28">
        <v>8.0262263884885582E-2</v>
      </c>
      <c r="I28">
        <v>9.4616865724648589E-3</v>
      </c>
    </row>
    <row r="29" spans="3:9">
      <c r="C29" t="str">
        <f>'Trend by ind'!A29</f>
        <v xml:space="preserve">  Furniture and Related Products </v>
      </c>
      <c r="E29">
        <f>'Trend by ind'!C29</f>
        <v>24</v>
      </c>
      <c r="F29">
        <v>0.32322466795068983</v>
      </c>
      <c r="G29" s="10">
        <v>7.9657642654881418E-5</v>
      </c>
      <c r="H29">
        <v>9.6239915648550473E-2</v>
      </c>
      <c r="I29">
        <v>1.2152774908515931E-2</v>
      </c>
    </row>
    <row r="30" spans="3:9">
      <c r="C30" t="str">
        <f>'Trend by ind'!A30</f>
        <v xml:space="preserve">  Miscellaneous Manufacturing </v>
      </c>
      <c r="E30">
        <f>'Trend by ind'!C30</f>
        <v>25</v>
      </c>
      <c r="F30">
        <v>0.16422076292984225</v>
      </c>
      <c r="G30">
        <v>-3.1891202044857049E-2</v>
      </c>
      <c r="H30">
        <v>0.14464283580961501</v>
      </c>
      <c r="I30">
        <v>2.3853829173700856E-2</v>
      </c>
    </row>
    <row r="31" spans="3:9">
      <c r="C31" t="str">
        <f>'Trend by ind'!A31</f>
        <v xml:space="preserve"> Wholesale Trade </v>
      </c>
      <c r="E31">
        <f>'Trend by ind'!C31</f>
        <v>26</v>
      </c>
      <c r="F31">
        <v>0.314179149208273</v>
      </c>
      <c r="G31">
        <v>-2.0886591643058287E-2</v>
      </c>
      <c r="H31">
        <v>9.3990737376744432E-2</v>
      </c>
      <c r="I31">
        <v>1.1524612787843938E-2</v>
      </c>
    </row>
    <row r="32" spans="3:9">
      <c r="C32" t="str">
        <f>'Trend by ind'!A32</f>
        <v xml:space="preserve"> Retail Trade </v>
      </c>
      <c r="E32">
        <f>'Trend by ind'!C32</f>
        <v>27</v>
      </c>
      <c r="F32">
        <v>0.31005079441386185</v>
      </c>
      <c r="G32">
        <v>-2.1222530731199278E-2</v>
      </c>
      <c r="H32">
        <v>9.6197081320527705E-2</v>
      </c>
      <c r="I32">
        <v>9.1941097281291444E-3</v>
      </c>
    </row>
    <row r="33" spans="3:9">
      <c r="C33" t="str">
        <f>'Trend by ind'!A33</f>
        <v xml:space="preserve"> Air Transportation </v>
      </c>
      <c r="E33">
        <f>'Trend by ind'!C33</f>
        <v>28</v>
      </c>
      <c r="F33">
        <v>0.42921053197908193</v>
      </c>
      <c r="G33">
        <v>6.7090152844725033E-3</v>
      </c>
      <c r="H33">
        <v>0.20189616339755209</v>
      </c>
      <c r="I33">
        <v>2.4941151047603076E-2</v>
      </c>
    </row>
    <row r="34" spans="3:9">
      <c r="C34" t="str">
        <f>'Trend by ind'!A34</f>
        <v xml:space="preserve"> Rail Transportation </v>
      </c>
      <c r="E34">
        <f>'Trend by ind'!C34</f>
        <v>29</v>
      </c>
      <c r="F34">
        <v>0.41985622371422582</v>
      </c>
      <c r="G34">
        <v>-8.7761732982276318E-3</v>
      </c>
      <c r="H34">
        <v>0.17024467457370787</v>
      </c>
      <c r="I34">
        <v>2.0173162053357389E-2</v>
      </c>
    </row>
    <row r="35" spans="3:9">
      <c r="C35" t="str">
        <f>'Trend by ind'!A35</f>
        <v xml:space="preserve"> Water Transportation </v>
      </c>
      <c r="E35">
        <f>'Trend by ind'!C35</f>
        <v>30</v>
      </c>
      <c r="F35">
        <v>0.52905384471853423</v>
      </c>
      <c r="G35">
        <v>1.4737199364714671E-2</v>
      </c>
      <c r="H35">
        <v>0.16515883410531118</v>
      </c>
      <c r="I35">
        <v>2.3193346167221948E-2</v>
      </c>
    </row>
    <row r="36" spans="3:9">
      <c r="C36" t="str">
        <f>'Trend by ind'!A36</f>
        <v xml:space="preserve"> Truck Transportation </v>
      </c>
      <c r="E36">
        <f>'Trend by ind'!C36</f>
        <v>31</v>
      </c>
      <c r="F36">
        <v>0.2369563596111732</v>
      </c>
      <c r="G36">
        <v>-3.1724052356232126E-4</v>
      </c>
      <c r="H36">
        <v>9.0001912303801931E-2</v>
      </c>
      <c r="I36">
        <v>1.0844181453101284E-2</v>
      </c>
    </row>
    <row r="37" spans="3:9">
      <c r="C37" t="str">
        <f>'Trend by ind'!A37</f>
        <v xml:space="preserve"> Transit and Ground Passenger Transportation </v>
      </c>
      <c r="E37">
        <f>'Trend by ind'!C37</f>
        <v>32</v>
      </c>
      <c r="F37">
        <v>-1.9268856914247501E-2</v>
      </c>
      <c r="G37">
        <v>-3.9765665947770285E-2</v>
      </c>
      <c r="H37">
        <v>0.20121680762726216</v>
      </c>
      <c r="I37">
        <v>3.2105818007974643E-2</v>
      </c>
    </row>
    <row r="38" spans="3:9">
      <c r="C38" t="str">
        <f>'Trend by ind'!A38</f>
        <v xml:space="preserve"> Pipeline Transportation </v>
      </c>
      <c r="E38">
        <f>'Trend by ind'!C38</f>
        <v>33</v>
      </c>
      <c r="F38">
        <v>0.70749080320497348</v>
      </c>
      <c r="G38">
        <v>-1.6013065537448207E-2</v>
      </c>
      <c r="H38">
        <v>0.80902617841258873</v>
      </c>
      <c r="I38">
        <v>8.5220690749997843E-2</v>
      </c>
    </row>
    <row r="39" spans="3:9">
      <c r="C39" t="str">
        <f>'Trend by ind'!A39</f>
        <v xml:space="preserve"> Other Transportation and Support Activities </v>
      </c>
      <c r="E39">
        <f>'Trend by ind'!C39</f>
        <v>34</v>
      </c>
      <c r="F39">
        <v>0.18756637279070462</v>
      </c>
      <c r="G39">
        <v>1.7621546292863437E-2</v>
      </c>
      <c r="H39">
        <v>0.20840115121977723</v>
      </c>
      <c r="I39">
        <v>2.2785134778505953E-2</v>
      </c>
    </row>
    <row r="40" spans="3:9">
      <c r="C40" t="str">
        <f>'Trend by ind'!A40</f>
        <v xml:space="preserve"> Warehousing and Storage </v>
      </c>
      <c r="E40">
        <f>'Trend by ind'!C40</f>
        <v>35</v>
      </c>
      <c r="F40">
        <v>0.41825250526093505</v>
      </c>
      <c r="G40">
        <v>-1.0167645441786938E-2</v>
      </c>
      <c r="H40">
        <v>0.13025766050395182</v>
      </c>
      <c r="I40">
        <v>1.3833874841932959E-2</v>
      </c>
    </row>
    <row r="41" spans="3:9">
      <c r="C41" t="str">
        <f>'Trend by ind'!A41</f>
        <v xml:space="preserve"> Publishing industries, except internet [includes software]  </v>
      </c>
      <c r="E41">
        <f>'Trend by ind'!C41</f>
        <v>36</v>
      </c>
      <c r="F41">
        <v>0.47266383313334537</v>
      </c>
      <c r="G41">
        <v>2.5809621287102142E-2</v>
      </c>
      <c r="H41">
        <v>0.20147099931125498</v>
      </c>
      <c r="I41">
        <v>2.2544479291670687E-2</v>
      </c>
    </row>
    <row r="42" spans="3:9">
      <c r="C42" t="str">
        <f>'Trend by ind'!A42</f>
        <v xml:space="preserve"> Motion picture and sounds recording industries </v>
      </c>
      <c r="E42">
        <f>'Trend by ind'!C42</f>
        <v>37</v>
      </c>
      <c r="F42">
        <v>-0.26175695360316342</v>
      </c>
      <c r="G42">
        <v>3.3282062275403111E-2</v>
      </c>
      <c r="H42">
        <v>0.48587817678928164</v>
      </c>
      <c r="I42">
        <v>5.3711090403586334E-2</v>
      </c>
    </row>
    <row r="43" spans="3:9">
      <c r="C43" t="str">
        <f>'Trend by ind'!A43</f>
        <v xml:space="preserve"> Broadcasting and telecommunications </v>
      </c>
      <c r="E43">
        <f>'Trend by ind'!C43</f>
        <v>38</v>
      </c>
      <c r="F43">
        <v>0.35692726141553416</v>
      </c>
      <c r="G43">
        <v>5.7871805684412943E-3</v>
      </c>
      <c r="H43">
        <v>0.15076363743425708</v>
      </c>
      <c r="I43">
        <v>1.8025735529015586E-2</v>
      </c>
    </row>
    <row r="44" spans="3:9">
      <c r="C44" t="str">
        <f>'Trend by ind'!A44</f>
        <v xml:space="preserve"> Data processing, internet publishing, and other information services </v>
      </c>
      <c r="E44">
        <f>'Trend by ind'!C44</f>
        <v>39</v>
      </c>
      <c r="F44">
        <v>-0.20112686372540745</v>
      </c>
      <c r="G44">
        <v>2.5280594088483585E-2</v>
      </c>
      <c r="H44">
        <v>0.33361180077883784</v>
      </c>
      <c r="I44">
        <v>2.220412963232626E-2</v>
      </c>
    </row>
    <row r="45" spans="3:9">
      <c r="C45" t="str">
        <f>'Trend by ind'!A45</f>
        <v xml:space="preserve"> Federal Reserve Banks, Credit Intermediation, and Related Activities </v>
      </c>
      <c r="E45">
        <f>'Trend by ind'!C45</f>
        <v>40</v>
      </c>
      <c r="F45">
        <v>-0.74186806309523445</v>
      </c>
      <c r="G45">
        <v>0.12475335693075744</v>
      </c>
      <c r="H45">
        <v>0.36337466229488469</v>
      </c>
      <c r="I45">
        <v>4.1349331620892223E-2</v>
      </c>
    </row>
    <row r="46" spans="3:9">
      <c r="C46" t="str">
        <f>'Trend by ind'!A46</f>
        <v xml:space="preserve"> Securities, Commodity Contracts, and Investments </v>
      </c>
      <c r="E46">
        <f>'Trend by ind'!C46</f>
        <v>41</v>
      </c>
      <c r="F46">
        <v>0.29818290201902348</v>
      </c>
      <c r="G46">
        <v>-1.3768789361377896E-2</v>
      </c>
      <c r="H46">
        <v>0.27727491814729266</v>
      </c>
      <c r="I46">
        <v>4.1225126024289502E-2</v>
      </c>
    </row>
    <row r="47" spans="3:9">
      <c r="C47" t="str">
        <f>'Trend by ind'!A47</f>
        <v xml:space="preserve"> Insurance Carriers and Related Activities </v>
      </c>
      <c r="E47">
        <f>'Trend by ind'!C47</f>
        <v>42</v>
      </c>
      <c r="F47">
        <v>-0.32825716072243338</v>
      </c>
      <c r="G47">
        <v>6.2502396753874326E-2</v>
      </c>
      <c r="H47">
        <v>0.58329806943148177</v>
      </c>
      <c r="I47">
        <v>6.603020898746248E-2</v>
      </c>
    </row>
    <row r="48" spans="3:9">
      <c r="C48" t="str">
        <f>'Trend by ind'!A48</f>
        <v xml:space="preserve"> Funds, Trusts, and Other Financial Vehicles </v>
      </c>
      <c r="E48">
        <f>'Trend by ind'!C48</f>
        <v>43</v>
      </c>
      <c r="F48">
        <v>-0.16913539077125966</v>
      </c>
      <c r="G48">
        <v>1.5068315304141888E-2</v>
      </c>
      <c r="H48">
        <v>0.19880111236249787</v>
      </c>
      <c r="I48">
        <v>2.6907645248191482E-2</v>
      </c>
    </row>
    <row r="49" spans="3:9">
      <c r="C49" t="str">
        <f>'Trend by ind'!A49</f>
        <v xml:space="preserve"> Real Estate </v>
      </c>
      <c r="E49">
        <f>'Trend by ind'!C49</f>
        <v>44</v>
      </c>
      <c r="F49">
        <v>-1.9167146248029482E-2</v>
      </c>
      <c r="G49">
        <v>2.4951252038395513E-2</v>
      </c>
      <c r="H49">
        <v>7.3631493046932769E-2</v>
      </c>
      <c r="I49">
        <v>1.0085823742201707E-2</v>
      </c>
    </row>
    <row r="50" spans="3:9">
      <c r="C50" t="str">
        <f>'Trend by ind'!A50</f>
        <v xml:space="preserve"> Rental and Leasing Services and Lessors of Intangible Assets </v>
      </c>
      <c r="E50">
        <f>'Trend by ind'!C50</f>
        <v>45</v>
      </c>
      <c r="F50">
        <v>-0.10088755033093962</v>
      </c>
      <c r="G50">
        <v>1.5868496997503594E-3</v>
      </c>
      <c r="H50">
        <v>0.17844424876494328</v>
      </c>
      <c r="I50">
        <v>2.0055290957268344E-2</v>
      </c>
    </row>
    <row r="51" spans="3:9">
      <c r="C51" t="str">
        <f>'Trend by ind'!A51</f>
        <v xml:space="preserve"> Legal Services </v>
      </c>
      <c r="E51">
        <f>'Trend by ind'!C51</f>
        <v>46</v>
      </c>
      <c r="F51">
        <v>0.19088947057813721</v>
      </c>
      <c r="G51">
        <v>-2.9036698214887764E-2</v>
      </c>
      <c r="H51">
        <v>0.36194020099078072</v>
      </c>
      <c r="I51">
        <v>3.7810458709879834E-2</v>
      </c>
    </row>
    <row r="52" spans="3:9">
      <c r="C52" t="str">
        <f>'Trend by ind'!A52</f>
        <v xml:space="preserve"> Computer Systems Design and Related Services </v>
      </c>
      <c r="E52">
        <f>'Trend by ind'!C52</f>
        <v>47</v>
      </c>
      <c r="F52">
        <v>0.26784633562261734</v>
      </c>
      <c r="G52">
        <v>1.4116312631989106E-2</v>
      </c>
      <c r="H52">
        <v>0.13181896013848157</v>
      </c>
      <c r="I52">
        <v>1.0021699710369E-2</v>
      </c>
    </row>
    <row r="53" spans="3:9">
      <c r="C53" t="str">
        <f>'Trend by ind'!A53</f>
        <v xml:space="preserve"> Miscellaneous Professional, Scientific, and Technical Services </v>
      </c>
      <c r="E53">
        <f>'Trend by ind'!C53</f>
        <v>48</v>
      </c>
      <c r="F53">
        <v>0.19666989373642343</v>
      </c>
      <c r="G53">
        <v>-1.0683020574692326E-2</v>
      </c>
      <c r="H53">
        <v>0.10524429838107355</v>
      </c>
      <c r="I53">
        <v>1.0006898223623698E-2</v>
      </c>
    </row>
    <row r="54" spans="3:9">
      <c r="C54" t="str">
        <f>'Trend by ind'!A54</f>
        <v xml:space="preserve"> Management of Companies and Enterprises </v>
      </c>
      <c r="E54">
        <f>'Trend by ind'!C54</f>
        <v>49</v>
      </c>
      <c r="F54">
        <v>0.18721292091016695</v>
      </c>
      <c r="G54">
        <v>1.5088323848768992E-2</v>
      </c>
      <c r="H54">
        <v>0.22594168820382668</v>
      </c>
      <c r="I54">
        <v>2.3011658611118851E-2</v>
      </c>
    </row>
    <row r="55" spans="3:9">
      <c r="C55" t="str">
        <f>'Trend by ind'!A55</f>
        <v xml:space="preserve"> Administrative and Support Services </v>
      </c>
      <c r="E55">
        <f>'Trend by ind'!C55</f>
        <v>50</v>
      </c>
      <c r="F55">
        <v>8.2794388980077641E-2</v>
      </c>
      <c r="G55">
        <v>6.987248412987538E-3</v>
      </c>
      <c r="H55">
        <v>6.42934911040864E-2</v>
      </c>
      <c r="I55">
        <v>6.7504387702785208E-3</v>
      </c>
    </row>
    <row r="56" spans="3:9">
      <c r="C56" t="str">
        <f>'Trend by ind'!A56</f>
        <v xml:space="preserve"> Waste Management and Remediation Services </v>
      </c>
      <c r="E56">
        <f>'Trend by ind'!C56</f>
        <v>51</v>
      </c>
      <c r="F56">
        <v>1.8206715678277412E-2</v>
      </c>
      <c r="G56">
        <v>-4.1674574154362699E-3</v>
      </c>
      <c r="H56">
        <v>0.23635316024247049</v>
      </c>
      <c r="I56">
        <v>2.6629514213298358E-2</v>
      </c>
    </row>
    <row r="57" spans="3:9">
      <c r="C57" t="str">
        <f>'Trend by ind'!A57</f>
        <v xml:space="preserve"> Educational Services </v>
      </c>
      <c r="E57">
        <f>'Trend by ind'!C57</f>
        <v>52</v>
      </c>
      <c r="F57">
        <v>-8.3427380466847695E-3</v>
      </c>
      <c r="G57">
        <v>-5.6273984139786212E-4</v>
      </c>
      <c r="H57">
        <v>9.0513356142061907E-2</v>
      </c>
      <c r="I57">
        <v>7.9532316863778277E-3</v>
      </c>
    </row>
    <row r="58" spans="3:9">
      <c r="C58" t="str">
        <f>'Trend by ind'!A58</f>
        <v xml:space="preserve"> Ambulatory Health Care Services </v>
      </c>
      <c r="E58">
        <f>'Trend by ind'!C58</f>
        <v>53</v>
      </c>
      <c r="F58">
        <v>-5.3495533039882831E-2</v>
      </c>
      <c r="G58">
        <v>2.4855516101592333E-2</v>
      </c>
      <c r="H58">
        <v>9.3899375558530826E-2</v>
      </c>
      <c r="I58">
        <v>9.4390155508904967E-3</v>
      </c>
    </row>
    <row r="59" spans="3:9">
      <c r="C59" t="str">
        <f>'Trend by ind'!A59</f>
        <v xml:space="preserve"> Hospitals and Nursing and Residential Care Facilities </v>
      </c>
      <c r="E59">
        <f>'Trend by ind'!C59</f>
        <v>54</v>
      </c>
      <c r="F59">
        <v>-3.1905899781106424E-2</v>
      </c>
      <c r="G59">
        <v>4.4354738526700332E-3</v>
      </c>
      <c r="H59">
        <v>8.7536917642885362E-2</v>
      </c>
      <c r="I59">
        <v>8.4386004434473492E-3</v>
      </c>
    </row>
    <row r="60" spans="3:9">
      <c r="C60" t="str">
        <f>'Trend by ind'!A60</f>
        <v xml:space="preserve"> Social Assistance </v>
      </c>
      <c r="E60">
        <f>'Trend by ind'!C60</f>
        <v>55</v>
      </c>
      <c r="F60">
        <v>1.8314200183688109E-2</v>
      </c>
      <c r="G60">
        <v>7.2475170730014332E-3</v>
      </c>
      <c r="H60">
        <v>0.10774563793362985</v>
      </c>
      <c r="I60">
        <v>1.7736523210217642E-2</v>
      </c>
    </row>
    <row r="61" spans="3:9">
      <c r="C61" t="str">
        <f>'Trend by ind'!A61</f>
        <v xml:space="preserve"> Performing Arts, Spectator Sports, Museums, and Related Activities </v>
      </c>
      <c r="E61">
        <f>'Trend by ind'!C61</f>
        <v>56</v>
      </c>
      <c r="F61">
        <v>0.19189067662670378</v>
      </c>
      <c r="G61">
        <v>1.7956367072917156E-2</v>
      </c>
      <c r="H61">
        <v>0.14084268922913717</v>
      </c>
      <c r="I61">
        <v>1.8662118045278363E-2</v>
      </c>
    </row>
    <row r="62" spans="3:9">
      <c r="C62" t="str">
        <f>'Trend by ind'!A62</f>
        <v xml:space="preserve"> Amusements, Gambling, and Recreation Industries </v>
      </c>
      <c r="E62">
        <f>'Trend by ind'!C62</f>
        <v>57</v>
      </c>
      <c r="F62">
        <v>0.36888003674573255</v>
      </c>
      <c r="G62">
        <v>9.1959448064973456E-3</v>
      </c>
      <c r="H62">
        <v>0.16232755927355405</v>
      </c>
      <c r="I62">
        <v>1.453196480556971E-2</v>
      </c>
    </row>
    <row r="63" spans="3:9">
      <c r="C63" t="str">
        <f>'Trend by ind'!A63</f>
        <v xml:space="preserve"> Accommodation </v>
      </c>
      <c r="E63">
        <f>'Trend by ind'!C63</f>
        <v>58</v>
      </c>
      <c r="F63">
        <v>0.42867747269609358</v>
      </c>
      <c r="G63">
        <v>2.6776998401072869E-2</v>
      </c>
      <c r="H63">
        <v>0.11634545195160656</v>
      </c>
      <c r="I63">
        <v>1.9458925084616698E-2</v>
      </c>
    </row>
    <row r="64" spans="3:9">
      <c r="C64" t="str">
        <f>'Trend by ind'!A64</f>
        <v xml:space="preserve"> Food Services and Drinking Places </v>
      </c>
      <c r="E64">
        <f>'Trend by ind'!C64</f>
        <v>59</v>
      </c>
      <c r="F64">
        <v>0.23467807582299596</v>
      </c>
      <c r="G64">
        <v>-1.1966244406978237E-2</v>
      </c>
      <c r="H64">
        <v>8.6180176928890906E-2</v>
      </c>
      <c r="I64">
        <v>9.6521622977682707E-3</v>
      </c>
    </row>
    <row r="65" spans="3:9">
      <c r="C65" t="str">
        <f>'Trend by ind'!A65</f>
        <v xml:space="preserve"> Other Services, except Goverment </v>
      </c>
      <c r="E65">
        <f>'Trend by ind'!C65</f>
        <v>60</v>
      </c>
      <c r="F65">
        <v>0.18956290876582657</v>
      </c>
      <c r="G65">
        <v>5.6067125434406265E-3</v>
      </c>
      <c r="H65">
        <v>0.11327742815932235</v>
      </c>
      <c r="I65">
        <v>1.0924060062307395E-2</v>
      </c>
    </row>
  </sheetData>
  <mergeCells count="2">
    <mergeCell ref="H3:I3"/>
    <mergeCell ref="F1:I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6:BR140"/>
  <sheetViews>
    <sheetView workbookViewId="0">
      <pane xSplit="8" ySplit="6" topLeftCell="I7" activePane="bottomRight" state="frozen"/>
      <selection pane="topRight" activeCell="I1" sqref="I1"/>
      <selection pane="bottomLeft" activeCell="A7" sqref="A7"/>
      <selection pane="bottomRight" activeCell="D31" sqref="D31"/>
    </sheetView>
  </sheetViews>
  <sheetFormatPr defaultRowHeight="14.5"/>
  <cols>
    <col min="1" max="3" width="9" style="21"/>
    <col min="4" max="4" width="30.83203125" style="21" customWidth="1"/>
    <col min="5" max="7" width="9" style="21"/>
    <col min="8" max="8" width="40.58203125" style="21" customWidth="1"/>
    <col min="9" max="13" width="9" style="21"/>
    <col min="14" max="14" width="9.25" style="21" customWidth="1"/>
    <col min="15" max="259" width="9" style="21"/>
    <col min="260" max="260" width="30.83203125" style="21" customWidth="1"/>
    <col min="261" max="263" width="9" style="21"/>
    <col min="264" max="264" width="15.08203125" style="21" customWidth="1"/>
    <col min="265" max="515" width="9" style="21"/>
    <col min="516" max="516" width="30.83203125" style="21" customWidth="1"/>
    <col min="517" max="519" width="9" style="21"/>
    <col min="520" max="520" width="15.08203125" style="21" customWidth="1"/>
    <col min="521" max="771" width="9" style="21"/>
    <col min="772" max="772" width="30.83203125" style="21" customWidth="1"/>
    <col min="773" max="775" width="9" style="21"/>
    <col min="776" max="776" width="15.08203125" style="21" customWidth="1"/>
    <col min="777" max="1027" width="9" style="21"/>
    <col min="1028" max="1028" width="30.83203125" style="21" customWidth="1"/>
    <col min="1029" max="1031" width="9" style="21"/>
    <col min="1032" max="1032" width="15.08203125" style="21" customWidth="1"/>
    <col min="1033" max="1283" width="9" style="21"/>
    <col min="1284" max="1284" width="30.83203125" style="21" customWidth="1"/>
    <col min="1285" max="1287" width="9" style="21"/>
    <col min="1288" max="1288" width="15.08203125" style="21" customWidth="1"/>
    <col min="1289" max="1539" width="9" style="21"/>
    <col min="1540" max="1540" width="30.83203125" style="21" customWidth="1"/>
    <col min="1541" max="1543" width="9" style="21"/>
    <col min="1544" max="1544" width="15.08203125" style="21" customWidth="1"/>
    <col min="1545" max="1795" width="9" style="21"/>
    <col min="1796" max="1796" width="30.83203125" style="21" customWidth="1"/>
    <col min="1797" max="1799" width="9" style="21"/>
    <col min="1800" max="1800" width="15.08203125" style="21" customWidth="1"/>
    <col min="1801" max="2051" width="9" style="21"/>
    <col min="2052" max="2052" width="30.83203125" style="21" customWidth="1"/>
    <col min="2053" max="2055" width="9" style="21"/>
    <col min="2056" max="2056" width="15.08203125" style="21" customWidth="1"/>
    <col min="2057" max="2307" width="9" style="21"/>
    <col min="2308" max="2308" width="30.83203125" style="21" customWidth="1"/>
    <col min="2309" max="2311" width="9" style="21"/>
    <col min="2312" max="2312" width="15.08203125" style="21" customWidth="1"/>
    <col min="2313" max="2563" width="9" style="21"/>
    <col min="2564" max="2564" width="30.83203125" style="21" customWidth="1"/>
    <col min="2565" max="2567" width="9" style="21"/>
    <col min="2568" max="2568" width="15.08203125" style="21" customWidth="1"/>
    <col min="2569" max="2819" width="9" style="21"/>
    <col min="2820" max="2820" width="30.83203125" style="21" customWidth="1"/>
    <col min="2821" max="2823" width="9" style="21"/>
    <col min="2824" max="2824" width="15.08203125" style="21" customWidth="1"/>
    <col min="2825" max="3075" width="9" style="21"/>
    <col min="3076" max="3076" width="30.83203125" style="21" customWidth="1"/>
    <col min="3077" max="3079" width="9" style="21"/>
    <col min="3080" max="3080" width="15.08203125" style="21" customWidth="1"/>
    <col min="3081" max="3331" width="9" style="21"/>
    <col min="3332" max="3332" width="30.83203125" style="21" customWidth="1"/>
    <col min="3333" max="3335" width="9" style="21"/>
    <col min="3336" max="3336" width="15.08203125" style="21" customWidth="1"/>
    <col min="3337" max="3587" width="9" style="21"/>
    <col min="3588" max="3588" width="30.83203125" style="21" customWidth="1"/>
    <col min="3589" max="3591" width="9" style="21"/>
    <col min="3592" max="3592" width="15.08203125" style="21" customWidth="1"/>
    <col min="3593" max="3843" width="9" style="21"/>
    <col min="3844" max="3844" width="30.83203125" style="21" customWidth="1"/>
    <col min="3845" max="3847" width="9" style="21"/>
    <col min="3848" max="3848" width="15.08203125" style="21" customWidth="1"/>
    <col min="3849" max="4099" width="9" style="21"/>
    <col min="4100" max="4100" width="30.83203125" style="21" customWidth="1"/>
    <col min="4101" max="4103" width="9" style="21"/>
    <col min="4104" max="4104" width="15.08203125" style="21" customWidth="1"/>
    <col min="4105" max="4355" width="9" style="21"/>
    <col min="4356" max="4356" width="30.83203125" style="21" customWidth="1"/>
    <col min="4357" max="4359" width="9" style="21"/>
    <col min="4360" max="4360" width="15.08203125" style="21" customWidth="1"/>
    <col min="4361" max="4611" width="9" style="21"/>
    <col min="4612" max="4612" width="30.83203125" style="21" customWidth="1"/>
    <col min="4613" max="4615" width="9" style="21"/>
    <col min="4616" max="4616" width="15.08203125" style="21" customWidth="1"/>
    <col min="4617" max="4867" width="9" style="21"/>
    <col min="4868" max="4868" width="30.83203125" style="21" customWidth="1"/>
    <col min="4869" max="4871" width="9" style="21"/>
    <col min="4872" max="4872" width="15.08203125" style="21" customWidth="1"/>
    <col min="4873" max="5123" width="9" style="21"/>
    <col min="5124" max="5124" width="30.83203125" style="21" customWidth="1"/>
    <col min="5125" max="5127" width="9" style="21"/>
    <col min="5128" max="5128" width="15.08203125" style="21" customWidth="1"/>
    <col min="5129" max="5379" width="9" style="21"/>
    <col min="5380" max="5380" width="30.83203125" style="21" customWidth="1"/>
    <col min="5381" max="5383" width="9" style="21"/>
    <col min="5384" max="5384" width="15.08203125" style="21" customWidth="1"/>
    <col min="5385" max="5635" width="9" style="21"/>
    <col min="5636" max="5636" width="30.83203125" style="21" customWidth="1"/>
    <col min="5637" max="5639" width="9" style="21"/>
    <col min="5640" max="5640" width="15.08203125" style="21" customWidth="1"/>
    <col min="5641" max="5891" width="9" style="21"/>
    <col min="5892" max="5892" width="30.83203125" style="21" customWidth="1"/>
    <col min="5893" max="5895" width="9" style="21"/>
    <col min="5896" max="5896" width="15.08203125" style="21" customWidth="1"/>
    <col min="5897" max="6147" width="9" style="21"/>
    <col min="6148" max="6148" width="30.83203125" style="21" customWidth="1"/>
    <col min="6149" max="6151" width="9" style="21"/>
    <col min="6152" max="6152" width="15.08203125" style="21" customWidth="1"/>
    <col min="6153" max="6403" width="9" style="21"/>
    <col min="6404" max="6404" width="30.83203125" style="21" customWidth="1"/>
    <col min="6405" max="6407" width="9" style="21"/>
    <col min="6408" max="6408" width="15.08203125" style="21" customWidth="1"/>
    <col min="6409" max="6659" width="9" style="21"/>
    <col min="6660" max="6660" width="30.83203125" style="21" customWidth="1"/>
    <col min="6661" max="6663" width="9" style="21"/>
    <col min="6664" max="6664" width="15.08203125" style="21" customWidth="1"/>
    <col min="6665" max="6915" width="9" style="21"/>
    <col min="6916" max="6916" width="30.83203125" style="21" customWidth="1"/>
    <col min="6917" max="6919" width="9" style="21"/>
    <col min="6920" max="6920" width="15.08203125" style="21" customWidth="1"/>
    <col min="6921" max="7171" width="9" style="21"/>
    <col min="7172" max="7172" width="30.83203125" style="21" customWidth="1"/>
    <col min="7173" max="7175" width="9" style="21"/>
    <col min="7176" max="7176" width="15.08203125" style="21" customWidth="1"/>
    <col min="7177" max="7427" width="9" style="21"/>
    <col min="7428" max="7428" width="30.83203125" style="21" customWidth="1"/>
    <col min="7429" max="7431" width="9" style="21"/>
    <col min="7432" max="7432" width="15.08203125" style="21" customWidth="1"/>
    <col min="7433" max="7683" width="9" style="21"/>
    <col min="7684" max="7684" width="30.83203125" style="21" customWidth="1"/>
    <col min="7685" max="7687" width="9" style="21"/>
    <col min="7688" max="7688" width="15.08203125" style="21" customWidth="1"/>
    <col min="7689" max="7939" width="9" style="21"/>
    <col min="7940" max="7940" width="30.83203125" style="21" customWidth="1"/>
    <col min="7941" max="7943" width="9" style="21"/>
    <col min="7944" max="7944" width="15.08203125" style="21" customWidth="1"/>
    <col min="7945" max="8195" width="9" style="21"/>
    <col min="8196" max="8196" width="30.83203125" style="21" customWidth="1"/>
    <col min="8197" max="8199" width="9" style="21"/>
    <col min="8200" max="8200" width="15.08203125" style="21" customWidth="1"/>
    <col min="8201" max="8451" width="9" style="21"/>
    <col min="8452" max="8452" width="30.83203125" style="21" customWidth="1"/>
    <col min="8453" max="8455" width="9" style="21"/>
    <col min="8456" max="8456" width="15.08203125" style="21" customWidth="1"/>
    <col min="8457" max="8707" width="9" style="21"/>
    <col min="8708" max="8708" width="30.83203125" style="21" customWidth="1"/>
    <col min="8709" max="8711" width="9" style="21"/>
    <col min="8712" max="8712" width="15.08203125" style="21" customWidth="1"/>
    <col min="8713" max="8963" width="9" style="21"/>
    <col min="8964" max="8964" width="30.83203125" style="21" customWidth="1"/>
    <col min="8965" max="8967" width="9" style="21"/>
    <col min="8968" max="8968" width="15.08203125" style="21" customWidth="1"/>
    <col min="8969" max="9219" width="9" style="21"/>
    <col min="9220" max="9220" width="30.83203125" style="21" customWidth="1"/>
    <col min="9221" max="9223" width="9" style="21"/>
    <col min="9224" max="9224" width="15.08203125" style="21" customWidth="1"/>
    <col min="9225" max="9475" width="9" style="21"/>
    <col min="9476" max="9476" width="30.83203125" style="21" customWidth="1"/>
    <col min="9477" max="9479" width="9" style="21"/>
    <col min="9480" max="9480" width="15.08203125" style="21" customWidth="1"/>
    <col min="9481" max="9731" width="9" style="21"/>
    <col min="9732" max="9732" width="30.83203125" style="21" customWidth="1"/>
    <col min="9733" max="9735" width="9" style="21"/>
    <col min="9736" max="9736" width="15.08203125" style="21" customWidth="1"/>
    <col min="9737" max="9987" width="9" style="21"/>
    <col min="9988" max="9988" width="30.83203125" style="21" customWidth="1"/>
    <col min="9989" max="9991" width="9" style="21"/>
    <col min="9992" max="9992" width="15.08203125" style="21" customWidth="1"/>
    <col min="9993" max="10243" width="9" style="21"/>
    <col min="10244" max="10244" width="30.83203125" style="21" customWidth="1"/>
    <col min="10245" max="10247" width="9" style="21"/>
    <col min="10248" max="10248" width="15.08203125" style="21" customWidth="1"/>
    <col min="10249" max="10499" width="9" style="21"/>
    <col min="10500" max="10500" width="30.83203125" style="21" customWidth="1"/>
    <col min="10501" max="10503" width="9" style="21"/>
    <col min="10504" max="10504" width="15.08203125" style="21" customWidth="1"/>
    <col min="10505" max="10755" width="9" style="21"/>
    <col min="10756" max="10756" width="30.83203125" style="21" customWidth="1"/>
    <col min="10757" max="10759" width="9" style="21"/>
    <col min="10760" max="10760" width="15.08203125" style="21" customWidth="1"/>
    <col min="10761" max="11011" width="9" style="21"/>
    <col min="11012" max="11012" width="30.83203125" style="21" customWidth="1"/>
    <col min="11013" max="11015" width="9" style="21"/>
    <col min="11016" max="11016" width="15.08203125" style="21" customWidth="1"/>
    <col min="11017" max="11267" width="9" style="21"/>
    <col min="11268" max="11268" width="30.83203125" style="21" customWidth="1"/>
    <col min="11269" max="11271" width="9" style="21"/>
    <col min="11272" max="11272" width="15.08203125" style="21" customWidth="1"/>
    <col min="11273" max="11523" width="9" style="21"/>
    <col min="11524" max="11524" width="30.83203125" style="21" customWidth="1"/>
    <col min="11525" max="11527" width="9" style="21"/>
    <col min="11528" max="11528" width="15.08203125" style="21" customWidth="1"/>
    <col min="11529" max="11779" width="9" style="21"/>
    <col min="11780" max="11780" width="30.83203125" style="21" customWidth="1"/>
    <col min="11781" max="11783" width="9" style="21"/>
    <col min="11784" max="11784" width="15.08203125" style="21" customWidth="1"/>
    <col min="11785" max="12035" width="9" style="21"/>
    <col min="12036" max="12036" width="30.83203125" style="21" customWidth="1"/>
    <col min="12037" max="12039" width="9" style="21"/>
    <col min="12040" max="12040" width="15.08203125" style="21" customWidth="1"/>
    <col min="12041" max="12291" width="9" style="21"/>
    <col min="12292" max="12292" width="30.83203125" style="21" customWidth="1"/>
    <col min="12293" max="12295" width="9" style="21"/>
    <col min="12296" max="12296" width="15.08203125" style="21" customWidth="1"/>
    <col min="12297" max="12547" width="9" style="21"/>
    <col min="12548" max="12548" width="30.83203125" style="21" customWidth="1"/>
    <col min="12549" max="12551" width="9" style="21"/>
    <col min="12552" max="12552" width="15.08203125" style="21" customWidth="1"/>
    <col min="12553" max="12803" width="9" style="21"/>
    <col min="12804" max="12804" width="30.83203125" style="21" customWidth="1"/>
    <col min="12805" max="12807" width="9" style="21"/>
    <col min="12808" max="12808" width="15.08203125" style="21" customWidth="1"/>
    <col min="12809" max="13059" width="9" style="21"/>
    <col min="13060" max="13060" width="30.83203125" style="21" customWidth="1"/>
    <col min="13061" max="13063" width="9" style="21"/>
    <col min="13064" max="13064" width="15.08203125" style="21" customWidth="1"/>
    <col min="13065" max="13315" width="9" style="21"/>
    <col min="13316" max="13316" width="30.83203125" style="21" customWidth="1"/>
    <col min="13317" max="13319" width="9" style="21"/>
    <col min="13320" max="13320" width="15.08203125" style="21" customWidth="1"/>
    <col min="13321" max="13571" width="9" style="21"/>
    <col min="13572" max="13572" width="30.83203125" style="21" customWidth="1"/>
    <col min="13573" max="13575" width="9" style="21"/>
    <col min="13576" max="13576" width="15.08203125" style="21" customWidth="1"/>
    <col min="13577" max="13827" width="9" style="21"/>
    <col min="13828" max="13828" width="30.83203125" style="21" customWidth="1"/>
    <col min="13829" max="13831" width="9" style="21"/>
    <col min="13832" max="13832" width="15.08203125" style="21" customWidth="1"/>
    <col min="13833" max="14083" width="9" style="21"/>
    <col min="14084" max="14084" width="30.83203125" style="21" customWidth="1"/>
    <col min="14085" max="14087" width="9" style="21"/>
    <col min="14088" max="14088" width="15.08203125" style="21" customWidth="1"/>
    <col min="14089" max="14339" width="9" style="21"/>
    <col min="14340" max="14340" width="30.83203125" style="21" customWidth="1"/>
    <col min="14341" max="14343" width="9" style="21"/>
    <col min="14344" max="14344" width="15.08203125" style="21" customWidth="1"/>
    <col min="14345" max="14595" width="9" style="21"/>
    <col min="14596" max="14596" width="30.83203125" style="21" customWidth="1"/>
    <col min="14597" max="14599" width="9" style="21"/>
    <col min="14600" max="14600" width="15.08203125" style="21" customWidth="1"/>
    <col min="14601" max="14851" width="9" style="21"/>
    <col min="14852" max="14852" width="30.83203125" style="21" customWidth="1"/>
    <col min="14853" max="14855" width="9" style="21"/>
    <col min="14856" max="14856" width="15.08203125" style="21" customWidth="1"/>
    <col min="14857" max="15107" width="9" style="21"/>
    <col min="15108" max="15108" width="30.83203125" style="21" customWidth="1"/>
    <col min="15109" max="15111" width="9" style="21"/>
    <col min="15112" max="15112" width="15.08203125" style="21" customWidth="1"/>
    <col min="15113" max="15363" width="9" style="21"/>
    <col min="15364" max="15364" width="30.83203125" style="21" customWidth="1"/>
    <col min="15365" max="15367" width="9" style="21"/>
    <col min="15368" max="15368" width="15.08203125" style="21" customWidth="1"/>
    <col min="15369" max="15619" width="9" style="21"/>
    <col min="15620" max="15620" width="30.83203125" style="21" customWidth="1"/>
    <col min="15621" max="15623" width="9" style="21"/>
    <col min="15624" max="15624" width="15.08203125" style="21" customWidth="1"/>
    <col min="15625" max="15875" width="9" style="21"/>
    <col min="15876" max="15876" width="30.83203125" style="21" customWidth="1"/>
    <col min="15877" max="15879" width="9" style="21"/>
    <col min="15880" max="15880" width="15.08203125" style="21" customWidth="1"/>
    <col min="15881" max="16131" width="9" style="21"/>
    <col min="16132" max="16132" width="30.83203125" style="21" customWidth="1"/>
    <col min="16133" max="16135" width="9" style="21"/>
    <col min="16136" max="16136" width="15.08203125" style="21" customWidth="1"/>
    <col min="16137" max="16384" width="9" style="21"/>
  </cols>
  <sheetData>
    <row r="6" spans="2:14">
      <c r="G6" s="137" t="s">
        <v>157</v>
      </c>
      <c r="H6" s="137"/>
      <c r="I6" s="35" t="s">
        <v>534</v>
      </c>
      <c r="J6" s="35"/>
      <c r="K6" s="35"/>
      <c r="L6" s="35"/>
      <c r="M6" s="35"/>
      <c r="N6" s="35"/>
    </row>
    <row r="7" spans="2:14">
      <c r="D7" s="21" t="s">
        <v>534</v>
      </c>
      <c r="G7" s="22"/>
      <c r="H7" s="111"/>
      <c r="I7" s="113"/>
      <c r="J7" s="35"/>
      <c r="K7" s="35"/>
      <c r="L7" s="35"/>
      <c r="M7" s="35"/>
      <c r="N7" s="35"/>
    </row>
    <row r="8" spans="2:14">
      <c r="C8" s="115" t="s">
        <v>75</v>
      </c>
      <c r="D8" s="109" t="s">
        <v>533</v>
      </c>
      <c r="E8" s="35">
        <v>1</v>
      </c>
      <c r="G8" s="22" t="str">
        <f>[1]include!I4</f>
        <v>111,112</v>
      </c>
      <c r="H8" s="22" t="str">
        <f>[1]include!J4</f>
        <v xml:space="preserve"> Crop &amp; Animal Production </v>
      </c>
      <c r="I8" s="113">
        <v>1</v>
      </c>
      <c r="J8" s="35"/>
      <c r="K8" s="35"/>
      <c r="L8" s="35"/>
      <c r="M8" s="35"/>
      <c r="N8" s="35"/>
    </row>
    <row r="9" spans="2:14">
      <c r="C9" s="115" t="s">
        <v>95</v>
      </c>
      <c r="D9" s="109" t="s">
        <v>532</v>
      </c>
      <c r="E9" s="35">
        <f t="shared" ref="E9:E26" si="0">1+E8</f>
        <v>2</v>
      </c>
      <c r="G9" s="22" t="str">
        <f>[1]include!I5</f>
        <v>113-115</v>
      </c>
      <c r="H9" s="22" t="str">
        <f>[1]include!J5</f>
        <v xml:space="preserve"> Forestry, Fishing, and Related Activities </v>
      </c>
      <c r="I9" s="113">
        <v>1</v>
      </c>
      <c r="J9" s="35"/>
      <c r="K9" s="35"/>
      <c r="L9" s="35"/>
      <c r="M9" s="35"/>
      <c r="N9" s="35"/>
    </row>
    <row r="10" spans="2:14">
      <c r="C10" s="115" t="s">
        <v>97</v>
      </c>
      <c r="D10" s="114" t="s">
        <v>531</v>
      </c>
      <c r="E10" s="35">
        <f t="shared" si="0"/>
        <v>3</v>
      </c>
      <c r="G10" s="22" t="str">
        <f>[1]include!I6</f>
        <v>211</v>
      </c>
      <c r="H10" s="22" t="str">
        <f>[1]include!J6</f>
        <v xml:space="preserve"> Oil and Gas Extraction </v>
      </c>
      <c r="I10" s="113">
        <v>2</v>
      </c>
      <c r="J10" s="35"/>
      <c r="K10" s="35"/>
      <c r="L10" s="35"/>
      <c r="M10" s="35"/>
      <c r="N10" s="35"/>
    </row>
    <row r="11" spans="2:14">
      <c r="C11" s="115" t="s">
        <v>99</v>
      </c>
      <c r="D11" s="114" t="s">
        <v>530</v>
      </c>
      <c r="E11" s="35">
        <f t="shared" si="0"/>
        <v>4</v>
      </c>
      <c r="G11" s="22" t="str">
        <f>[1]include!I7</f>
        <v>212</v>
      </c>
      <c r="H11" s="22" t="str">
        <f>[1]include!J7</f>
        <v xml:space="preserve"> Mining, except Oil and Gas </v>
      </c>
      <c r="I11" s="113">
        <v>2</v>
      </c>
      <c r="J11" s="35"/>
      <c r="K11" s="35"/>
      <c r="L11" s="35"/>
      <c r="M11" s="35"/>
      <c r="N11" s="35"/>
    </row>
    <row r="12" spans="2:14">
      <c r="C12" s="115" t="s">
        <v>529</v>
      </c>
      <c r="D12" s="114" t="s">
        <v>156</v>
      </c>
      <c r="E12" s="35">
        <f t="shared" si="0"/>
        <v>5</v>
      </c>
      <c r="G12" s="22" t="str">
        <f>[1]include!I8</f>
        <v>213</v>
      </c>
      <c r="H12" s="22" t="str">
        <f>[1]include!J8</f>
        <v xml:space="preserve"> Support Activities for Mining </v>
      </c>
      <c r="I12" s="113">
        <v>2</v>
      </c>
      <c r="J12" s="35"/>
      <c r="K12" s="35"/>
      <c r="L12" s="35"/>
      <c r="M12" s="35"/>
      <c r="N12" s="35"/>
    </row>
    <row r="13" spans="2:14">
      <c r="B13" s="115"/>
      <c r="C13" s="117">
        <v>42</v>
      </c>
      <c r="D13" s="114" t="s">
        <v>528</v>
      </c>
      <c r="E13" s="35">
        <f t="shared" si="0"/>
        <v>6</v>
      </c>
      <c r="G13" s="22" t="str">
        <f>[1]include!I9</f>
        <v>22</v>
      </c>
      <c r="H13" s="22" t="str">
        <f>[1]include!J9</f>
        <v xml:space="preserve">Utilities </v>
      </c>
      <c r="I13" s="113">
        <v>3</v>
      </c>
      <c r="J13" s="35"/>
      <c r="K13" s="35"/>
      <c r="L13" s="35"/>
      <c r="M13" s="35"/>
      <c r="N13" s="35"/>
    </row>
    <row r="14" spans="2:14">
      <c r="B14" s="115"/>
      <c r="C14" s="115" t="s">
        <v>527</v>
      </c>
      <c r="D14" s="114" t="s">
        <v>526</v>
      </c>
      <c r="E14" s="35">
        <f t="shared" si="0"/>
        <v>7</v>
      </c>
      <c r="G14" s="22" t="str">
        <f>[1]include!I10</f>
        <v>23</v>
      </c>
      <c r="H14" s="22" t="str">
        <f>[1]include!J10</f>
        <v xml:space="preserve">Construction </v>
      </c>
      <c r="I14" s="113">
        <v>4</v>
      </c>
      <c r="J14" s="35"/>
      <c r="K14" s="35"/>
      <c r="L14" s="35"/>
      <c r="M14" s="35"/>
      <c r="N14" s="35"/>
    </row>
    <row r="15" spans="2:14">
      <c r="B15" s="115"/>
      <c r="C15" s="115" t="s">
        <v>172</v>
      </c>
      <c r="D15" s="114" t="s">
        <v>525</v>
      </c>
      <c r="E15" s="35">
        <f t="shared" si="0"/>
        <v>8</v>
      </c>
      <c r="G15" s="22" t="str">
        <f>[1]include!I11</f>
        <v>311,312</v>
      </c>
      <c r="H15" s="22" t="str">
        <f>[1]include!J11</f>
        <v xml:space="preserve">  Food and Beverage and Tobacco Products </v>
      </c>
      <c r="I15" s="113">
        <v>5</v>
      </c>
      <c r="J15" s="35"/>
      <c r="K15" s="35"/>
      <c r="L15" s="35"/>
      <c r="M15" s="35"/>
      <c r="N15" s="35"/>
    </row>
    <row r="16" spans="2:14">
      <c r="B16" s="115"/>
      <c r="C16" s="115" t="s">
        <v>174</v>
      </c>
      <c r="D16" s="114" t="s">
        <v>524</v>
      </c>
      <c r="E16" s="35">
        <f t="shared" si="0"/>
        <v>9</v>
      </c>
      <c r="G16" s="22" t="str">
        <f>[1]include!I12</f>
        <v>313,314</v>
      </c>
      <c r="H16" s="22" t="str">
        <f>[1]include!J12</f>
        <v xml:space="preserve">  Textile Mills and Textile Product Mills </v>
      </c>
      <c r="I16" s="113">
        <v>5</v>
      </c>
      <c r="J16" s="35"/>
      <c r="K16" s="35"/>
      <c r="L16" s="35"/>
      <c r="M16" s="35"/>
      <c r="N16" s="35"/>
    </row>
    <row r="17" spans="3:14">
      <c r="C17" s="115" t="s">
        <v>523</v>
      </c>
      <c r="D17" s="114" t="s">
        <v>522</v>
      </c>
      <c r="E17" s="35">
        <f t="shared" si="0"/>
        <v>10</v>
      </c>
      <c r="G17" s="22" t="str">
        <f>[1]include!I13</f>
        <v>315,316</v>
      </c>
      <c r="H17" s="22" t="str">
        <f>[1]include!J13</f>
        <v xml:space="preserve">  Apparel and Leather and Applied Products </v>
      </c>
      <c r="I17" s="113">
        <v>5</v>
      </c>
      <c r="J17" s="35"/>
      <c r="K17" s="35"/>
      <c r="L17" s="35"/>
      <c r="M17" s="35"/>
      <c r="N17" s="35"/>
    </row>
    <row r="18" spans="3:14">
      <c r="C18" s="115" t="s">
        <v>521</v>
      </c>
      <c r="D18" s="114" t="s">
        <v>520</v>
      </c>
      <c r="E18" s="35">
        <f t="shared" si="0"/>
        <v>11</v>
      </c>
      <c r="G18" s="22" t="str">
        <f>[1]include!I14</f>
        <v>322</v>
      </c>
      <c r="H18" s="22" t="str">
        <f>[1]include!J14</f>
        <v xml:space="preserve">  Paper Products </v>
      </c>
      <c r="I18" s="113">
        <v>5</v>
      </c>
      <c r="J18" s="35"/>
      <c r="K18" s="35"/>
      <c r="L18" s="35"/>
      <c r="M18" s="35"/>
      <c r="N18" s="35"/>
    </row>
    <row r="19" spans="3:14">
      <c r="C19" s="115" t="s">
        <v>519</v>
      </c>
      <c r="D19" s="114" t="s">
        <v>518</v>
      </c>
      <c r="E19" s="35">
        <f t="shared" si="0"/>
        <v>12</v>
      </c>
      <c r="G19" s="22" t="str">
        <f>[1]include!I15</f>
        <v>323</v>
      </c>
      <c r="H19" s="22" t="str">
        <f>[1]include!J15</f>
        <v xml:space="preserve">  Printing and Related Support Activities </v>
      </c>
      <c r="I19" s="113">
        <v>5</v>
      </c>
      <c r="J19" s="35"/>
      <c r="K19" s="35"/>
      <c r="L19" s="35"/>
      <c r="M19" s="35"/>
      <c r="N19" s="35"/>
    </row>
    <row r="20" spans="3:14">
      <c r="C20" s="115" t="s">
        <v>183</v>
      </c>
      <c r="D20" s="114" t="s">
        <v>517</v>
      </c>
      <c r="E20" s="35">
        <f t="shared" si="0"/>
        <v>13</v>
      </c>
      <c r="G20" s="22" t="str">
        <f>[1]include!I16</f>
        <v>324</v>
      </c>
      <c r="H20" s="22" t="str">
        <f>[1]include!J16</f>
        <v xml:space="preserve">  Petroleum and Coal Products </v>
      </c>
      <c r="I20" s="113">
        <v>5</v>
      </c>
      <c r="J20" s="35"/>
      <c r="K20" s="35"/>
      <c r="L20" s="35"/>
      <c r="M20" s="35"/>
      <c r="N20" s="35"/>
    </row>
    <row r="21" spans="3:14" ht="28.5">
      <c r="C21" s="115" t="s">
        <v>516</v>
      </c>
      <c r="D21" s="116" t="s">
        <v>515</v>
      </c>
      <c r="E21" s="35">
        <f t="shared" si="0"/>
        <v>14</v>
      </c>
      <c r="G21" s="22" t="str">
        <f>[1]include!I17</f>
        <v>325</v>
      </c>
      <c r="H21" s="22" t="str">
        <f>[1]include!J17</f>
        <v xml:space="preserve">  Chemical Products </v>
      </c>
      <c r="I21" s="113">
        <v>5</v>
      </c>
      <c r="J21" s="35"/>
      <c r="K21" s="35"/>
      <c r="L21" s="35"/>
      <c r="M21" s="35"/>
      <c r="N21" s="35"/>
    </row>
    <row r="22" spans="3:14">
      <c r="C22" s="115" t="s">
        <v>188</v>
      </c>
      <c r="D22" s="114" t="s">
        <v>514</v>
      </c>
      <c r="E22" s="35">
        <f t="shared" si="0"/>
        <v>15</v>
      </c>
      <c r="G22" s="22" t="str">
        <f>[1]include!I18</f>
        <v>326</v>
      </c>
      <c r="H22" s="22" t="str">
        <f>[1]include!J18</f>
        <v xml:space="preserve">  Plastics and Rubber Products </v>
      </c>
      <c r="I22" s="113">
        <v>5</v>
      </c>
      <c r="J22" s="35"/>
      <c r="K22" s="35"/>
      <c r="L22" s="35"/>
      <c r="M22" s="35"/>
      <c r="N22" s="35"/>
    </row>
    <row r="23" spans="3:14">
      <c r="C23" s="115" t="s">
        <v>513</v>
      </c>
      <c r="D23" s="114" t="s">
        <v>512</v>
      </c>
      <c r="E23" s="35">
        <f t="shared" si="0"/>
        <v>16</v>
      </c>
      <c r="G23" s="22" t="str">
        <f>[1]include!I19</f>
        <v>321</v>
      </c>
      <c r="H23" s="22" t="str">
        <f>[1]include!J19</f>
        <v xml:space="preserve">  Wood Products </v>
      </c>
      <c r="I23" s="113">
        <v>5</v>
      </c>
      <c r="J23" s="35"/>
      <c r="K23" s="35"/>
      <c r="L23" s="35"/>
      <c r="M23" s="35"/>
      <c r="N23" s="35"/>
    </row>
    <row r="24" spans="3:14">
      <c r="C24" s="115" t="s">
        <v>511</v>
      </c>
      <c r="D24" s="114" t="s">
        <v>510</v>
      </c>
      <c r="E24" s="35">
        <f t="shared" si="0"/>
        <v>17</v>
      </c>
      <c r="G24" s="22" t="str">
        <f>[1]include!I20</f>
        <v>327</v>
      </c>
      <c r="H24" s="22" t="str">
        <f>[1]include!J20</f>
        <v xml:space="preserve">  Nonmetallic Mineral Products </v>
      </c>
      <c r="I24" s="113">
        <v>5</v>
      </c>
      <c r="J24" s="35"/>
      <c r="K24" s="35"/>
      <c r="L24" s="35"/>
      <c r="M24" s="35"/>
      <c r="N24" s="35"/>
    </row>
    <row r="25" spans="3:14">
      <c r="C25" s="115" t="s">
        <v>509</v>
      </c>
      <c r="D25" s="114" t="s">
        <v>508</v>
      </c>
      <c r="E25" s="35">
        <f t="shared" si="0"/>
        <v>18</v>
      </c>
      <c r="G25" s="22" t="str">
        <f>[1]include!I21</f>
        <v>331</v>
      </c>
      <c r="H25" s="22" t="str">
        <f>[1]include!J21</f>
        <v xml:space="preserve">  Primary Metals </v>
      </c>
      <c r="I25" s="113">
        <v>5</v>
      </c>
      <c r="J25" s="35"/>
      <c r="K25" s="35"/>
      <c r="L25" s="35"/>
      <c r="M25" s="35"/>
      <c r="N25" s="35"/>
    </row>
    <row r="26" spans="3:14">
      <c r="C26" s="115" t="s">
        <v>197</v>
      </c>
      <c r="D26" s="114" t="s">
        <v>507</v>
      </c>
      <c r="E26" s="35">
        <f t="shared" si="0"/>
        <v>19</v>
      </c>
      <c r="G26" s="22" t="str">
        <f>[1]include!I22</f>
        <v>332</v>
      </c>
      <c r="H26" s="22" t="str">
        <f>[1]include!J22</f>
        <v xml:space="preserve">  Fabricated Metal Products </v>
      </c>
      <c r="I26" s="113">
        <v>5</v>
      </c>
      <c r="J26" s="35"/>
      <c r="K26" s="35"/>
      <c r="L26" s="35"/>
      <c r="M26" s="35"/>
      <c r="N26" s="35"/>
    </row>
    <row r="27" spans="3:14">
      <c r="C27" s="109"/>
      <c r="D27" s="109"/>
      <c r="G27" s="22" t="str">
        <f>[1]include!I23</f>
        <v>333</v>
      </c>
      <c r="H27" s="22" t="str">
        <f>[1]include!J23</f>
        <v xml:space="preserve">  Machinery </v>
      </c>
      <c r="I27" s="113">
        <v>5</v>
      </c>
      <c r="J27" s="35"/>
      <c r="K27" s="35"/>
      <c r="L27" s="35"/>
      <c r="M27" s="35"/>
      <c r="N27" s="35"/>
    </row>
    <row r="28" spans="3:14">
      <c r="C28" s="109"/>
      <c r="D28" s="109"/>
      <c r="G28" s="22" t="str">
        <f>[1]include!I24</f>
        <v>334</v>
      </c>
      <c r="H28" s="22" t="str">
        <f>[1]include!J24</f>
        <v xml:space="preserve">  Computer and Electronic Products </v>
      </c>
      <c r="I28" s="113">
        <v>5</v>
      </c>
      <c r="J28" s="35"/>
      <c r="K28" s="35"/>
      <c r="L28" s="35"/>
      <c r="M28" s="35"/>
      <c r="N28" s="35"/>
    </row>
    <row r="29" spans="3:14">
      <c r="C29" s="109"/>
      <c r="D29" s="109"/>
      <c r="G29" s="22" t="str">
        <f>[1]include!I25</f>
        <v>335</v>
      </c>
      <c r="H29" s="22" t="str">
        <f>[1]include!J25</f>
        <v xml:space="preserve">  Electrical Equipment, Appliances, and Components </v>
      </c>
      <c r="I29" s="113">
        <v>5</v>
      </c>
      <c r="J29" s="35"/>
      <c r="K29" s="35"/>
      <c r="L29" s="35"/>
      <c r="M29" s="35"/>
      <c r="N29" s="35"/>
    </row>
    <row r="30" spans="3:14">
      <c r="C30" s="109"/>
      <c r="D30" s="109"/>
      <c r="G30" s="22" t="str">
        <f>[1]include!I26</f>
        <v>336</v>
      </c>
      <c r="H30" s="22" t="str">
        <f>[1]include!J26</f>
        <v xml:space="preserve">  Transportation Equipment  </v>
      </c>
      <c r="I30" s="113">
        <v>5</v>
      </c>
      <c r="J30" s="35"/>
      <c r="K30" s="35"/>
      <c r="L30" s="35"/>
      <c r="M30" s="35"/>
      <c r="N30" s="35"/>
    </row>
    <row r="31" spans="3:14">
      <c r="C31" s="109"/>
      <c r="D31" s="109"/>
      <c r="G31" s="22" t="str">
        <f>[1]include!I27</f>
        <v>337</v>
      </c>
      <c r="H31" s="22" t="str">
        <f>[1]include!J27</f>
        <v xml:space="preserve">  Furniture and Related Products </v>
      </c>
      <c r="I31" s="113">
        <v>5</v>
      </c>
      <c r="J31" s="35"/>
      <c r="K31" s="35"/>
      <c r="L31" s="35"/>
      <c r="M31" s="35"/>
      <c r="N31" s="35"/>
    </row>
    <row r="32" spans="3:14">
      <c r="C32" s="109"/>
      <c r="D32" s="109"/>
      <c r="G32" s="22" t="str">
        <f>[1]include!I28</f>
        <v>339</v>
      </c>
      <c r="H32" s="22" t="str">
        <f>[1]include!J28</f>
        <v xml:space="preserve">  Miscellaneous Manufacturing </v>
      </c>
      <c r="I32" s="113">
        <v>5</v>
      </c>
      <c r="J32" s="35"/>
      <c r="K32" s="35"/>
      <c r="L32" s="35"/>
      <c r="M32" s="35"/>
      <c r="N32" s="35"/>
    </row>
    <row r="33" spans="3:14">
      <c r="C33" s="109"/>
      <c r="D33" s="109"/>
      <c r="G33" s="22" t="str">
        <f>[1]include!I29</f>
        <v>42</v>
      </c>
      <c r="H33" s="22" t="str">
        <f>[1]include!J29</f>
        <v xml:space="preserve"> Wholesale Trade </v>
      </c>
      <c r="I33" s="110">
        <v>6</v>
      </c>
      <c r="J33" s="35"/>
      <c r="K33" s="35"/>
      <c r="L33" s="35"/>
      <c r="M33" s="35"/>
      <c r="N33" s="35"/>
    </row>
    <row r="34" spans="3:14">
      <c r="C34" s="109"/>
      <c r="D34" s="109"/>
      <c r="G34" s="22" t="str">
        <f>[1]include!I30</f>
        <v>44,45</v>
      </c>
      <c r="H34" s="22" t="str">
        <f>[1]include!J30</f>
        <v xml:space="preserve"> Retail Trade </v>
      </c>
      <c r="I34" s="110">
        <v>7</v>
      </c>
      <c r="J34" s="35"/>
      <c r="K34" s="35"/>
      <c r="L34" s="35"/>
      <c r="M34" s="35"/>
      <c r="N34" s="35"/>
    </row>
    <row r="35" spans="3:14">
      <c r="C35" s="109"/>
      <c r="D35" s="109"/>
      <c r="G35" s="22" t="str">
        <f>[1]include!I31</f>
        <v>481</v>
      </c>
      <c r="H35" s="22" t="str">
        <f>[1]include!J31</f>
        <v xml:space="preserve"> Air Transportation </v>
      </c>
      <c r="I35" s="110">
        <v>8</v>
      </c>
      <c r="J35" s="35"/>
      <c r="K35" s="35"/>
      <c r="L35" s="35"/>
      <c r="M35" s="35"/>
      <c r="N35" s="35"/>
    </row>
    <row r="36" spans="3:14">
      <c r="C36" s="109"/>
      <c r="D36" s="109"/>
      <c r="G36" s="22" t="str">
        <f>[1]include!I32</f>
        <v>482</v>
      </c>
      <c r="H36" s="22" t="str">
        <f>[1]include!J32</f>
        <v xml:space="preserve"> Rail Transportation </v>
      </c>
      <c r="I36" s="110">
        <v>8</v>
      </c>
      <c r="J36" s="35"/>
      <c r="K36" s="35"/>
      <c r="L36" s="35"/>
      <c r="M36" s="35"/>
      <c r="N36" s="35"/>
    </row>
    <row r="37" spans="3:14">
      <c r="C37" s="109"/>
      <c r="D37" s="109"/>
      <c r="G37" s="22" t="str">
        <f>[1]include!I33</f>
        <v>483</v>
      </c>
      <c r="H37" s="22" t="str">
        <f>[1]include!J33</f>
        <v xml:space="preserve"> Water Transportation </v>
      </c>
      <c r="I37" s="110">
        <v>8</v>
      </c>
      <c r="J37" s="35"/>
      <c r="K37" s="35"/>
      <c r="L37" s="35"/>
      <c r="M37" s="35"/>
      <c r="N37" s="35"/>
    </row>
    <row r="38" spans="3:14">
      <c r="C38" s="109"/>
      <c r="D38" s="109"/>
      <c r="G38" s="22" t="str">
        <f>[1]include!I34</f>
        <v>484</v>
      </c>
      <c r="H38" s="22" t="str">
        <f>[1]include!J34</f>
        <v xml:space="preserve"> Truck Transportation </v>
      </c>
      <c r="I38" s="110">
        <v>8</v>
      </c>
      <c r="J38" s="35"/>
      <c r="K38" s="35"/>
      <c r="L38" s="35"/>
      <c r="M38" s="35"/>
      <c r="N38" s="35"/>
    </row>
    <row r="39" spans="3:14">
      <c r="C39" s="109"/>
      <c r="D39" s="109"/>
      <c r="G39" s="22" t="str">
        <f>[1]include!I35</f>
        <v>485</v>
      </c>
      <c r="H39" s="22" t="str">
        <f>[1]include!J35</f>
        <v xml:space="preserve"> Transit and Ground Passenger Transportation </v>
      </c>
      <c r="I39" s="110">
        <v>8</v>
      </c>
      <c r="J39" s="35"/>
      <c r="K39" s="35"/>
      <c r="L39" s="35"/>
      <c r="M39" s="35"/>
      <c r="N39" s="35"/>
    </row>
    <row r="40" spans="3:14">
      <c r="C40" s="109"/>
      <c r="D40" s="109"/>
      <c r="G40" s="22" t="str">
        <f>[1]include!I36</f>
        <v>486</v>
      </c>
      <c r="H40" s="22" t="str">
        <f>[1]include!J36</f>
        <v xml:space="preserve"> Pipeline Transportation </v>
      </c>
      <c r="I40" s="110">
        <v>8</v>
      </c>
      <c r="J40" s="35"/>
      <c r="K40" s="35"/>
      <c r="L40" s="35"/>
      <c r="M40" s="35"/>
      <c r="N40" s="35"/>
    </row>
    <row r="41" spans="3:14">
      <c r="C41" s="109"/>
      <c r="D41" s="109"/>
      <c r="G41" s="22" t="str">
        <f>[1]include!I37</f>
        <v>487,488,492</v>
      </c>
      <c r="H41" s="22" t="str">
        <f>[1]include!J37</f>
        <v xml:space="preserve"> Other Transportation and Support Activities </v>
      </c>
      <c r="I41" s="110">
        <v>8</v>
      </c>
      <c r="J41" s="35"/>
      <c r="K41" s="35"/>
      <c r="L41" s="35"/>
      <c r="M41" s="35"/>
      <c r="N41" s="35"/>
    </row>
    <row r="42" spans="3:14">
      <c r="C42" s="109"/>
      <c r="D42" s="109"/>
      <c r="G42" s="22" t="str">
        <f>[1]include!I38</f>
        <v>493</v>
      </c>
      <c r="H42" s="22" t="str">
        <f>[1]include!J38</f>
        <v xml:space="preserve"> Warehousing and Storage </v>
      </c>
      <c r="I42" s="110">
        <v>8</v>
      </c>
      <c r="J42" s="35"/>
      <c r="K42" s="35"/>
      <c r="L42" s="35"/>
      <c r="M42" s="35"/>
      <c r="N42" s="35"/>
    </row>
    <row r="43" spans="3:14">
      <c r="C43" s="109"/>
      <c r="D43" s="109"/>
      <c r="G43" s="22" t="str">
        <f>[1]include!I39</f>
        <v>511</v>
      </c>
      <c r="H43" s="22" t="str">
        <f>[1]include!J39</f>
        <v xml:space="preserve"> Publishing industries, except internet [includes software]  </v>
      </c>
      <c r="I43" s="110">
        <v>9</v>
      </c>
      <c r="J43" s="35"/>
      <c r="K43" s="35"/>
      <c r="L43" s="35"/>
      <c r="M43" s="35"/>
      <c r="N43" s="35"/>
    </row>
    <row r="44" spans="3:14">
      <c r="C44" s="109"/>
      <c r="D44" s="109"/>
      <c r="G44" s="22" t="str">
        <f>[1]include!I40</f>
        <v>512</v>
      </c>
      <c r="H44" s="22" t="str">
        <f>[1]include!J40</f>
        <v xml:space="preserve"> Motion picture and sounds recording industries </v>
      </c>
      <c r="I44" s="110">
        <v>9</v>
      </c>
      <c r="J44" s="35"/>
      <c r="K44" s="35"/>
      <c r="L44" s="35"/>
      <c r="M44" s="35"/>
      <c r="N44" s="35"/>
    </row>
    <row r="45" spans="3:14">
      <c r="C45" s="109"/>
      <c r="D45" s="109"/>
      <c r="G45" s="22" t="str">
        <f>[1]include!I41</f>
        <v>515,517</v>
      </c>
      <c r="H45" s="22" t="str">
        <f>[1]include!J41</f>
        <v xml:space="preserve"> Broadcasting and telecommunications </v>
      </c>
      <c r="I45" s="110">
        <v>9</v>
      </c>
      <c r="J45" s="35"/>
      <c r="K45" s="35"/>
      <c r="L45" s="35"/>
      <c r="M45" s="35"/>
      <c r="N45" s="35"/>
    </row>
    <row r="46" spans="3:14">
      <c r="C46" s="109"/>
      <c r="D46" s="109"/>
      <c r="G46" s="22" t="str">
        <f>[1]include!I42</f>
        <v>518,519</v>
      </c>
      <c r="H46" s="22" t="str">
        <f>[1]include!J42</f>
        <v xml:space="preserve"> Data processing, internet publishing, and other information services </v>
      </c>
      <c r="I46" s="110">
        <v>9</v>
      </c>
      <c r="J46" s="35"/>
      <c r="K46" s="35"/>
      <c r="L46" s="35"/>
      <c r="M46" s="35"/>
      <c r="N46" s="35"/>
    </row>
    <row r="47" spans="3:14">
      <c r="C47" s="109"/>
      <c r="D47" s="109"/>
      <c r="G47" s="22" t="str">
        <f>[1]include!I43</f>
        <v>521,522</v>
      </c>
      <c r="H47" s="22" t="str">
        <f>[1]include!J43</f>
        <v xml:space="preserve"> Federal Reserve Banks, Credit Intermediation, and Related Activities </v>
      </c>
      <c r="I47" s="110">
        <v>10</v>
      </c>
      <c r="J47" s="35"/>
      <c r="K47" s="35"/>
      <c r="L47" s="35"/>
      <c r="M47" s="35"/>
      <c r="N47" s="35"/>
    </row>
    <row r="48" spans="3:14">
      <c r="C48" s="109"/>
      <c r="D48" s="109"/>
      <c r="G48" s="22" t="str">
        <f>[1]include!I44</f>
        <v>523</v>
      </c>
      <c r="H48" s="22" t="str">
        <f>[1]include!J44</f>
        <v xml:space="preserve"> Securities, Commodity Contracts, and Investments </v>
      </c>
      <c r="I48" s="110">
        <v>10</v>
      </c>
      <c r="J48" s="35"/>
      <c r="K48" s="35"/>
      <c r="L48" s="35"/>
      <c r="M48" s="35"/>
      <c r="N48" s="35"/>
    </row>
    <row r="49" spans="3:14">
      <c r="C49" s="109"/>
      <c r="D49" s="109"/>
      <c r="G49" s="22" t="str">
        <f>[1]include!I45</f>
        <v>524</v>
      </c>
      <c r="H49" s="22" t="str">
        <f>[1]include!J45</f>
        <v xml:space="preserve"> Insurance Carriers and Related Activities </v>
      </c>
      <c r="I49" s="110">
        <v>10</v>
      </c>
      <c r="J49" s="35"/>
      <c r="K49" s="35"/>
      <c r="L49" s="35"/>
      <c r="M49" s="35"/>
      <c r="N49" s="35"/>
    </row>
    <row r="50" spans="3:14">
      <c r="C50" s="109"/>
      <c r="D50" s="109"/>
      <c r="G50" s="22" t="str">
        <f>[1]include!I46</f>
        <v>525</v>
      </c>
      <c r="H50" s="22" t="str">
        <f>[1]include!J46</f>
        <v xml:space="preserve"> Funds, Trusts, and Other Financial Vehicles </v>
      </c>
      <c r="I50" s="110">
        <v>10</v>
      </c>
      <c r="J50" s="35"/>
      <c r="K50" s="35"/>
      <c r="L50" s="35"/>
      <c r="M50" s="35"/>
      <c r="N50" s="35"/>
    </row>
    <row r="51" spans="3:14">
      <c r="C51" s="109"/>
      <c r="D51" s="109"/>
      <c r="G51" s="22" t="str">
        <f>[1]include!I47</f>
        <v>531</v>
      </c>
      <c r="H51" s="22" t="str">
        <f>[1]include!J47</f>
        <v xml:space="preserve"> Real Estate </v>
      </c>
      <c r="I51" s="110">
        <v>11</v>
      </c>
      <c r="J51" s="35"/>
      <c r="K51" s="35"/>
      <c r="L51" s="35"/>
      <c r="M51" s="35"/>
      <c r="N51" s="35"/>
    </row>
    <row r="52" spans="3:14">
      <c r="C52" s="109"/>
      <c r="D52" s="109"/>
      <c r="G52" s="22" t="str">
        <f>[1]include!I48</f>
        <v>532,533</v>
      </c>
      <c r="H52" s="22" t="str">
        <f>[1]include!J48</f>
        <v xml:space="preserve"> Rental and Leasing Services and Lessors of Intangible Assets </v>
      </c>
      <c r="I52" s="110">
        <v>11</v>
      </c>
      <c r="J52" s="35"/>
      <c r="K52" s="35"/>
      <c r="L52" s="35"/>
      <c r="M52" s="35"/>
      <c r="N52" s="35"/>
    </row>
    <row r="53" spans="3:14">
      <c r="C53" s="109"/>
      <c r="D53" s="109"/>
      <c r="G53" s="22" t="str">
        <f>[1]include!I49</f>
        <v>5411</v>
      </c>
      <c r="H53" s="22" t="str">
        <f>[1]include!J49</f>
        <v xml:space="preserve"> Legal Services </v>
      </c>
      <c r="I53" s="110">
        <v>12</v>
      </c>
      <c r="J53" s="35"/>
      <c r="K53" s="35"/>
      <c r="L53" s="35"/>
      <c r="M53" s="35"/>
      <c r="N53" s="35"/>
    </row>
    <row r="54" spans="3:14">
      <c r="C54" s="109"/>
      <c r="D54" s="109"/>
      <c r="G54" s="22" t="str">
        <f>[1]include!I50</f>
        <v>5415</v>
      </c>
      <c r="H54" s="22" t="str">
        <f>[1]include!J50</f>
        <v xml:space="preserve"> Computer Systems Design and Related Services </v>
      </c>
      <c r="I54" s="110">
        <v>12</v>
      </c>
      <c r="J54" s="35"/>
      <c r="K54" s="35"/>
      <c r="L54" s="35"/>
      <c r="M54" s="35"/>
      <c r="N54" s="35"/>
    </row>
    <row r="55" spans="3:14">
      <c r="C55" s="109"/>
      <c r="D55" s="109"/>
      <c r="G55" s="22" t="str">
        <f>[1]include!I51</f>
        <v>5412-5414,5416-5419</v>
      </c>
      <c r="H55" s="22" t="str">
        <f>[1]include!J51</f>
        <v xml:space="preserve"> Miscellaneous Professional, Scientific, and Technical Services </v>
      </c>
      <c r="I55" s="110">
        <v>12</v>
      </c>
      <c r="J55" s="35"/>
      <c r="K55" s="35"/>
      <c r="L55" s="35"/>
      <c r="M55" s="35"/>
      <c r="N55" s="35"/>
    </row>
    <row r="56" spans="3:14">
      <c r="C56" s="109"/>
      <c r="D56" s="109"/>
      <c r="G56" s="22" t="str">
        <f>[1]include!I52</f>
        <v>55</v>
      </c>
      <c r="H56" s="22" t="str">
        <f>[1]include!J52</f>
        <v xml:space="preserve"> Management of Companies and Enterprises </v>
      </c>
      <c r="I56" s="110">
        <v>13</v>
      </c>
      <c r="J56" s="35"/>
      <c r="K56" s="35"/>
      <c r="L56" s="35"/>
      <c r="M56" s="35"/>
      <c r="N56" s="35"/>
    </row>
    <row r="57" spans="3:14">
      <c r="C57" s="109"/>
      <c r="D57" s="109"/>
      <c r="G57" s="22" t="str">
        <f>[1]include!I53</f>
        <v>561</v>
      </c>
      <c r="H57" s="22" t="str">
        <f>[1]include!J53</f>
        <v xml:space="preserve"> Administrative and Support Services </v>
      </c>
      <c r="I57" s="110">
        <v>14</v>
      </c>
      <c r="J57" s="35"/>
      <c r="K57" s="35"/>
      <c r="L57" s="35"/>
      <c r="M57" s="35"/>
      <c r="N57" s="35"/>
    </row>
    <row r="58" spans="3:14">
      <c r="C58" s="109"/>
      <c r="D58" s="109"/>
      <c r="G58" s="22" t="str">
        <f>[1]include!I54</f>
        <v>562</v>
      </c>
      <c r="H58" s="22" t="str">
        <f>[1]include!J54</f>
        <v xml:space="preserve"> Waste Management and Remediation Services </v>
      </c>
      <c r="I58" s="110">
        <v>14</v>
      </c>
      <c r="J58" s="35"/>
      <c r="K58" s="35"/>
      <c r="L58" s="35"/>
      <c r="M58" s="35"/>
      <c r="N58" s="35"/>
    </row>
    <row r="59" spans="3:14">
      <c r="C59" s="109"/>
      <c r="D59" s="109"/>
      <c r="G59" s="22" t="str">
        <f>[1]include!I55</f>
        <v>61</v>
      </c>
      <c r="H59" s="22" t="str">
        <f>[1]include!J55</f>
        <v xml:space="preserve"> Educational Services </v>
      </c>
      <c r="I59" s="110">
        <v>15</v>
      </c>
      <c r="J59" s="35"/>
      <c r="K59" s="35"/>
      <c r="L59" s="35"/>
      <c r="M59" s="35"/>
      <c r="N59" s="35"/>
    </row>
    <row r="60" spans="3:14">
      <c r="C60" s="109"/>
      <c r="D60" s="109"/>
      <c r="G60" s="22" t="str">
        <f>[1]include!I56</f>
        <v>621</v>
      </c>
      <c r="H60" s="22" t="str">
        <f>[1]include!J56</f>
        <v xml:space="preserve"> Ambulatory Health Care Services </v>
      </c>
      <c r="I60" s="110">
        <v>16</v>
      </c>
      <c r="J60" s="35"/>
      <c r="K60" s="35"/>
      <c r="L60" s="35"/>
      <c r="M60" s="35"/>
      <c r="N60" s="35"/>
    </row>
    <row r="61" spans="3:14">
      <c r="C61" s="109"/>
      <c r="D61" s="109"/>
      <c r="G61" s="22" t="str">
        <f>[1]include!I57</f>
        <v>622,623</v>
      </c>
      <c r="H61" s="22" t="str">
        <f>[1]include!J57</f>
        <v xml:space="preserve"> Hospitals and Nursing and Residential Care Facilities </v>
      </c>
      <c r="I61" s="110">
        <v>16</v>
      </c>
      <c r="J61" s="35"/>
      <c r="K61" s="35"/>
      <c r="L61" s="35"/>
      <c r="M61" s="35"/>
      <c r="N61" s="35"/>
    </row>
    <row r="62" spans="3:14">
      <c r="C62" s="109"/>
      <c r="D62" s="109"/>
      <c r="G62" s="22" t="str">
        <f>[1]include!I58</f>
        <v>624</v>
      </c>
      <c r="H62" s="22" t="str">
        <f>[1]include!J58</f>
        <v xml:space="preserve"> Social Assistance </v>
      </c>
      <c r="I62" s="112">
        <f>I61</f>
        <v>16</v>
      </c>
      <c r="J62" s="35"/>
      <c r="K62" s="35"/>
      <c r="L62" s="35"/>
      <c r="M62" s="35"/>
      <c r="N62" s="35"/>
    </row>
    <row r="63" spans="3:14">
      <c r="C63" s="109"/>
      <c r="D63" s="109"/>
      <c r="G63" s="22" t="str">
        <f>[1]include!I59</f>
        <v>711,712</v>
      </c>
      <c r="H63" s="22" t="str">
        <f>[1]include!J59</f>
        <v xml:space="preserve"> Performing Arts, Spectator Sports, Museums, and Related Activities </v>
      </c>
      <c r="I63" s="110">
        <v>17</v>
      </c>
      <c r="J63" s="35"/>
      <c r="K63" s="35"/>
      <c r="L63" s="35"/>
      <c r="M63" s="35"/>
      <c r="N63" s="35"/>
    </row>
    <row r="64" spans="3:14">
      <c r="C64" s="109"/>
      <c r="D64" s="109"/>
      <c r="G64" s="22" t="str">
        <f>[1]include!I60</f>
        <v>713</v>
      </c>
      <c r="H64" s="22" t="str">
        <f>[1]include!J60</f>
        <v xml:space="preserve"> Amusements, Gambling, and Recreation Industries </v>
      </c>
      <c r="I64" s="110">
        <v>17</v>
      </c>
      <c r="J64" s="35"/>
      <c r="K64" s="35"/>
      <c r="L64" s="35"/>
      <c r="M64" s="35"/>
      <c r="N64" s="35"/>
    </row>
    <row r="65" spans="3:70">
      <c r="C65" s="109"/>
      <c r="D65" s="109"/>
      <c r="G65" s="22" t="str">
        <f>[1]include!I61</f>
        <v>721</v>
      </c>
      <c r="H65" s="22" t="str">
        <f>[1]include!J61</f>
        <v xml:space="preserve"> Accommodation </v>
      </c>
      <c r="I65" s="110">
        <v>18</v>
      </c>
      <c r="J65" s="35"/>
      <c r="K65" s="35"/>
      <c r="L65" s="35"/>
      <c r="M65" s="35"/>
      <c r="N65" s="35"/>
    </row>
    <row r="66" spans="3:70">
      <c r="C66" s="109"/>
      <c r="D66" s="109"/>
      <c r="G66" s="22" t="str">
        <f>[1]include!I62</f>
        <v>722</v>
      </c>
      <c r="H66" s="22" t="str">
        <f>[1]include!J62</f>
        <v xml:space="preserve"> Food Services and Drinking Places </v>
      </c>
      <c r="I66" s="110">
        <v>18</v>
      </c>
      <c r="J66" s="35"/>
      <c r="K66" s="35"/>
      <c r="L66" s="35"/>
      <c r="M66" s="35"/>
      <c r="N66" s="35"/>
    </row>
    <row r="67" spans="3:70">
      <c r="C67" s="109"/>
      <c r="D67" s="109"/>
      <c r="G67" s="22" t="str">
        <f>[1]include!I63</f>
        <v>81</v>
      </c>
      <c r="H67" s="22" t="str">
        <f>[1]include!J63</f>
        <v xml:space="preserve"> Other Services, except Goverment </v>
      </c>
      <c r="I67" s="110">
        <v>19</v>
      </c>
      <c r="J67" s="35"/>
      <c r="K67" s="35"/>
      <c r="L67" s="35"/>
      <c r="M67" s="35"/>
      <c r="N67" s="35"/>
    </row>
    <row r="68" spans="3:70">
      <c r="C68" s="109"/>
      <c r="D68" s="109"/>
      <c r="G68" s="22"/>
      <c r="H68" s="22"/>
      <c r="I68" s="110"/>
      <c r="J68" s="35"/>
      <c r="K68" s="35"/>
      <c r="L68" s="35"/>
      <c r="M68" s="35"/>
      <c r="N68" s="35"/>
    </row>
    <row r="69" spans="3:70">
      <c r="C69" s="109"/>
      <c r="D69" s="109"/>
      <c r="G69" s="22"/>
      <c r="H69" s="22"/>
      <c r="I69" s="110"/>
      <c r="J69" s="35"/>
      <c r="K69" s="35"/>
      <c r="L69" s="35"/>
    </row>
    <row r="70" spans="3:70">
      <c r="C70" s="109"/>
      <c r="D70" s="109"/>
      <c r="G70" s="22"/>
      <c r="H70" s="22"/>
      <c r="I70" s="110"/>
      <c r="J70" s="35"/>
      <c r="K70" s="35"/>
      <c r="L70" s="35"/>
    </row>
    <row r="71" spans="3:70">
      <c r="C71" s="109"/>
      <c r="D71" s="109"/>
      <c r="G71" s="22"/>
      <c r="H71" s="111"/>
      <c r="I71" s="110"/>
      <c r="J71" s="35"/>
      <c r="K71" s="35"/>
      <c r="L71" s="35"/>
    </row>
    <row r="72" spans="3:70">
      <c r="C72" s="109"/>
      <c r="D72" s="109"/>
      <c r="G72" s="22"/>
      <c r="H72" s="111"/>
      <c r="I72" s="110"/>
      <c r="J72" s="35"/>
      <c r="K72" s="35"/>
      <c r="L72" s="35"/>
    </row>
    <row r="73" spans="3:70">
      <c r="C73" s="109"/>
      <c r="D73" s="109"/>
      <c r="G73" s="22"/>
      <c r="H73" s="111"/>
      <c r="I73" s="110"/>
      <c r="J73" s="35"/>
      <c r="K73" s="35"/>
      <c r="L73" s="35"/>
    </row>
    <row r="74" spans="3:70">
      <c r="C74" s="109"/>
      <c r="D74" s="109"/>
      <c r="G74" s="22"/>
      <c r="H74" s="111"/>
      <c r="I74" s="110"/>
      <c r="J74" s="35"/>
      <c r="K74" s="35"/>
      <c r="L74" s="35"/>
    </row>
    <row r="75" spans="3:70">
      <c r="C75" s="109"/>
      <c r="D75" s="109"/>
      <c r="G75" s="22"/>
      <c r="H75" s="111"/>
      <c r="I75" s="110"/>
      <c r="J75" s="35"/>
      <c r="K75" s="35"/>
      <c r="L75" s="35"/>
    </row>
    <row r="76" spans="3:70">
      <c r="C76" s="109"/>
      <c r="D76" s="109"/>
      <c r="G76" s="22"/>
      <c r="H76" s="111"/>
      <c r="I76" s="110"/>
      <c r="J76" s="35"/>
      <c r="K76" s="35"/>
      <c r="L76" s="35"/>
    </row>
    <row r="77" spans="3:70">
      <c r="C77" s="109"/>
      <c r="D77" s="109"/>
    </row>
    <row r="78" spans="3:70">
      <c r="C78" s="109"/>
      <c r="D78" s="109"/>
    </row>
    <row r="79" spans="3:70">
      <c r="C79" s="109"/>
      <c r="D79" s="109"/>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c r="BJ79" s="35"/>
      <c r="BK79" s="35"/>
      <c r="BL79" s="35"/>
      <c r="BM79" s="35"/>
      <c r="BN79" s="35"/>
      <c r="BO79" s="35"/>
      <c r="BP79" s="35"/>
      <c r="BQ79" s="35"/>
      <c r="BR79" s="35"/>
    </row>
    <row r="80" spans="3:70">
      <c r="C80" s="109"/>
      <c r="D80" s="109"/>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5"/>
      <c r="BI80" s="35"/>
      <c r="BJ80" s="35"/>
      <c r="BK80" s="35"/>
      <c r="BL80" s="35"/>
      <c r="BM80" s="35"/>
      <c r="BN80" s="35"/>
      <c r="BO80" s="35"/>
      <c r="BP80" s="35"/>
      <c r="BQ80" s="35"/>
    </row>
    <row r="81" spans="3:4">
      <c r="C81" s="109"/>
      <c r="D81" s="109"/>
    </row>
    <row r="82" spans="3:4">
      <c r="C82" s="109"/>
      <c r="D82" s="109"/>
    </row>
    <row r="83" spans="3:4">
      <c r="C83" s="109"/>
      <c r="D83" s="109"/>
    </row>
    <row r="84" spans="3:4">
      <c r="C84" s="109"/>
      <c r="D84" s="109"/>
    </row>
    <row r="85" spans="3:4">
      <c r="C85" s="109"/>
      <c r="D85" s="109"/>
    </row>
    <row r="86" spans="3:4">
      <c r="C86" s="109"/>
      <c r="D86" s="109"/>
    </row>
    <row r="87" spans="3:4">
      <c r="C87" s="109"/>
      <c r="D87" s="109"/>
    </row>
    <row r="88" spans="3:4">
      <c r="C88" s="109"/>
      <c r="D88" s="109"/>
    </row>
    <row r="89" spans="3:4">
      <c r="C89" s="109"/>
      <c r="D89" s="109"/>
    </row>
    <row r="90" spans="3:4">
      <c r="C90" s="109"/>
      <c r="D90" s="109"/>
    </row>
    <row r="91" spans="3:4">
      <c r="C91" s="109"/>
      <c r="D91" s="109"/>
    </row>
    <row r="92" spans="3:4">
      <c r="C92" s="109"/>
      <c r="D92" s="109"/>
    </row>
    <row r="93" spans="3:4">
      <c r="C93" s="109"/>
      <c r="D93" s="109"/>
    </row>
    <row r="94" spans="3:4">
      <c r="C94" s="109"/>
      <c r="D94" s="109"/>
    </row>
    <row r="95" spans="3:4">
      <c r="C95" s="109"/>
      <c r="D95" s="109"/>
    </row>
    <row r="96" spans="3:4">
      <c r="C96" s="109"/>
      <c r="D96" s="109"/>
    </row>
    <row r="97" spans="3:4">
      <c r="C97" s="109"/>
      <c r="D97" s="109"/>
    </row>
    <row r="98" spans="3:4">
      <c r="C98" s="109"/>
      <c r="D98" s="109"/>
    </row>
    <row r="99" spans="3:4">
      <c r="C99" s="109"/>
      <c r="D99" s="109"/>
    </row>
    <row r="100" spans="3:4">
      <c r="C100" s="109"/>
      <c r="D100" s="109"/>
    </row>
    <row r="101" spans="3:4">
      <c r="C101" s="109"/>
      <c r="D101" s="109"/>
    </row>
    <row r="102" spans="3:4">
      <c r="C102" s="109"/>
      <c r="D102" s="109"/>
    </row>
    <row r="103" spans="3:4">
      <c r="C103" s="109"/>
      <c r="D103" s="109"/>
    </row>
    <row r="104" spans="3:4">
      <c r="C104" s="109"/>
      <c r="D104" s="109"/>
    </row>
    <row r="105" spans="3:4">
      <c r="C105" s="109"/>
      <c r="D105" s="109"/>
    </row>
    <row r="106" spans="3:4">
      <c r="C106" s="109"/>
      <c r="D106" s="109"/>
    </row>
    <row r="107" spans="3:4">
      <c r="C107" s="109"/>
      <c r="D107" s="109"/>
    </row>
    <row r="108" spans="3:4">
      <c r="C108" s="109"/>
      <c r="D108" s="109"/>
    </row>
    <row r="109" spans="3:4">
      <c r="C109" s="109"/>
      <c r="D109" s="109"/>
    </row>
    <row r="110" spans="3:4">
      <c r="C110" s="109"/>
      <c r="D110" s="109"/>
    </row>
    <row r="111" spans="3:4">
      <c r="C111" s="109"/>
      <c r="D111" s="109"/>
    </row>
    <row r="112" spans="3:4">
      <c r="C112" s="109"/>
      <c r="D112" s="109"/>
    </row>
    <row r="113" spans="3:4">
      <c r="C113" s="109"/>
      <c r="D113" s="109"/>
    </row>
    <row r="114" spans="3:4">
      <c r="C114" s="109"/>
      <c r="D114" s="109"/>
    </row>
    <row r="115" spans="3:4">
      <c r="C115" s="109"/>
      <c r="D115" s="109"/>
    </row>
    <row r="116" spans="3:4">
      <c r="C116" s="109"/>
      <c r="D116" s="109"/>
    </row>
    <row r="117" spans="3:4">
      <c r="C117" s="109"/>
      <c r="D117" s="109"/>
    </row>
    <row r="118" spans="3:4">
      <c r="C118" s="109"/>
      <c r="D118" s="109"/>
    </row>
    <row r="119" spans="3:4">
      <c r="C119" s="109"/>
      <c r="D119" s="109"/>
    </row>
    <row r="120" spans="3:4">
      <c r="C120" s="109"/>
      <c r="D120" s="109"/>
    </row>
    <row r="121" spans="3:4">
      <c r="C121" s="109"/>
      <c r="D121" s="109"/>
    </row>
    <row r="122" spans="3:4">
      <c r="C122" s="109"/>
      <c r="D122" s="109"/>
    </row>
    <row r="123" spans="3:4">
      <c r="C123" s="109"/>
      <c r="D123" s="109"/>
    </row>
    <row r="124" spans="3:4">
      <c r="C124" s="109"/>
      <c r="D124" s="109"/>
    </row>
    <row r="125" spans="3:4">
      <c r="C125" s="109"/>
      <c r="D125" s="109"/>
    </row>
    <row r="126" spans="3:4">
      <c r="C126" s="109"/>
      <c r="D126" s="109"/>
    </row>
    <row r="127" spans="3:4">
      <c r="C127" s="109"/>
      <c r="D127" s="109"/>
    </row>
    <row r="128" spans="3:4">
      <c r="C128" s="109"/>
      <c r="D128" s="109"/>
    </row>
    <row r="129" spans="3:4">
      <c r="C129" s="109"/>
      <c r="D129" s="109"/>
    </row>
    <row r="130" spans="3:4">
      <c r="C130" s="109"/>
      <c r="D130" s="109"/>
    </row>
    <row r="131" spans="3:4">
      <c r="C131" s="109"/>
      <c r="D131" s="109"/>
    </row>
    <row r="132" spans="3:4">
      <c r="C132" s="109"/>
      <c r="D132" s="109"/>
    </row>
    <row r="133" spans="3:4">
      <c r="C133" s="109"/>
      <c r="D133" s="109"/>
    </row>
    <row r="134" spans="3:4">
      <c r="C134" s="109"/>
      <c r="D134" s="109"/>
    </row>
    <row r="135" spans="3:4">
      <c r="C135" s="109"/>
      <c r="D135" s="109"/>
    </row>
    <row r="136" spans="3:4">
      <c r="C136" s="109"/>
      <c r="D136" s="109"/>
    </row>
    <row r="137" spans="3:4">
      <c r="C137" s="109"/>
      <c r="D137" s="109"/>
    </row>
    <row r="138" spans="3:4">
      <c r="C138" s="109"/>
      <c r="D138" s="109"/>
    </row>
    <row r="139" spans="3:4">
      <c r="C139" s="109"/>
      <c r="D139" s="109"/>
    </row>
    <row r="140" spans="3:4">
      <c r="C140" s="109"/>
      <c r="D140" s="109"/>
    </row>
  </sheetData>
  <mergeCells count="1">
    <mergeCell ref="G6:H6"/>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AC137"/>
  <sheetViews>
    <sheetView workbookViewId="0">
      <selection activeCell="A10" sqref="A10"/>
    </sheetView>
  </sheetViews>
  <sheetFormatPr defaultRowHeight="15.5"/>
  <cols>
    <col min="8" max="8" width="45.33203125" customWidth="1"/>
    <col min="14" max="14" width="22.75" customWidth="1"/>
    <col min="15" max="15" width="10.5" customWidth="1"/>
    <col min="16" max="16" width="12.08203125" customWidth="1"/>
    <col min="20" max="21" width="12.08203125" bestFit="1" customWidth="1"/>
    <col min="24" max="24" width="10.25" customWidth="1"/>
    <col min="25" max="25" width="10.5" customWidth="1"/>
    <col min="27" max="27" width="10.58203125" customWidth="1"/>
  </cols>
  <sheetData>
    <row r="1" spans="2:29">
      <c r="AB1" s="83"/>
      <c r="AC1" s="83"/>
    </row>
    <row r="2" spans="2:29" ht="20.149999999999999" customHeight="1">
      <c r="S2" s="82"/>
      <c r="X2" s="82"/>
    </row>
    <row r="3" spans="2:29" ht="20.149999999999999" customHeight="1">
      <c r="S3" s="82"/>
      <c r="X3" s="82"/>
    </row>
    <row r="4" spans="2:29" ht="20.149999999999999" customHeight="1">
      <c r="H4" t="s">
        <v>393</v>
      </c>
      <c r="S4" s="82"/>
    </row>
    <row r="5" spans="2:29">
      <c r="C5" s="130" t="s">
        <v>394</v>
      </c>
      <c r="D5" s="130"/>
      <c r="E5" s="130"/>
      <c r="H5" t="s">
        <v>395</v>
      </c>
      <c r="N5" s="17"/>
      <c r="V5" s="16"/>
      <c r="W5" s="16"/>
    </row>
    <row r="6" spans="2:29" ht="16" thickBot="1">
      <c r="C6">
        <f>AVERAGE(C8:C67)</f>
        <v>0.14542384962440197</v>
      </c>
      <c r="D6">
        <f t="shared" ref="D6" si="0">AVERAGE(D8:D67)</f>
        <v>9.823233051629357E-2</v>
      </c>
      <c r="E6">
        <f>AVERAGE(E8:E67)/D$6^1.5</f>
        <v>-1.8408082949450433</v>
      </c>
      <c r="H6" t="s">
        <v>428</v>
      </c>
      <c r="N6" s="28"/>
      <c r="O6" s="28"/>
      <c r="P6" s="28"/>
    </row>
    <row r="7" spans="2:29" ht="22" customHeight="1" thickTop="1">
      <c r="B7" s="17"/>
      <c r="N7" s="131" t="s">
        <v>420</v>
      </c>
      <c r="O7" s="40" t="s">
        <v>418</v>
      </c>
      <c r="P7" s="39">
        <f>I8</f>
        <v>0.14542384962440197</v>
      </c>
    </row>
    <row r="8" spans="2:29" ht="22" customHeight="1">
      <c r="C8" s="126">
        <f>dists!A6</f>
        <v>-1.3214906208605481</v>
      </c>
      <c r="D8">
        <f>(C8-$C$6)^2</f>
        <v>2.1518380637181416</v>
      </c>
      <c r="E8">
        <f>(C8-$C$6)^3</f>
        <v>-3.1565623938084579</v>
      </c>
      <c r="H8" t="s">
        <v>396</v>
      </c>
      <c r="I8">
        <f>C6</f>
        <v>0.14542384962440197</v>
      </c>
      <c r="N8" s="132"/>
      <c r="O8" s="13" t="s">
        <v>413</v>
      </c>
      <c r="P8" s="39">
        <f t="shared" ref="P8:P9" si="1">I9</f>
        <v>9.823233051629357E-2</v>
      </c>
    </row>
    <row r="9" spans="2:29" ht="22" customHeight="1">
      <c r="C9" s="126">
        <f>dists!A7</f>
        <v>-0.56610198090277652</v>
      </c>
      <c r="D9">
        <f t="shared" ref="D9:D67" si="2">(C9-$C$6)^2</f>
        <v>0.50626900750739123</v>
      </c>
      <c r="E9">
        <f t="shared" ref="E9:E67" si="3">(C9-$C$6)^3</f>
        <v>-0.36022347603686694</v>
      </c>
      <c r="H9" t="s">
        <v>397</v>
      </c>
      <c r="I9">
        <f>D6</f>
        <v>9.823233051629357E-2</v>
      </c>
      <c r="J9" s="82" t="s">
        <v>398</v>
      </c>
      <c r="K9">
        <f>SQRT(I9)</f>
        <v>0.31342037348630286</v>
      </c>
      <c r="N9" s="133"/>
      <c r="O9" s="41" t="s">
        <v>419</v>
      </c>
      <c r="P9" s="53">
        <f t="shared" si="1"/>
        <v>-1.8408082949450433</v>
      </c>
      <c r="Q9" s="16"/>
      <c r="R9" s="16"/>
      <c r="S9" s="16"/>
      <c r="T9" s="16"/>
      <c r="U9" s="16"/>
      <c r="V9" s="16"/>
      <c r="W9" s="16"/>
      <c r="X9" s="16"/>
      <c r="Y9" s="16"/>
      <c r="Z9" s="16"/>
      <c r="AA9" s="16"/>
    </row>
    <row r="10" spans="2:29" ht="39" customHeight="1">
      <c r="C10" s="126">
        <f>dists!A8</f>
        <v>-0.30817189103089065</v>
      </c>
      <c r="D10">
        <f t="shared" si="2"/>
        <v>0.20574909594062349</v>
      </c>
      <c r="E10">
        <f t="shared" si="3"/>
        <v>-9.3326913562343974E-2</v>
      </c>
      <c r="H10" t="s">
        <v>400</v>
      </c>
      <c r="I10">
        <f>E6</f>
        <v>-1.8408082949450433</v>
      </c>
      <c r="N10" s="89" t="s">
        <v>421</v>
      </c>
      <c r="O10" s="90" t="s">
        <v>422</v>
      </c>
      <c r="P10" s="53">
        <f>I13</f>
        <v>1.3613658612914594</v>
      </c>
      <c r="T10" s="20"/>
    </row>
    <row r="11" spans="2:29" ht="22" customHeight="1">
      <c r="C11" s="126">
        <f>dists!A9</f>
        <v>-0.30714857354482222</v>
      </c>
      <c r="D11">
        <f t="shared" si="2"/>
        <v>0.20482179821326332</v>
      </c>
      <c r="E11">
        <f t="shared" si="3"/>
        <v>-9.269669753525446E-2</v>
      </c>
      <c r="N11" s="132" t="s">
        <v>429</v>
      </c>
      <c r="O11" s="13" t="s">
        <v>418</v>
      </c>
      <c r="P11" s="39">
        <f>I20</f>
        <v>0.14542384962440197</v>
      </c>
      <c r="T11" s="20"/>
    </row>
    <row r="12" spans="2:29" ht="22" customHeight="1">
      <c r="C12" s="126">
        <f>dists!A10</f>
        <v>-0.27658516168523223</v>
      </c>
      <c r="D12">
        <f t="shared" si="2"/>
        <v>0.17809160562653498</v>
      </c>
      <c r="E12">
        <f t="shared" si="3"/>
        <v>-7.5156262412999317E-2</v>
      </c>
      <c r="H12" t="s">
        <v>401</v>
      </c>
      <c r="I12">
        <v>8</v>
      </c>
      <c r="N12" s="132"/>
      <c r="O12" s="13" t="s">
        <v>413</v>
      </c>
      <c r="P12" s="39">
        <f>I22</f>
        <v>1.1994147803340995E-2</v>
      </c>
      <c r="T12" s="20"/>
    </row>
    <row r="13" spans="2:29" ht="22" customHeight="1">
      <c r="C13" s="126">
        <f>dists!A11</f>
        <v>-0.16622909337553243</v>
      </c>
      <c r="D13">
        <f t="shared" si="2"/>
        <v>9.7127556880520355E-2</v>
      </c>
      <c r="E13">
        <f t="shared" si="3"/>
        <v>-3.0270088948207697E-2</v>
      </c>
      <c r="H13" t="s">
        <v>402</v>
      </c>
      <c r="I13">
        <f>I12*I8/(1-I8)</f>
        <v>1.3613658612914594</v>
      </c>
      <c r="N13" s="133"/>
      <c r="O13" s="41" t="s">
        <v>419</v>
      </c>
      <c r="P13" s="53">
        <f>I23</f>
        <v>1.1398672302836643</v>
      </c>
      <c r="T13" s="20"/>
    </row>
    <row r="14" spans="2:29" ht="22" customHeight="1">
      <c r="C14" s="126">
        <f>dists!A12</f>
        <v>-0.16491739259615626</v>
      </c>
      <c r="D14">
        <f t="shared" si="2"/>
        <v>9.6311686622999215E-2</v>
      </c>
      <c r="E14">
        <f t="shared" si="3"/>
        <v>-2.9889488466938698E-2</v>
      </c>
      <c r="H14" t="s">
        <v>403</v>
      </c>
      <c r="I14">
        <f>I13*I12/((I13+I12)^2*(I13+I12+1))</f>
        <v>1.1994147803340995E-2</v>
      </c>
      <c r="N14" s="134" t="s">
        <v>430</v>
      </c>
      <c r="O14" s="87" t="s">
        <v>418</v>
      </c>
      <c r="P14" s="88">
        <v>0</v>
      </c>
      <c r="T14" s="20"/>
    </row>
    <row r="15" spans="2:29" ht="22" customHeight="1">
      <c r="C15" s="126">
        <f>dists!A13</f>
        <v>-0.13373388458720595</v>
      </c>
      <c r="D15">
        <f t="shared" si="2"/>
        <v>7.7929040570158745E-2</v>
      </c>
      <c r="E15">
        <f t="shared" si="3"/>
        <v>-2.1754494394849989E-2</v>
      </c>
      <c r="H15" t="s">
        <v>404</v>
      </c>
      <c r="I15">
        <f>2*(I12-I13)*SQRT(I13+I12+1)/((I13+I12+2)*SQRT(I13*I12))</f>
        <v>1.1398672302836643</v>
      </c>
      <c r="N15" s="132"/>
      <c r="O15" s="13" t="s">
        <v>413</v>
      </c>
      <c r="P15" s="39">
        <f>I24</f>
        <v>8.6238182712952582E-2</v>
      </c>
      <c r="T15" s="20"/>
    </row>
    <row r="16" spans="2:29" ht="22" customHeight="1" thickBot="1">
      <c r="C16" s="126">
        <f>dists!A14</f>
        <v>-0.13257112718771447</v>
      </c>
      <c r="D16">
        <f t="shared" si="2"/>
        <v>7.7281207132769147E-2</v>
      </c>
      <c r="E16">
        <f t="shared" si="3"/>
        <v>-2.1483787384886526E-2</v>
      </c>
      <c r="H16" t="s">
        <v>405</v>
      </c>
      <c r="I16">
        <v>0</v>
      </c>
      <c r="N16" s="135"/>
      <c r="O16" s="43" t="s">
        <v>419</v>
      </c>
      <c r="P16" s="52">
        <f>I25</f>
        <v>-2.2970241842974484</v>
      </c>
      <c r="T16" s="20"/>
    </row>
    <row r="17" spans="3:20" ht="20.149999999999999" customHeight="1" thickTop="1">
      <c r="C17" s="126">
        <f>dists!A15</f>
        <v>-0.12972722569769107</v>
      </c>
      <c r="D17">
        <f t="shared" si="2"/>
        <v>7.5708114250904124E-2</v>
      </c>
      <c r="E17">
        <f t="shared" si="3"/>
        <v>-2.0831169046744147E-2</v>
      </c>
      <c r="T17" s="20"/>
    </row>
    <row r="18" spans="3:20" ht="20.149999999999999" customHeight="1">
      <c r="C18" s="126">
        <f>dists!A16</f>
        <v>-0.10622303952154506</v>
      </c>
      <c r="D18">
        <f t="shared" si="2"/>
        <v>6.3326156816832541E-2</v>
      </c>
      <c r="E18">
        <f t="shared" si="3"/>
        <v>-1.5935830364524315E-2</v>
      </c>
      <c r="P18" s="80"/>
      <c r="T18" s="20"/>
    </row>
    <row r="19" spans="3:20" ht="20.149999999999999" customHeight="1">
      <c r="C19" s="126">
        <f>dists!A17</f>
        <v>-8.7844691431030852E-2</v>
      </c>
      <c r="D19">
        <f t="shared" si="2"/>
        <v>5.4414212246130148E-2</v>
      </c>
      <c r="E19">
        <f t="shared" si="3"/>
        <v>-1.2693123903335445E-2</v>
      </c>
      <c r="H19" t="s">
        <v>406</v>
      </c>
      <c r="P19" s="80"/>
      <c r="T19" s="20"/>
    </row>
    <row r="20" spans="3:20" ht="20.149999999999999" customHeight="1">
      <c r="C20" s="126">
        <f>dists!A18</f>
        <v>-8.3196888844599359E-2</v>
      </c>
      <c r="D20">
        <f t="shared" si="2"/>
        <v>5.2267442058111506E-2</v>
      </c>
      <c r="E20">
        <f t="shared" si="3"/>
        <v>-1.1949421201211192E-2</v>
      </c>
      <c r="H20" t="s">
        <v>407</v>
      </c>
      <c r="I20">
        <f>I8</f>
        <v>0.14542384962440197</v>
      </c>
      <c r="P20" s="80"/>
      <c r="T20" s="20"/>
    </row>
    <row r="21" spans="3:20" ht="20.149999999999999" customHeight="1">
      <c r="C21" s="126">
        <f>dists!A19</f>
        <v>-5.1597536167310686E-2</v>
      </c>
      <c r="D21">
        <f t="shared" si="2"/>
        <v>3.8817426459286875E-2</v>
      </c>
      <c r="E21">
        <f t="shared" si="3"/>
        <v>-7.6478631538765942E-3</v>
      </c>
      <c r="H21" t="s">
        <v>408</v>
      </c>
      <c r="I21">
        <f>I12*I20/(1-I20)</f>
        <v>1.3613658612914594</v>
      </c>
      <c r="P21" s="80"/>
      <c r="T21" s="20"/>
    </row>
    <row r="22" spans="3:20" ht="20.149999999999999" customHeight="1">
      <c r="C22" s="126">
        <f>dists!A20</f>
        <v>-3.0311535848799177E-2</v>
      </c>
      <c r="D22">
        <f t="shared" si="2"/>
        <v>3.0882925707414594E-2</v>
      </c>
      <c r="E22">
        <f t="shared" si="3"/>
        <v>-5.4272228537327371E-3</v>
      </c>
      <c r="H22" t="s">
        <v>409</v>
      </c>
      <c r="I22">
        <f>I21*I12/((I21+I12)^2*(I13+I12+1))</f>
        <v>1.1994147803340995E-2</v>
      </c>
      <c r="J22">
        <f>SQRT(I22)</f>
        <v>0.10951779674254315</v>
      </c>
      <c r="P22" s="80"/>
      <c r="T22" s="20"/>
    </row>
    <row r="23" spans="3:20" ht="36.75" customHeight="1">
      <c r="C23" s="126">
        <f>dists!A21</f>
        <v>-2.1772743375926384E-2</v>
      </c>
      <c r="D23">
        <f t="shared" si="2"/>
        <v>2.7954700710917449E-2</v>
      </c>
      <c r="E23">
        <f t="shared" si="3"/>
        <v>-4.6739307172092544E-3</v>
      </c>
      <c r="H23" s="78" t="s">
        <v>410</v>
      </c>
      <c r="I23">
        <f>2*(I12-I13)*SQRT(I13+I12+1)/((I13+I12+2)*SQRT(I13*I12))</f>
        <v>1.1398672302836643</v>
      </c>
      <c r="P23" s="80"/>
      <c r="T23" s="20"/>
    </row>
    <row r="24" spans="3:20" ht="20.149999999999999" customHeight="1">
      <c r="C24" s="126">
        <f>dists!A22</f>
        <v>-1.6842511489477678E-2</v>
      </c>
      <c r="D24">
        <f t="shared" si="2"/>
        <v>2.6330371949139994E-2</v>
      </c>
      <c r="E24">
        <f t="shared" si="3"/>
        <v>-4.2725336429619174E-3</v>
      </c>
      <c r="H24" t="s">
        <v>411</v>
      </c>
      <c r="I24">
        <f>I9-I22</f>
        <v>8.6238182712952582E-2</v>
      </c>
      <c r="P24" s="80"/>
      <c r="T24" s="20"/>
    </row>
    <row r="25" spans="3:20" ht="30.75" customHeight="1">
      <c r="C25" s="126">
        <f>dists!A23</f>
        <v>-1.6119905226746258E-2</v>
      </c>
      <c r="D25">
        <f t="shared" si="2"/>
        <v>2.6096384731407875E-2</v>
      </c>
      <c r="E25">
        <f t="shared" si="3"/>
        <v>-4.2157079775518016E-3</v>
      </c>
      <c r="H25" s="78" t="s">
        <v>412</v>
      </c>
      <c r="I25">
        <v>-2.2970241842974484</v>
      </c>
      <c r="J25">
        <f>I10-(I14^1.5*I23+I24^1.5*I25)/(I24+I22)^1.5</f>
        <v>4.4408920985006262E-15</v>
      </c>
      <c r="P25" s="80"/>
      <c r="T25" s="20"/>
    </row>
    <row r="26" spans="3:20" ht="32.25" customHeight="1">
      <c r="C26" s="126">
        <f>dists!A24</f>
        <v>1.6096962844453194E-2</v>
      </c>
      <c r="D26">
        <f t="shared" si="2"/>
        <v>1.6725443644193688E-2</v>
      </c>
      <c r="E26">
        <f t="shared" si="3"/>
        <v>-2.163049556517051E-3</v>
      </c>
      <c r="H26" s="84"/>
      <c r="J26" s="20"/>
      <c r="K26" s="82"/>
      <c r="N26" s="20"/>
      <c r="P26" s="80"/>
      <c r="T26" s="20"/>
    </row>
    <row r="27" spans="3:20" ht="20.149999999999999" customHeight="1">
      <c r="C27" s="126">
        <f>dists!A25</f>
        <v>4.6533996800878288E-2</v>
      </c>
      <c r="D27">
        <f t="shared" si="2"/>
        <v>9.779202991458175E-3</v>
      </c>
      <c r="E27">
        <f t="shared" si="3"/>
        <v>-9.670639445566614E-4</v>
      </c>
      <c r="H27" s="78"/>
      <c r="P27" s="80"/>
      <c r="T27" s="20"/>
    </row>
    <row r="28" spans="3:20" ht="20.149999999999999" customHeight="1">
      <c r="C28" s="126">
        <f>dists!A26</f>
        <v>7.7603395347382934E-2</v>
      </c>
      <c r="D28">
        <f t="shared" si="2"/>
        <v>4.5996140183412297E-3</v>
      </c>
      <c r="E28">
        <f t="shared" si="3"/>
        <v>-3.1194791222284715E-4</v>
      </c>
      <c r="H28" s="78"/>
      <c r="P28" s="80"/>
      <c r="T28" s="20"/>
    </row>
    <row r="29" spans="3:20" ht="20.149999999999999" customHeight="1">
      <c r="C29" s="126">
        <f>dists!A27</f>
        <v>8.4877636091516231E-2</v>
      </c>
      <c r="D29">
        <f t="shared" si="2"/>
        <v>3.6658439731697958E-3</v>
      </c>
      <c r="E29">
        <f t="shared" si="3"/>
        <v>-2.2195297197778071E-4</v>
      </c>
      <c r="H29" s="78"/>
      <c r="P29" s="80"/>
      <c r="T29" s="20"/>
    </row>
    <row r="30" spans="3:20">
      <c r="C30" s="126">
        <f>dists!A28</f>
        <v>9.1056957008540301E-2</v>
      </c>
      <c r="D30">
        <f t="shared" si="2"/>
        <v>2.9557590127046339E-3</v>
      </c>
      <c r="E30">
        <f t="shared" si="3"/>
        <v>-1.6069543284207813E-4</v>
      </c>
      <c r="H30" s="78" t="s">
        <v>417</v>
      </c>
      <c r="P30" s="80"/>
      <c r="T30" s="20"/>
    </row>
    <row r="31" spans="3:20">
      <c r="C31" s="126">
        <f>dists!A29</f>
        <v>0.10464933013304496</v>
      </c>
      <c r="D31">
        <f t="shared" si="2"/>
        <v>1.6625614397510523E-3</v>
      </c>
      <c r="E31">
        <f t="shared" si="3"/>
        <v>-6.7790143830707855E-5</v>
      </c>
      <c r="H31" s="78" t="s">
        <v>414</v>
      </c>
      <c r="I31" s="18">
        <v>0</v>
      </c>
      <c r="P31" s="80"/>
      <c r="T31" s="20"/>
    </row>
    <row r="32" spans="3:20">
      <c r="C32" s="126">
        <f>dists!A30</f>
        <v>0.14304556079473071</v>
      </c>
      <c r="D32">
        <f t="shared" si="2"/>
        <v>5.6562577573390659E-6</v>
      </c>
      <c r="E32">
        <f t="shared" si="3"/>
        <v>-1.3452214642020882E-8</v>
      </c>
      <c r="H32" s="78" t="s">
        <v>415</v>
      </c>
      <c r="I32">
        <f>I24</f>
        <v>8.6238182712952582E-2</v>
      </c>
      <c r="P32" s="80"/>
      <c r="T32" s="20"/>
    </row>
    <row r="33" spans="3:20">
      <c r="C33" s="126">
        <f>dists!A31</f>
        <v>0.15869497628714035</v>
      </c>
      <c r="D33">
        <f t="shared" si="2"/>
        <v>1.7612280289844569E-4</v>
      </c>
      <c r="E33">
        <f t="shared" si="3"/>
        <v>2.33734802546178E-6</v>
      </c>
      <c r="H33" s="78" t="s">
        <v>416</v>
      </c>
      <c r="I33">
        <f>I25</f>
        <v>-2.2970241842974484</v>
      </c>
      <c r="P33" s="80"/>
      <c r="T33" s="20"/>
    </row>
    <row r="34" spans="3:20">
      <c r="C34" s="126">
        <f>dists!A32</f>
        <v>0.16164306875982071</v>
      </c>
      <c r="D34">
        <f t="shared" si="2"/>
        <v>2.630630693627334E-4</v>
      </c>
      <c r="E34">
        <f t="shared" si="3"/>
        <v>4.2666775684300328E-6</v>
      </c>
      <c r="H34" s="78" t="s">
        <v>392</v>
      </c>
      <c r="I34">
        <f>I21</f>
        <v>1.3613658612914594</v>
      </c>
      <c r="P34" s="80"/>
      <c r="T34" s="20"/>
    </row>
    <row r="35" spans="3:20">
      <c r="C35" s="126">
        <f>dists!A33</f>
        <v>0.17634372870362036</v>
      </c>
      <c r="D35">
        <f t="shared" si="2"/>
        <v>9.5603892227348727E-4</v>
      </c>
      <c r="E35">
        <f t="shared" si="3"/>
        <v>2.9560607871722499E-5</v>
      </c>
      <c r="H35" s="78" t="s">
        <v>391</v>
      </c>
      <c r="I35">
        <f>I12</f>
        <v>8</v>
      </c>
      <c r="P35" s="80"/>
      <c r="T35" s="20"/>
    </row>
    <row r="36" spans="3:20">
      <c r="C36" s="126">
        <f>dists!A34</f>
        <v>0.19583229530069884</v>
      </c>
      <c r="D36">
        <f t="shared" si="2"/>
        <v>2.5410113955001731E-3</v>
      </c>
      <c r="E36">
        <f t="shared" si="3"/>
        <v>1.280884348929218E-4</v>
      </c>
      <c r="P36" s="80"/>
      <c r="T36" s="20"/>
    </row>
    <row r="37" spans="3:20">
      <c r="C37" s="126">
        <f>dists!A35</f>
        <v>0.20672105802230964</v>
      </c>
      <c r="D37">
        <f t="shared" si="2"/>
        <v>3.7573477573765229E-3</v>
      </c>
      <c r="E37">
        <f t="shared" si="3"/>
        <v>2.3031492850731974E-4</v>
      </c>
      <c r="P37" s="80"/>
      <c r="T37" s="20"/>
    </row>
    <row r="38" spans="3:20">
      <c r="C38" s="126">
        <f>dists!A36</f>
        <v>0.21157948962625658</v>
      </c>
      <c r="D38">
        <f t="shared" si="2"/>
        <v>4.3765687040549861E-3</v>
      </c>
      <c r="E38">
        <f t="shared" si="3"/>
        <v>2.8953470362884506E-4</v>
      </c>
      <c r="H38" s="78"/>
      <c r="P38" s="80"/>
      <c r="T38" s="20"/>
    </row>
    <row r="39" spans="3:20">
      <c r="C39" s="126">
        <f>dists!A37</f>
        <v>0.21399146747373615</v>
      </c>
      <c r="D39">
        <f t="shared" si="2"/>
        <v>4.7015182175323316E-3</v>
      </c>
      <c r="E39">
        <f t="shared" si="3"/>
        <v>3.2237190445143975E-4</v>
      </c>
      <c r="H39" s="78"/>
      <c r="P39" s="80"/>
      <c r="T39" s="20"/>
    </row>
    <row r="40" spans="3:20">
      <c r="C40" s="126">
        <f>dists!A38</f>
        <v>0.23723926188282088</v>
      </c>
      <c r="D40">
        <f t="shared" si="2"/>
        <v>8.4300699281834209E-3</v>
      </c>
      <c r="E40">
        <f t="shared" si="3"/>
        <v>7.7401034582346069E-4</v>
      </c>
      <c r="H40" s="78"/>
      <c r="P40" s="80"/>
      <c r="T40" s="20"/>
    </row>
    <row r="41" spans="3:20">
      <c r="C41" s="126">
        <f>dists!A39</f>
        <v>0.24850637384492361</v>
      </c>
      <c r="D41">
        <f t="shared" si="2"/>
        <v>1.0626006799674429E-2</v>
      </c>
      <c r="E41">
        <f t="shared" si="3"/>
        <v>1.0953556032948671E-3</v>
      </c>
      <c r="P41" s="80"/>
      <c r="T41" s="20"/>
    </row>
    <row r="42" spans="3:20">
      <c r="C42" s="126">
        <f>dists!A40</f>
        <v>0.25061637546382443</v>
      </c>
      <c r="D42">
        <f t="shared" si="2"/>
        <v>1.1065467492477561E-2</v>
      </c>
      <c r="E42">
        <f t="shared" si="3"/>
        <v>1.1640044751277351E-3</v>
      </c>
      <c r="P42" s="80"/>
      <c r="T42" s="20"/>
    </row>
    <row r="43" spans="3:20">
      <c r="C43" s="126">
        <f>dists!A41</f>
        <v>0.28023720069660685</v>
      </c>
      <c r="D43">
        <f t="shared" si="2"/>
        <v>1.8174639627317565E-2</v>
      </c>
      <c r="E43">
        <f t="shared" si="3"/>
        <v>2.4501840726883699E-3</v>
      </c>
      <c r="P43" s="80"/>
      <c r="T43" s="20"/>
    </row>
    <row r="44" spans="3:20">
      <c r="C44" s="126">
        <f>dists!A42</f>
        <v>0.29957123678359643</v>
      </c>
      <c r="D44">
        <f t="shared" si="2"/>
        <v>2.3761416968006589E-2</v>
      </c>
      <c r="E44">
        <f t="shared" si="3"/>
        <v>3.6627603408183641E-3</v>
      </c>
      <c r="P44" s="80"/>
      <c r="T44" s="20"/>
    </row>
    <row r="45" spans="3:20">
      <c r="C45" s="126">
        <f>dists!A43</f>
        <v>0.30138655068580178</v>
      </c>
      <c r="D45">
        <f t="shared" si="2"/>
        <v>2.4324364122367562E-2</v>
      </c>
      <c r="E45">
        <f t="shared" si="3"/>
        <v>3.7936935301254508E-3</v>
      </c>
      <c r="P45" s="80"/>
      <c r="T45" s="20"/>
    </row>
    <row r="46" spans="3:20">
      <c r="C46" s="126">
        <f>dists!A44</f>
        <v>0.30582835021334609</v>
      </c>
      <c r="D46">
        <f t="shared" si="2"/>
        <v>2.5729603809188574E-2</v>
      </c>
      <c r="E46">
        <f t="shared" si="3"/>
        <v>4.1271442493642872E-3</v>
      </c>
      <c r="P46" s="80"/>
      <c r="T46" s="20"/>
    </row>
    <row r="47" spans="3:20">
      <c r="C47" s="126">
        <f>dists!A45</f>
        <v>0.31041426173078712</v>
      </c>
      <c r="D47">
        <f t="shared" si="2"/>
        <v>2.7221836087034806E-2</v>
      </c>
      <c r="E47">
        <f t="shared" si="3"/>
        <v>4.4913419542923399E-3</v>
      </c>
      <c r="P47" s="80"/>
      <c r="T47" s="20"/>
    </row>
    <row r="48" spans="3:20">
      <c r="C48" s="126">
        <f>dists!A46</f>
        <v>0.31927526472474343</v>
      </c>
      <c r="D48">
        <f t="shared" si="2"/>
        <v>3.0224314532391237E-2</v>
      </c>
      <c r="E48">
        <f t="shared" si="3"/>
        <v>5.2545398518940318E-3</v>
      </c>
      <c r="P48" s="80"/>
      <c r="T48" s="20"/>
    </row>
    <row r="49" spans="3:20">
      <c r="C49" s="126">
        <f>dists!A47</f>
        <v>0.3230703532112969</v>
      </c>
      <c r="D49">
        <f t="shared" si="2"/>
        <v>3.1558280236648674E-2</v>
      </c>
      <c r="E49">
        <f t="shared" si="3"/>
        <v>5.6062181432560438E-3</v>
      </c>
      <c r="P49" s="80"/>
      <c r="T49" s="20"/>
    </row>
    <row r="50" spans="3:20">
      <c r="C50" s="126">
        <f>dists!A48</f>
        <v>0.33154033729996962</v>
      </c>
      <c r="D50">
        <f t="shared" si="2"/>
        <v>3.4639346984689727E-2</v>
      </c>
      <c r="E50">
        <f t="shared" si="3"/>
        <v>6.4469535961657175E-3</v>
      </c>
      <c r="P50" s="80"/>
      <c r="T50" s="20"/>
    </row>
    <row r="51" spans="3:20">
      <c r="C51" s="126">
        <f>dists!A49</f>
        <v>0.34773121115457423</v>
      </c>
      <c r="D51">
        <f t="shared" si="2"/>
        <v>4.0928268529299823E-2</v>
      </c>
      <c r="E51">
        <f t="shared" si="3"/>
        <v>8.2800900181610303E-3</v>
      </c>
      <c r="P51" s="80"/>
      <c r="T51" s="20"/>
    </row>
    <row r="52" spans="3:20">
      <c r="C52" s="126">
        <f>dists!A50</f>
        <v>0.36419888423743085</v>
      </c>
      <c r="D52">
        <f t="shared" si="2"/>
        <v>4.7862515769931988E-2</v>
      </c>
      <c r="E52">
        <f t="shared" si="3"/>
        <v>1.0471123544233511E-2</v>
      </c>
      <c r="P52" s="80"/>
      <c r="T52" s="20"/>
    </row>
    <row r="53" spans="3:20">
      <c r="C53" s="126">
        <f>dists!A51</f>
        <v>0.36968903970284345</v>
      </c>
      <c r="D53">
        <f t="shared" si="2"/>
        <v>5.0294875480919488E-2</v>
      </c>
      <c r="E53">
        <f t="shared" si="3"/>
        <v>1.1279389809699955E-2</v>
      </c>
      <c r="P53" s="80"/>
      <c r="T53" s="20"/>
    </row>
    <row r="54" spans="3:20">
      <c r="C54" s="126">
        <f>dists!A52</f>
        <v>0.38211270948593423</v>
      </c>
      <c r="D54">
        <f t="shared" si="2"/>
        <v>5.6021616382552056E-2</v>
      </c>
      <c r="E54">
        <f t="shared" si="3"/>
        <v>1.3259692509186384E-2</v>
      </c>
      <c r="P54" s="80"/>
      <c r="T54" s="20"/>
    </row>
    <row r="55" spans="3:20">
      <c r="C55" s="126">
        <f>dists!A53</f>
        <v>0.39139575803460458</v>
      </c>
      <c r="D55">
        <f t="shared" si="2"/>
        <v>6.0502179726957102E-2</v>
      </c>
      <c r="E55">
        <f t="shared" si="3"/>
        <v>1.4881836610416709E-2</v>
      </c>
      <c r="P55" s="80"/>
      <c r="T55" s="20"/>
    </row>
    <row r="56" spans="3:20">
      <c r="C56" s="126">
        <f>dists!A54</f>
        <v>0.39427338908320331</v>
      </c>
      <c r="D56">
        <f t="shared" si="2"/>
        <v>6.1926093288857523E-2</v>
      </c>
      <c r="E56">
        <f t="shared" si="3"/>
        <v>1.5410279795414962E-2</v>
      </c>
      <c r="P56" s="80"/>
      <c r="T56" s="20"/>
    </row>
    <row r="57" spans="3:20">
      <c r="C57" s="126">
        <f>dists!A55</f>
        <v>0.39880419910754855</v>
      </c>
      <c r="D57">
        <f t="shared" si="2"/>
        <v>6.4201601504201497E-2</v>
      </c>
      <c r="E57">
        <f t="shared" si="3"/>
        <v>1.6267424226512284E-2</v>
      </c>
      <c r="P57" s="80"/>
      <c r="T57" s="20"/>
    </row>
    <row r="58" spans="3:20">
      <c r="C58" s="126">
        <f>dists!A56</f>
        <v>0.43514338661294993</v>
      </c>
      <c r="D58">
        <f t="shared" si="2"/>
        <v>8.3937410112858615E-2</v>
      </c>
      <c r="E58">
        <f t="shared" si="3"/>
        <v>2.4318307593915262E-2</v>
      </c>
      <c r="P58" s="80"/>
      <c r="T58" s="20"/>
    </row>
    <row r="59" spans="3:20">
      <c r="C59" s="126">
        <f>dists!A57</f>
        <v>0.43939633061083061</v>
      </c>
      <c r="D59">
        <f t="shared" si="2"/>
        <v>8.6419819577316148E-2</v>
      </c>
      <c r="E59">
        <f t="shared" si="3"/>
        <v>2.5405048767543164E-2</v>
      </c>
      <c r="P59" s="80"/>
      <c r="T59" s="20"/>
    </row>
    <row r="60" spans="3:20">
      <c r="C60" s="126">
        <f>dists!A58</f>
        <v>0.44210487602564674</v>
      </c>
      <c r="D60">
        <f t="shared" si="2"/>
        <v>8.8019631426496103E-2</v>
      </c>
      <c r="E60">
        <f t="shared" si="3"/>
        <v>2.6113754595072123E-2</v>
      </c>
      <c r="P60" s="80"/>
      <c r="T60" s="20"/>
    </row>
    <row r="61" spans="3:20">
      <c r="C61" s="126">
        <f>dists!A59</f>
        <v>0.44983246393099852</v>
      </c>
      <c r="D61">
        <f t="shared" si="2"/>
        <v>9.2664604464062258E-2</v>
      </c>
      <c r="E61">
        <f t="shared" si="3"/>
        <v>2.8207903840174051E-2</v>
      </c>
      <c r="P61" s="80"/>
      <c r="T61" s="20"/>
    </row>
    <row r="62" spans="3:20">
      <c r="C62" s="126">
        <f>dists!A60</f>
        <v>0.45602363619060804</v>
      </c>
      <c r="D62">
        <f t="shared" si="2"/>
        <v>9.6472227414972772E-2</v>
      </c>
      <c r="E62">
        <f t="shared" si="3"/>
        <v>2.9964253244657037E-2</v>
      </c>
      <c r="P62" s="80"/>
      <c r="T62" s="20"/>
    </row>
    <row r="63" spans="3:20">
      <c r="C63" s="126">
        <f>dists!A61</f>
        <v>0.47560568795133029</v>
      </c>
      <c r="D63">
        <f t="shared" si="2"/>
        <v>0.10902004636094983</v>
      </c>
      <c r="E63">
        <f t="shared" si="3"/>
        <v>3.5996439321945371E-2</v>
      </c>
      <c r="P63" s="80"/>
      <c r="T63" s="20"/>
    </row>
    <row r="64" spans="3:20">
      <c r="C64" s="126">
        <f>dists!A62</f>
        <v>0.50236199515237345</v>
      </c>
      <c r="D64">
        <f t="shared" si="2"/>
        <v>0.12740483973294736</v>
      </c>
      <c r="E64">
        <f t="shared" si="3"/>
        <v>4.547564722556665E-2</v>
      </c>
      <c r="P64" s="80"/>
      <c r="T64" s="20"/>
    </row>
    <row r="65" spans="3:20">
      <c r="C65" s="126">
        <f>dists!A63</f>
        <v>0.53088211465268953</v>
      </c>
      <c r="D65">
        <f t="shared" si="2"/>
        <v>0.14857807407861756</v>
      </c>
      <c r="E65">
        <f t="shared" si="3"/>
        <v>5.7270646655588307E-2</v>
      </c>
      <c r="P65" s="80"/>
      <c r="T65" s="20"/>
    </row>
    <row r="66" spans="3:20">
      <c r="C66" s="126">
        <f>dists!A64</f>
        <v>0.5843838098590336</v>
      </c>
      <c r="D66">
        <f t="shared" si="2"/>
        <v>0.19268584668918939</v>
      </c>
      <c r="E66">
        <f t="shared" si="3"/>
        <v>8.4581371600462904E-2</v>
      </c>
      <c r="P66" s="80"/>
      <c r="T66" s="20"/>
    </row>
    <row r="67" spans="3:20">
      <c r="C67" s="126">
        <f>dists!A65</f>
        <v>0.58572179931367807</v>
      </c>
      <c r="D67">
        <f t="shared" si="2"/>
        <v>0.19386228450058032</v>
      </c>
      <c r="E67">
        <f t="shared" si="3"/>
        <v>8.5357166387684646E-2</v>
      </c>
      <c r="P67" s="80"/>
      <c r="T67" s="20"/>
    </row>
    <row r="68" spans="3:20">
      <c r="P68" s="80"/>
      <c r="T68" s="20"/>
    </row>
    <row r="69" spans="3:20">
      <c r="P69" s="80"/>
      <c r="T69" s="20"/>
    </row>
    <row r="70" spans="3:20">
      <c r="P70" s="80"/>
      <c r="T70" s="20"/>
    </row>
    <row r="71" spans="3:20">
      <c r="P71" s="80"/>
      <c r="T71" s="20"/>
    </row>
    <row r="72" spans="3:20">
      <c r="P72" s="80"/>
      <c r="T72" s="20"/>
    </row>
    <row r="73" spans="3:20">
      <c r="P73" s="80"/>
      <c r="T73" s="20"/>
    </row>
    <row r="74" spans="3:20">
      <c r="P74" s="80"/>
      <c r="T74" s="20"/>
    </row>
    <row r="75" spans="3:20">
      <c r="P75" s="80"/>
      <c r="T75" s="20"/>
    </row>
    <row r="76" spans="3:20">
      <c r="P76" s="80"/>
      <c r="T76" s="20"/>
    </row>
    <row r="77" spans="3:20">
      <c r="P77" s="80"/>
      <c r="T77" s="20"/>
    </row>
    <row r="78" spans="3:20">
      <c r="P78" s="80"/>
      <c r="T78" s="20"/>
    </row>
    <row r="79" spans="3:20">
      <c r="P79" s="80"/>
      <c r="T79" s="20"/>
    </row>
    <row r="80" spans="3:20">
      <c r="P80" s="80"/>
      <c r="T80" s="20"/>
    </row>
    <row r="81" spans="16:20">
      <c r="P81" s="80"/>
      <c r="T81" s="20"/>
    </row>
    <row r="82" spans="16:20">
      <c r="P82" s="80"/>
      <c r="T82" s="20"/>
    </row>
    <row r="83" spans="16:20">
      <c r="P83" s="80"/>
      <c r="T83" s="20"/>
    </row>
    <row r="84" spans="16:20">
      <c r="P84" s="80"/>
      <c r="T84" s="20"/>
    </row>
    <row r="85" spans="16:20">
      <c r="P85" s="80"/>
      <c r="T85" s="20"/>
    </row>
    <row r="86" spans="16:20">
      <c r="P86" s="80"/>
      <c r="T86" s="20"/>
    </row>
    <row r="87" spans="16:20">
      <c r="P87" s="80"/>
      <c r="T87" s="20"/>
    </row>
    <row r="88" spans="16:20">
      <c r="P88" s="80"/>
      <c r="T88" s="20"/>
    </row>
    <row r="89" spans="16:20">
      <c r="P89" s="80"/>
      <c r="T89" s="20"/>
    </row>
    <row r="90" spans="16:20">
      <c r="P90" s="80"/>
      <c r="T90" s="20"/>
    </row>
    <row r="91" spans="16:20">
      <c r="P91" s="80"/>
      <c r="T91" s="20"/>
    </row>
    <row r="92" spans="16:20">
      <c r="P92" s="80"/>
      <c r="T92" s="20"/>
    </row>
    <row r="93" spans="16:20">
      <c r="P93" s="80"/>
      <c r="T93" s="20"/>
    </row>
    <row r="94" spans="16:20">
      <c r="P94" s="80"/>
      <c r="T94" s="20"/>
    </row>
    <row r="95" spans="16:20">
      <c r="P95" s="80"/>
      <c r="T95" s="20"/>
    </row>
    <row r="96" spans="16:20">
      <c r="P96" s="80"/>
      <c r="T96" s="20"/>
    </row>
    <row r="97" spans="16:20">
      <c r="P97" s="80"/>
      <c r="T97" s="20"/>
    </row>
    <row r="98" spans="16:20">
      <c r="P98" s="80"/>
      <c r="T98" s="20"/>
    </row>
    <row r="99" spans="16:20">
      <c r="P99" s="80"/>
      <c r="T99" s="20"/>
    </row>
    <row r="100" spans="16:20">
      <c r="P100" s="80"/>
      <c r="T100" s="20"/>
    </row>
    <row r="101" spans="16:20">
      <c r="P101" s="80"/>
      <c r="T101" s="20"/>
    </row>
    <row r="102" spans="16:20">
      <c r="P102" s="80"/>
      <c r="T102" s="20"/>
    </row>
    <row r="103" spans="16:20">
      <c r="P103" s="80"/>
      <c r="T103" s="20"/>
    </row>
    <row r="104" spans="16:20">
      <c r="P104" s="80"/>
      <c r="T104" s="20"/>
    </row>
    <row r="105" spans="16:20">
      <c r="P105" s="80"/>
      <c r="T105" s="20"/>
    </row>
    <row r="106" spans="16:20">
      <c r="P106" s="80"/>
      <c r="T106" s="20"/>
    </row>
    <row r="107" spans="16:20">
      <c r="P107" s="80"/>
      <c r="T107" s="20"/>
    </row>
    <row r="108" spans="16:20">
      <c r="P108" s="80"/>
      <c r="T108" s="20"/>
    </row>
    <row r="109" spans="16:20">
      <c r="P109" s="80"/>
      <c r="T109" s="20"/>
    </row>
    <row r="110" spans="16:20">
      <c r="P110" s="80"/>
      <c r="T110" s="20"/>
    </row>
    <row r="111" spans="16:20">
      <c r="P111" s="80"/>
      <c r="T111" s="20"/>
    </row>
    <row r="112" spans="16:20">
      <c r="P112" s="80"/>
      <c r="T112" s="20"/>
    </row>
    <row r="113" spans="16:20">
      <c r="P113" s="80"/>
      <c r="T113" s="20"/>
    </row>
    <row r="114" spans="16:20">
      <c r="P114" s="80"/>
      <c r="T114" s="20"/>
    </row>
    <row r="115" spans="16:20">
      <c r="P115" s="80"/>
      <c r="T115" s="20"/>
    </row>
    <row r="116" spans="16:20">
      <c r="P116" s="80"/>
      <c r="T116" s="20"/>
    </row>
    <row r="117" spans="16:20">
      <c r="P117" s="80"/>
      <c r="T117" s="20"/>
    </row>
    <row r="118" spans="16:20">
      <c r="P118" s="80"/>
      <c r="T118" s="20"/>
    </row>
    <row r="119" spans="16:20">
      <c r="P119" s="80"/>
      <c r="T119" s="20"/>
    </row>
    <row r="120" spans="16:20">
      <c r="P120" s="80"/>
      <c r="T120" s="20"/>
    </row>
    <row r="121" spans="16:20">
      <c r="P121" s="80"/>
      <c r="T121" s="20"/>
    </row>
    <row r="122" spans="16:20">
      <c r="P122" s="80"/>
      <c r="T122" s="20"/>
    </row>
    <row r="123" spans="16:20">
      <c r="P123" s="80"/>
      <c r="T123" s="20"/>
    </row>
    <row r="124" spans="16:20">
      <c r="P124" s="80"/>
      <c r="T124" s="20"/>
    </row>
    <row r="125" spans="16:20">
      <c r="P125" s="80"/>
      <c r="T125" s="20"/>
    </row>
    <row r="126" spans="16:20">
      <c r="P126" s="80"/>
      <c r="T126" s="20"/>
    </row>
    <row r="127" spans="16:20">
      <c r="P127" s="80"/>
      <c r="T127" s="20"/>
    </row>
    <row r="128" spans="16:20">
      <c r="P128" s="80"/>
      <c r="T128" s="20"/>
    </row>
    <row r="129" spans="16:20">
      <c r="P129" s="80"/>
      <c r="T129" s="20"/>
    </row>
    <row r="130" spans="16:20">
      <c r="P130" s="80"/>
      <c r="T130" s="20"/>
    </row>
    <row r="131" spans="16:20">
      <c r="P131" s="80"/>
      <c r="Q131" s="80"/>
      <c r="R131" s="80"/>
      <c r="S131" s="80"/>
    </row>
    <row r="132" spans="16:20">
      <c r="P132" s="80"/>
      <c r="Q132" s="80"/>
      <c r="R132" s="80"/>
      <c r="S132" s="80"/>
    </row>
    <row r="133" spans="16:20">
      <c r="P133" s="80"/>
      <c r="Q133" s="80"/>
      <c r="R133" s="80"/>
      <c r="S133" s="80"/>
    </row>
    <row r="134" spans="16:20">
      <c r="P134" s="80"/>
      <c r="Q134" s="80"/>
      <c r="R134" s="80"/>
      <c r="S134" s="80"/>
    </row>
    <row r="135" spans="16:20">
      <c r="P135" s="80"/>
      <c r="Q135" s="80"/>
      <c r="R135" s="80"/>
      <c r="S135" s="80"/>
    </row>
    <row r="136" spans="16:20">
      <c r="P136" s="80"/>
      <c r="Q136" s="80"/>
      <c r="R136" s="80"/>
      <c r="S136" s="80"/>
    </row>
    <row r="137" spans="16:20">
      <c r="P137" s="80"/>
      <c r="Q137" s="80"/>
      <c r="R137" s="80"/>
      <c r="S137" s="80"/>
    </row>
  </sheetData>
  <mergeCells count="4">
    <mergeCell ref="N14:N16"/>
    <mergeCell ref="C5:E5"/>
    <mergeCell ref="N7:N9"/>
    <mergeCell ref="N11:N1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60"/>
  <sheetViews>
    <sheetView workbookViewId="0">
      <selection activeCell="S35" sqref="S35"/>
    </sheetView>
  </sheetViews>
  <sheetFormatPr defaultRowHeight="15.5"/>
  <sheetData>
    <row r="1" spans="1:15" ht="63.5">
      <c r="B1" s="4" t="s">
        <v>116</v>
      </c>
      <c r="C1" s="4" t="s">
        <v>118</v>
      </c>
      <c r="D1" s="4" t="s">
        <v>120</v>
      </c>
      <c r="E1" s="4" t="s">
        <v>122</v>
      </c>
      <c r="F1" s="4" t="s">
        <v>124</v>
      </c>
      <c r="G1" s="4" t="s">
        <v>126</v>
      </c>
      <c r="H1" s="4" t="s">
        <v>130</v>
      </c>
      <c r="I1" s="4" t="s">
        <v>132</v>
      </c>
      <c r="J1" s="4" t="s">
        <v>134</v>
      </c>
      <c r="K1" s="9" t="s">
        <v>152</v>
      </c>
      <c r="L1" s="9" t="s">
        <v>153</v>
      </c>
      <c r="M1" s="9" t="s">
        <v>482</v>
      </c>
      <c r="N1" s="9" t="s">
        <v>484</v>
      </c>
      <c r="O1" s="9" t="s">
        <v>486</v>
      </c>
    </row>
    <row r="2" spans="1:15">
      <c r="A2" s="1">
        <v>1987</v>
      </c>
      <c r="B2">
        <f>INDEX('NIPA 3.11.3'!$R$37:$AV$47,IVs!B$36,IVs!$A2-1986)</f>
        <v>72.075000000000003</v>
      </c>
      <c r="C2">
        <f>INDEX('NIPA 3.11.3'!$R$37:$AV$47,IVs!C$36,IVs!$A2-1986)</f>
        <v>161</v>
      </c>
      <c r="D2">
        <f>INDEX('NIPA 3.11.3'!$R$37:$AV$47,IVs!D$36,IVs!$A2-1986)</f>
        <v>153.697</v>
      </c>
      <c r="E2">
        <f>INDEX('NIPA 3.11.3'!$R$37:$AV$47,IVs!E$36,IVs!$A2-1986)</f>
        <v>135.09100000000001</v>
      </c>
      <c r="F2">
        <f>INDEX('NIPA 3.11.3'!$R$37:$AV$47,IVs!F$36,IVs!$A2-1986)</f>
        <v>60.026000000000003</v>
      </c>
      <c r="G2" s="20">
        <f>INDEX('NIPA 3.11.3'!$R$37:$AV$47,IVs!G$36,IVs!$A2-1986)</f>
        <v>14.119</v>
      </c>
      <c r="H2">
        <f>INDEX('NIPA 3.11.3'!$R$37:$AV$47,IVs!H$36,IVs!$A2-1986)</f>
        <v>102.40900000000001</v>
      </c>
      <c r="I2">
        <f>INDEX('NIPA 3.11.3'!$R$37:$AV$47,IVs!I$36,IVs!$A2-1986)</f>
        <v>54.613999999999997</v>
      </c>
      <c r="J2">
        <f>INDEX('NIPA 3.11.3'!$R$37:$AV$47,IVs!J$36,IVs!$A2-1986)</f>
        <v>110.36499999999999</v>
      </c>
      <c r="K2">
        <f>Data!B48</f>
        <v>8132.5990000000002</v>
      </c>
      <c r="L2" s="20">
        <f>Data!D9</f>
        <v>19.2</v>
      </c>
      <c r="M2" s="20">
        <f>INDEX(Data!$I$36:$I$71,A2-1986)</f>
        <v>59.65</v>
      </c>
      <c r="N2">
        <v>1</v>
      </c>
      <c r="O2" s="20">
        <f>100*L2/Data!I36</f>
        <v>32.187761944677284</v>
      </c>
    </row>
    <row r="3" spans="1:15">
      <c r="A3" s="1">
        <f>1+A2</f>
        <v>1988</v>
      </c>
      <c r="B3">
        <f>INDEX('NIPA 3.11.3'!$R$37:$AV$47,IVs!B$36,IVs!$A3-1986)</f>
        <v>65.673000000000002</v>
      </c>
      <c r="C3">
        <f>INDEX('NIPA 3.11.3'!$R$37:$AV$47,IVs!C$36,IVs!$A3-1986)</f>
        <v>132.28</v>
      </c>
      <c r="D3">
        <f>INDEX('NIPA 3.11.3'!$R$37:$AV$47,IVs!D$36,IVs!$A3-1986)</f>
        <v>139.9</v>
      </c>
      <c r="E3">
        <f>INDEX('NIPA 3.11.3'!$R$37:$AV$47,IVs!E$36,IVs!$A3-1986)</f>
        <v>128.04400000000001</v>
      </c>
      <c r="F3">
        <f>INDEX('NIPA 3.11.3'!$R$37:$AV$47,IVs!F$36,IVs!$A3-1986)</f>
        <v>51.237000000000002</v>
      </c>
      <c r="G3">
        <f>INDEX('NIPA 3.11.3'!$R$37:$AV$47,IVs!G$36,IVs!$A3-1986)</f>
        <v>13.875999999999999</v>
      </c>
      <c r="H3">
        <f>INDEX('NIPA 3.11.3'!$R$37:$AV$47,IVs!H$36,IVs!$A3-1986)</f>
        <v>99.144999999999996</v>
      </c>
      <c r="I3">
        <f>INDEX('NIPA 3.11.3'!$R$37:$AV$47,IVs!I$36,IVs!$A3-1986)</f>
        <v>63.341000000000001</v>
      </c>
      <c r="J3">
        <f>INDEX('NIPA 3.11.3'!$R$37:$AV$47,IVs!J$36,IVs!$A3-1986)</f>
        <v>105.14700000000001</v>
      </c>
      <c r="K3">
        <f>Data!B49</f>
        <v>8474.4920000000002</v>
      </c>
      <c r="L3" s="20">
        <f>Data!D10</f>
        <v>15.97</v>
      </c>
      <c r="M3" s="20">
        <f>INDEX(Data!$I$36:$I$71,A3-1986)</f>
        <v>61.973999999999997</v>
      </c>
      <c r="N3">
        <f>EXP(1)*N2</f>
        <v>2.7182818284590451</v>
      </c>
      <c r="O3" s="20">
        <f>100*L3/Data!I37</f>
        <v>25.768870816794141</v>
      </c>
    </row>
    <row r="4" spans="1:15">
      <c r="A4" s="1">
        <f t="shared" ref="A4:A30" si="0">1+A3</f>
        <v>1989</v>
      </c>
      <c r="B4">
        <f>INDEX('NIPA 3.11.3'!$R$37:$AV$47,IVs!B$36,IVs!$A4-1986)</f>
        <v>67.433999999999997</v>
      </c>
      <c r="C4">
        <f>INDEX('NIPA 3.11.3'!$R$37:$AV$47,IVs!C$36,IVs!$A4-1986)</f>
        <v>120.994</v>
      </c>
      <c r="D4">
        <f>INDEX('NIPA 3.11.3'!$R$37:$AV$47,IVs!D$36,IVs!$A4-1986)</f>
        <v>160.21700000000001</v>
      </c>
      <c r="E4">
        <f>INDEX('NIPA 3.11.3'!$R$37:$AV$47,IVs!E$36,IVs!$A4-1986)</f>
        <v>142.08600000000001</v>
      </c>
      <c r="F4">
        <f>INDEX('NIPA 3.11.3'!$R$37:$AV$47,IVs!F$36,IVs!$A4-1986)</f>
        <v>42.942999999999998</v>
      </c>
      <c r="G4">
        <f>INDEX('NIPA 3.11.3'!$R$37:$AV$47,IVs!G$36,IVs!$A4-1986)</f>
        <v>13.308999999999999</v>
      </c>
      <c r="H4">
        <f>INDEX('NIPA 3.11.3'!$R$37:$AV$47,IVs!H$36,IVs!$A4-1986)</f>
        <v>94.063999999999993</v>
      </c>
      <c r="I4">
        <f>INDEX('NIPA 3.11.3'!$R$37:$AV$47,IVs!I$36,IVs!$A4-1986)</f>
        <v>72.527000000000001</v>
      </c>
      <c r="J4">
        <f>INDEX('NIPA 3.11.3'!$R$37:$AV$47,IVs!J$36,IVs!$A4-1986)</f>
        <v>97.811000000000007</v>
      </c>
      <c r="K4">
        <f>Data!B50</f>
        <v>8786.3979999999992</v>
      </c>
      <c r="L4" s="20">
        <f>Data!D11</f>
        <v>19.64</v>
      </c>
      <c r="M4" s="20">
        <f>INDEX(Data!$I$36:$I$71,A4-1986)</f>
        <v>64.641000000000005</v>
      </c>
      <c r="N4">
        <f t="shared" ref="N4:N30" si="1">EXP(1)*N3</f>
        <v>7.3890560989306495</v>
      </c>
      <c r="O4" s="20">
        <f>100*L4/Data!I38</f>
        <v>30.383193329311116</v>
      </c>
    </row>
    <row r="5" spans="1:15">
      <c r="A5" s="1">
        <f t="shared" si="0"/>
        <v>1990</v>
      </c>
      <c r="B5">
        <f>INDEX('NIPA 3.11.3'!$R$37:$AV$47,IVs!B$36,IVs!$A5-1986)</f>
        <v>70.004000000000005</v>
      </c>
      <c r="C5">
        <f>INDEX('NIPA 3.11.3'!$R$37:$AV$47,IVs!C$36,IVs!$A5-1986)</f>
        <v>111.61</v>
      </c>
      <c r="D5">
        <f>INDEX('NIPA 3.11.3'!$R$37:$AV$47,IVs!D$36,IVs!$A5-1986)</f>
        <v>208.05099999999999</v>
      </c>
      <c r="E5">
        <f>INDEX('NIPA 3.11.3'!$R$37:$AV$47,IVs!E$36,IVs!$A5-1986)</f>
        <v>149.92500000000001</v>
      </c>
      <c r="F5">
        <f>INDEX('NIPA 3.11.3'!$R$37:$AV$47,IVs!F$36,IVs!$A5-1986)</f>
        <v>42.807000000000002</v>
      </c>
      <c r="G5">
        <f>INDEX('NIPA 3.11.3'!$R$37:$AV$47,IVs!G$36,IVs!$A5-1986)</f>
        <v>13.188000000000001</v>
      </c>
      <c r="H5">
        <f>INDEX('NIPA 3.11.3'!$R$37:$AV$47,IVs!H$36,IVs!$A5-1986)</f>
        <v>90.796000000000006</v>
      </c>
      <c r="I5">
        <f>INDEX('NIPA 3.11.3'!$R$37:$AV$47,IVs!I$36,IVs!$A5-1986)</f>
        <v>78.578000000000003</v>
      </c>
      <c r="J5">
        <f>INDEX('NIPA 3.11.3'!$R$37:$AV$47,IVs!J$36,IVs!$A5-1986)</f>
        <v>93.117999999999995</v>
      </c>
      <c r="K5">
        <f>Data!B51</f>
        <v>8955.0409999999993</v>
      </c>
      <c r="L5" s="20">
        <f>Data!D12</f>
        <v>24.53</v>
      </c>
      <c r="M5" s="20">
        <f>INDEX(Data!$I$36:$I$71,A5-1986)</f>
        <v>67.44</v>
      </c>
      <c r="N5">
        <f t="shared" si="1"/>
        <v>20.085536923187664</v>
      </c>
      <c r="O5" s="20">
        <f>100*L5/Data!I39</f>
        <v>36.373072360616845</v>
      </c>
    </row>
    <row r="6" spans="1:15">
      <c r="A6" s="1">
        <f t="shared" si="0"/>
        <v>1991</v>
      </c>
      <c r="B6">
        <f>INDEX('NIPA 3.11.3'!$R$37:$AV$47,IVs!B$36,IVs!$A6-1986)</f>
        <v>66.975999999999999</v>
      </c>
      <c r="C6">
        <f>INDEX('NIPA 3.11.3'!$R$37:$AV$47,IVs!C$36,IVs!$A6-1986)</f>
        <v>80.275999999999996</v>
      </c>
      <c r="D6">
        <f>INDEX('NIPA 3.11.3'!$R$37:$AV$47,IVs!D$36,IVs!$A6-1986)</f>
        <v>209.23400000000001</v>
      </c>
      <c r="E6">
        <f>INDEX('NIPA 3.11.3'!$R$37:$AV$47,IVs!E$36,IVs!$A6-1986)</f>
        <v>134.51300000000001</v>
      </c>
      <c r="F6">
        <f>INDEX('NIPA 3.11.3'!$R$37:$AV$47,IVs!F$36,IVs!$A6-1986)</f>
        <v>45.124000000000002</v>
      </c>
      <c r="G6">
        <f>INDEX('NIPA 3.11.3'!$R$37:$AV$47,IVs!G$36,IVs!$A6-1986)</f>
        <v>12.334</v>
      </c>
      <c r="H6">
        <f>INDEX('NIPA 3.11.3'!$R$37:$AV$47,IVs!H$36,IVs!$A6-1986)</f>
        <v>81.938000000000002</v>
      </c>
      <c r="I6">
        <f>INDEX('NIPA 3.11.3'!$R$37:$AV$47,IVs!I$36,IVs!$A6-1986)</f>
        <v>80.822000000000003</v>
      </c>
      <c r="J6">
        <f>INDEX('NIPA 3.11.3'!$R$37:$AV$47,IVs!J$36,IVs!$A6-1986)</f>
        <v>82.573999999999998</v>
      </c>
      <c r="K6">
        <f>Data!B52</f>
        <v>8948.4069999999992</v>
      </c>
      <c r="L6" s="20">
        <f>Data!D13</f>
        <v>21.54</v>
      </c>
      <c r="M6" s="20">
        <f>INDEX(Data!$I$36:$I$71,A6-1986)</f>
        <v>69.652000000000001</v>
      </c>
      <c r="N6">
        <f t="shared" si="1"/>
        <v>54.598150033144229</v>
      </c>
      <c r="O6" s="20">
        <f>100*L6/Data!I40</f>
        <v>30.925170849365415</v>
      </c>
    </row>
    <row r="7" spans="1:15">
      <c r="A7" s="1">
        <f t="shared" si="0"/>
        <v>1992</v>
      </c>
      <c r="B7">
        <f>INDEX('NIPA 3.11.3'!$R$37:$AV$47,IVs!B$36,IVs!$A7-1986)</f>
        <v>62.834000000000003</v>
      </c>
      <c r="C7">
        <f>INDEX('NIPA 3.11.3'!$R$37:$AV$47,IVs!C$36,IVs!$A7-1986)</f>
        <v>70.266000000000005</v>
      </c>
      <c r="D7">
        <f>INDEX('NIPA 3.11.3'!$R$37:$AV$47,IVs!D$36,IVs!$A7-1986)</f>
        <v>206.94499999999999</v>
      </c>
      <c r="E7">
        <f>INDEX('NIPA 3.11.3'!$R$37:$AV$47,IVs!E$36,IVs!$A7-1986)</f>
        <v>129.989</v>
      </c>
      <c r="F7">
        <f>INDEX('NIPA 3.11.3'!$R$37:$AV$47,IVs!F$36,IVs!$A7-1986)</f>
        <v>35.295000000000002</v>
      </c>
      <c r="G7">
        <f>INDEX('NIPA 3.11.3'!$R$37:$AV$47,IVs!G$36,IVs!$A7-1986)</f>
        <v>12.635999999999999</v>
      </c>
      <c r="H7">
        <f>INDEX('NIPA 3.11.3'!$R$37:$AV$47,IVs!H$36,IVs!$A7-1986)</f>
        <v>76.900999999999996</v>
      </c>
      <c r="I7">
        <f>INDEX('NIPA 3.11.3'!$R$37:$AV$47,IVs!I$36,IVs!$A7-1986)</f>
        <v>87.227000000000004</v>
      </c>
      <c r="J7">
        <f>INDEX('NIPA 3.11.3'!$R$37:$AV$47,IVs!J$36,IVs!$A7-1986)</f>
        <v>75.879000000000005</v>
      </c>
      <c r="K7">
        <f>Data!B53</f>
        <v>9266.5580000000009</v>
      </c>
      <c r="L7" s="20">
        <f>Data!D14</f>
        <v>20.58</v>
      </c>
      <c r="M7" s="20">
        <f>INDEX(Data!$I$36:$I$71,A7-1986)</f>
        <v>71.494</v>
      </c>
      <c r="N7">
        <f t="shared" si="1"/>
        <v>148.41315910257657</v>
      </c>
      <c r="O7" s="20">
        <f>100*L7/Data!I41</f>
        <v>28.785632360757546</v>
      </c>
    </row>
    <row r="8" spans="1:15">
      <c r="A8" s="1">
        <f t="shared" si="0"/>
        <v>1993</v>
      </c>
      <c r="B8">
        <f>INDEX('NIPA 3.11.3'!$R$37:$AV$47,IVs!B$36,IVs!$A8-1986)</f>
        <v>54.033000000000001</v>
      </c>
      <c r="C8">
        <f>INDEX('NIPA 3.11.3'!$R$37:$AV$47,IVs!C$36,IVs!$A8-1986)</f>
        <v>75.688999999999993</v>
      </c>
      <c r="D8">
        <f>INDEX('NIPA 3.11.3'!$R$37:$AV$47,IVs!D$36,IVs!$A8-1986)</f>
        <v>150.24600000000001</v>
      </c>
      <c r="E8">
        <f>INDEX('NIPA 3.11.3'!$R$37:$AV$47,IVs!E$36,IVs!$A8-1986)</f>
        <v>109.658</v>
      </c>
      <c r="F8">
        <f>INDEX('NIPA 3.11.3'!$R$37:$AV$47,IVs!F$36,IVs!$A8-1986)</f>
        <v>22.446000000000002</v>
      </c>
      <c r="G8">
        <f>INDEX('NIPA 3.11.3'!$R$37:$AV$47,IVs!G$36,IVs!$A8-1986)</f>
        <v>13.673999999999999</v>
      </c>
      <c r="H8">
        <f>INDEX('NIPA 3.11.3'!$R$37:$AV$47,IVs!H$36,IVs!$A8-1986)</f>
        <v>71.67</v>
      </c>
      <c r="I8">
        <f>INDEX('NIPA 3.11.3'!$R$37:$AV$47,IVs!I$36,IVs!$A8-1986)</f>
        <v>83.186000000000007</v>
      </c>
      <c r="J8">
        <f>INDEX('NIPA 3.11.3'!$R$37:$AV$47,IVs!J$36,IVs!$A8-1986)</f>
        <v>70.457999999999998</v>
      </c>
      <c r="K8">
        <f>Data!B54</f>
        <v>9521.0040000000008</v>
      </c>
      <c r="L8" s="20">
        <f>Data!D15</f>
        <v>18.43</v>
      </c>
      <c r="M8" s="20">
        <f>INDEX(Data!$I$36:$I$71,A8-1986)</f>
        <v>73.278999999999996</v>
      </c>
      <c r="N8">
        <f t="shared" si="1"/>
        <v>403.428793492735</v>
      </c>
      <c r="O8" s="20">
        <f>100*L8/Data!I42</f>
        <v>25.150452380627467</v>
      </c>
    </row>
    <row r="9" spans="1:15">
      <c r="A9" s="1">
        <f t="shared" si="0"/>
        <v>1994</v>
      </c>
      <c r="B9">
        <f>INDEX('NIPA 3.11.3'!$R$37:$AV$47,IVs!B$36,IVs!$A9-1986)</f>
        <v>48.963999999999999</v>
      </c>
      <c r="C9">
        <f>INDEX('NIPA 3.11.3'!$R$37:$AV$47,IVs!C$36,IVs!$A9-1986)</f>
        <v>75.575000000000003</v>
      </c>
      <c r="D9">
        <f>INDEX('NIPA 3.11.3'!$R$37:$AV$47,IVs!D$36,IVs!$A9-1986)</f>
        <v>110.312</v>
      </c>
      <c r="E9">
        <f>INDEX('NIPA 3.11.3'!$R$37:$AV$47,IVs!E$36,IVs!$A9-1986)</f>
        <v>98.71</v>
      </c>
      <c r="F9">
        <f>INDEX('NIPA 3.11.3'!$R$37:$AV$47,IVs!F$36,IVs!$A9-1986)</f>
        <v>12.037000000000001</v>
      </c>
      <c r="G9">
        <f>INDEX('NIPA 3.11.3'!$R$37:$AV$47,IVs!G$36,IVs!$A9-1986)</f>
        <v>12.589</v>
      </c>
      <c r="H9">
        <f>INDEX('NIPA 3.11.3'!$R$37:$AV$47,IVs!H$36,IVs!$A9-1986)</f>
        <v>68.48</v>
      </c>
      <c r="I9">
        <f>INDEX('NIPA 3.11.3'!$R$37:$AV$47,IVs!I$36,IVs!$A9-1986)</f>
        <v>81.876000000000005</v>
      </c>
      <c r="J9">
        <f>INDEX('NIPA 3.11.3'!$R$37:$AV$47,IVs!J$36,IVs!$A9-1986)</f>
        <v>66.998999999999995</v>
      </c>
      <c r="K9">
        <f>Data!B55</f>
        <v>9905.4279999999999</v>
      </c>
      <c r="L9" s="20">
        <f>Data!D16</f>
        <v>17.2</v>
      </c>
      <c r="M9" s="20">
        <f>INDEX(Data!$I$36:$I$71,A9-1986)</f>
        <v>74.802999999999997</v>
      </c>
      <c r="N9">
        <f t="shared" si="1"/>
        <v>1096.6331584284583</v>
      </c>
      <c r="O9" s="20">
        <f>100*L9/Data!I43</f>
        <v>22.993730197986714</v>
      </c>
    </row>
    <row r="10" spans="1:15">
      <c r="A10" s="1">
        <f t="shared" si="0"/>
        <v>1995</v>
      </c>
      <c r="B10">
        <f>INDEX('NIPA 3.11.3'!$R$37:$AV$47,IVs!B$36,IVs!$A10-1986)</f>
        <v>45.514000000000003</v>
      </c>
      <c r="C10">
        <f>INDEX('NIPA 3.11.3'!$R$37:$AV$47,IVs!C$36,IVs!$A10-1986)</f>
        <v>61.112000000000002</v>
      </c>
      <c r="D10">
        <f>INDEX('NIPA 3.11.3'!$R$37:$AV$47,IVs!D$36,IVs!$A10-1986)</f>
        <v>92.927999999999997</v>
      </c>
      <c r="E10">
        <f>INDEX('NIPA 3.11.3'!$R$37:$AV$47,IVs!E$36,IVs!$A10-1986)</f>
        <v>92.867999999999995</v>
      </c>
      <c r="F10">
        <f>INDEX('NIPA 3.11.3'!$R$37:$AV$47,IVs!F$36,IVs!$A10-1986)</f>
        <v>12.521000000000001</v>
      </c>
      <c r="G10">
        <f>INDEX('NIPA 3.11.3'!$R$37:$AV$47,IVs!G$36,IVs!$A10-1986)</f>
        <v>11.638</v>
      </c>
      <c r="H10">
        <f>INDEX('NIPA 3.11.3'!$R$37:$AV$47,IVs!H$36,IVs!$A10-1986)</f>
        <v>66.36</v>
      </c>
      <c r="I10">
        <f>INDEX('NIPA 3.11.3'!$R$37:$AV$47,IVs!I$36,IVs!$A10-1986)</f>
        <v>80.384</v>
      </c>
      <c r="J10">
        <f>INDEX('NIPA 3.11.3'!$R$37:$AV$47,IVs!J$36,IVs!$A10-1986)</f>
        <v>64.789000000000001</v>
      </c>
      <c r="K10">
        <f>Data!B56</f>
        <v>10174.754999999999</v>
      </c>
      <c r="L10" s="20">
        <f>Data!D17</f>
        <v>18.43</v>
      </c>
      <c r="M10" s="20">
        <f>INDEX(Data!$I$36:$I$71,A10-1986)</f>
        <v>76.355999999999995</v>
      </c>
      <c r="N10">
        <f t="shared" si="1"/>
        <v>2980.9579870417274</v>
      </c>
      <c r="O10" s="20">
        <f>100*L10/Data!I44</f>
        <v>24.13693750327414</v>
      </c>
    </row>
    <row r="11" spans="1:15">
      <c r="A11" s="1">
        <f t="shared" si="0"/>
        <v>1996</v>
      </c>
      <c r="B11">
        <f>INDEX('NIPA 3.11.3'!$R$37:$AV$47,IVs!B$36,IVs!$A11-1986)</f>
        <v>45.277000000000001</v>
      </c>
      <c r="C11">
        <f>INDEX('NIPA 3.11.3'!$R$37:$AV$47,IVs!C$36,IVs!$A11-1986)</f>
        <v>59.308999999999997</v>
      </c>
      <c r="D11">
        <f>INDEX('NIPA 3.11.3'!$R$37:$AV$47,IVs!D$36,IVs!$A11-1986)</f>
        <v>82.715000000000003</v>
      </c>
      <c r="E11">
        <f>INDEX('NIPA 3.11.3'!$R$37:$AV$47,IVs!E$36,IVs!$A11-1986)</f>
        <v>78.459999999999994</v>
      </c>
      <c r="F11">
        <f>INDEX('NIPA 3.11.3'!$R$37:$AV$47,IVs!F$36,IVs!$A11-1986)</f>
        <v>13.542999999999999</v>
      </c>
      <c r="G11">
        <f>INDEX('NIPA 3.11.3'!$R$37:$AV$47,IVs!G$36,IVs!$A11-1986)</f>
        <v>12.911</v>
      </c>
      <c r="H11">
        <f>INDEX('NIPA 3.11.3'!$R$37:$AV$47,IVs!H$36,IVs!$A11-1986)</f>
        <v>66.450999999999993</v>
      </c>
      <c r="I11">
        <f>INDEX('NIPA 3.11.3'!$R$37:$AV$47,IVs!I$36,IVs!$A11-1986)</f>
        <v>84.48</v>
      </c>
      <c r="J11">
        <f>INDEX('NIPA 3.11.3'!$R$37:$AV$47,IVs!J$36,IVs!$A11-1986)</f>
        <v>64.370999999999995</v>
      </c>
      <c r="K11">
        <f>Data!B57</f>
        <v>10560.976000000001</v>
      </c>
      <c r="L11" s="20">
        <f>Data!D18</f>
        <v>22.12</v>
      </c>
      <c r="M11" s="20">
        <f>INDEX(Data!$I$36:$I$71,A11-1986)</f>
        <v>77.980999999999995</v>
      </c>
      <c r="N11">
        <f t="shared" si="1"/>
        <v>8103.0839275753815</v>
      </c>
      <c r="O11" s="20">
        <f>100*L11/Data!I45</f>
        <v>28.365883997383982</v>
      </c>
    </row>
    <row r="12" spans="1:15">
      <c r="A12" s="1">
        <f t="shared" si="0"/>
        <v>1997</v>
      </c>
      <c r="B12">
        <f>INDEX('NIPA 3.11.3'!$R$37:$AV$47,IVs!B$36,IVs!$A12-1986)</f>
        <v>39.277999999999999</v>
      </c>
      <c r="C12">
        <f>INDEX('NIPA 3.11.3'!$R$37:$AV$47,IVs!C$36,IVs!$A12-1986)</f>
        <v>41.237000000000002</v>
      </c>
      <c r="D12">
        <f>INDEX('NIPA 3.11.3'!$R$37:$AV$47,IVs!D$36,IVs!$A12-1986)</f>
        <v>61.177</v>
      </c>
      <c r="E12">
        <f>INDEX('NIPA 3.11.3'!$R$37:$AV$47,IVs!E$36,IVs!$A12-1986)</f>
        <v>69.617999999999995</v>
      </c>
      <c r="F12">
        <f>INDEX('NIPA 3.11.3'!$R$37:$AV$47,IVs!F$36,IVs!$A12-1986)</f>
        <v>15.647</v>
      </c>
      <c r="G12">
        <f>INDEX('NIPA 3.11.3'!$R$37:$AV$47,IVs!G$36,IVs!$A12-1986)</f>
        <v>14.010999999999999</v>
      </c>
      <c r="H12">
        <f>INDEX('NIPA 3.11.3'!$R$37:$AV$47,IVs!H$36,IVs!$A12-1986)</f>
        <v>65.75</v>
      </c>
      <c r="I12">
        <f>INDEX('NIPA 3.11.3'!$R$37:$AV$47,IVs!I$36,IVs!$A12-1986)</f>
        <v>86.852000000000004</v>
      </c>
      <c r="J12">
        <f>INDEX('NIPA 3.11.3'!$R$37:$AV$47,IVs!J$36,IVs!$A12-1986)</f>
        <v>63.286999999999999</v>
      </c>
      <c r="K12">
        <f>Data!B58</f>
        <v>11034.85</v>
      </c>
      <c r="L12" s="20">
        <f>Data!D19</f>
        <v>20.61</v>
      </c>
      <c r="M12" s="20">
        <f>INDEX(Data!$I$36:$I$71,A12-1986)</f>
        <v>79.326999999999998</v>
      </c>
      <c r="N12">
        <f t="shared" si="1"/>
        <v>22026.465794806707</v>
      </c>
      <c r="O12" s="20">
        <f>100*L12/Data!I46</f>
        <v>25.981065715330217</v>
      </c>
    </row>
    <row r="13" spans="1:15">
      <c r="A13" s="1">
        <f t="shared" si="0"/>
        <v>1998</v>
      </c>
      <c r="B13">
        <f>INDEX('NIPA 3.11.3'!$R$37:$AV$47,IVs!B$36,IVs!$A13-1986)</f>
        <v>40.234000000000002</v>
      </c>
      <c r="C13">
        <f>INDEX('NIPA 3.11.3'!$R$37:$AV$47,IVs!C$36,IVs!$A13-1986)</f>
        <v>41.51</v>
      </c>
      <c r="D13">
        <f>INDEX('NIPA 3.11.3'!$R$37:$AV$47,IVs!D$36,IVs!$A13-1986)</f>
        <v>68.861000000000004</v>
      </c>
      <c r="E13">
        <f>INDEX('NIPA 3.11.3'!$R$37:$AV$47,IVs!E$36,IVs!$A13-1986)</f>
        <v>73.608999999999995</v>
      </c>
      <c r="F13">
        <f>INDEX('NIPA 3.11.3'!$R$37:$AV$47,IVs!F$36,IVs!$A13-1986)</f>
        <v>17.417999999999999</v>
      </c>
      <c r="G13">
        <f>INDEX('NIPA 3.11.3'!$R$37:$AV$47,IVs!G$36,IVs!$A13-1986)</f>
        <v>14.693</v>
      </c>
      <c r="H13">
        <f>INDEX('NIPA 3.11.3'!$R$37:$AV$47,IVs!H$36,IVs!$A13-1986)</f>
        <v>65.441999999999993</v>
      </c>
      <c r="I13">
        <f>INDEX('NIPA 3.11.3'!$R$37:$AV$47,IVs!I$36,IVs!$A13-1986)</f>
        <v>92.718999999999994</v>
      </c>
      <c r="J13">
        <f>INDEX('NIPA 3.11.3'!$R$37:$AV$47,IVs!J$36,IVs!$A13-1986)</f>
        <v>62.241999999999997</v>
      </c>
      <c r="K13">
        <f>Data!B59</f>
        <v>11525.891</v>
      </c>
      <c r="L13" s="20">
        <f>Data!D20</f>
        <v>14.42</v>
      </c>
      <c r="M13" s="20">
        <f>INDEX(Data!$I$36:$I$71,A13-1986)</f>
        <v>79.936000000000007</v>
      </c>
      <c r="N13">
        <f t="shared" si="1"/>
        <v>59874.141715197788</v>
      </c>
      <c r="O13" s="20">
        <f>100*L13/Data!I47</f>
        <v>18.039431545236187</v>
      </c>
    </row>
    <row r="14" spans="1:15">
      <c r="A14" s="1">
        <f t="shared" si="0"/>
        <v>1999</v>
      </c>
      <c r="B14">
        <f>INDEX('NIPA 3.11.3'!$R$37:$AV$47,IVs!B$36,IVs!$A14-1986)</f>
        <v>43.026000000000003</v>
      </c>
      <c r="C14">
        <f>INDEX('NIPA 3.11.3'!$R$37:$AV$47,IVs!C$36,IVs!$A14-1986)</f>
        <v>43.231999999999999</v>
      </c>
      <c r="D14">
        <f>INDEX('NIPA 3.11.3'!$R$37:$AV$47,IVs!D$36,IVs!$A14-1986)</f>
        <v>62.448999999999998</v>
      </c>
      <c r="E14">
        <f>INDEX('NIPA 3.11.3'!$R$37:$AV$47,IVs!E$36,IVs!$A14-1986)</f>
        <v>77.989999999999995</v>
      </c>
      <c r="F14">
        <f>INDEX('NIPA 3.11.3'!$R$37:$AV$47,IVs!F$36,IVs!$A14-1986)</f>
        <v>19.391999999999999</v>
      </c>
      <c r="G14">
        <f>INDEX('NIPA 3.11.3'!$R$37:$AV$47,IVs!G$36,IVs!$A14-1986)</f>
        <v>19.026</v>
      </c>
      <c r="H14">
        <f>INDEX('NIPA 3.11.3'!$R$37:$AV$47,IVs!H$36,IVs!$A14-1986)</f>
        <v>63.991</v>
      </c>
      <c r="I14">
        <f>INDEX('NIPA 3.11.3'!$R$37:$AV$47,IVs!I$36,IVs!$A14-1986)</f>
        <v>92.355999999999995</v>
      </c>
      <c r="J14">
        <f>INDEX('NIPA 3.11.3'!$R$37:$AV$47,IVs!J$36,IVs!$A14-1986)</f>
        <v>60.664000000000001</v>
      </c>
      <c r="K14">
        <f>Data!B60</f>
        <v>12065.903</v>
      </c>
      <c r="L14" s="20">
        <f>Data!D21</f>
        <v>19.34</v>
      </c>
      <c r="M14" s="20">
        <f>INDEX(Data!$I$36:$I$71,A14-1986)</f>
        <v>81.11</v>
      </c>
      <c r="N14">
        <f t="shared" si="1"/>
        <v>162754.79141900383</v>
      </c>
      <c r="O14" s="20">
        <f>100*L14/Data!I48</f>
        <v>23.844162248797929</v>
      </c>
    </row>
    <row r="15" spans="1:15">
      <c r="A15" s="1">
        <f t="shared" si="0"/>
        <v>2000</v>
      </c>
      <c r="B15">
        <f>INDEX('NIPA 3.11.3'!$R$37:$AV$47,IVs!B$36,IVs!$A15-1986)</f>
        <v>44.542999999999999</v>
      </c>
      <c r="C15">
        <f>INDEX('NIPA 3.11.3'!$R$37:$AV$47,IVs!C$36,IVs!$A15-1986)</f>
        <v>50.387</v>
      </c>
      <c r="D15">
        <f>INDEX('NIPA 3.11.3'!$R$37:$AV$47,IVs!D$36,IVs!$A15-1986)</f>
        <v>58.835000000000001</v>
      </c>
      <c r="E15">
        <f>INDEX('NIPA 3.11.3'!$R$37:$AV$47,IVs!E$36,IVs!$A15-1986)</f>
        <v>74.230999999999995</v>
      </c>
      <c r="F15">
        <f>INDEX('NIPA 3.11.3'!$R$37:$AV$47,IVs!F$36,IVs!$A15-1986)</f>
        <v>21.581</v>
      </c>
      <c r="G15">
        <f>INDEX('NIPA 3.11.3'!$R$37:$AV$47,IVs!G$36,IVs!$A15-1986)</f>
        <v>21.155999999999999</v>
      </c>
      <c r="H15">
        <f>INDEX('NIPA 3.11.3'!$R$37:$AV$47,IVs!H$36,IVs!$A15-1986)</f>
        <v>63.598999999999997</v>
      </c>
      <c r="I15">
        <f>INDEX('NIPA 3.11.3'!$R$37:$AV$47,IVs!I$36,IVs!$A15-1986)</f>
        <v>91.248000000000005</v>
      </c>
      <c r="J15">
        <f>INDEX('NIPA 3.11.3'!$R$37:$AV$47,IVs!J$36,IVs!$A15-1986)</f>
        <v>60.354999999999997</v>
      </c>
      <c r="K15">
        <f>Data!B61</f>
        <v>12559.66</v>
      </c>
      <c r="L15" s="20">
        <f>Data!D22</f>
        <v>30.38</v>
      </c>
      <c r="M15" s="20">
        <f>INDEX(Data!$I$36:$I$71,A15-1986)</f>
        <v>83.131</v>
      </c>
      <c r="N15">
        <f t="shared" si="1"/>
        <v>442413.3920089202</v>
      </c>
      <c r="O15" s="20">
        <f>100*L15/Data!I49</f>
        <v>36.544730605911155</v>
      </c>
    </row>
    <row r="16" spans="1:15">
      <c r="A16" s="1">
        <f t="shared" si="0"/>
        <v>2001</v>
      </c>
      <c r="B16">
        <f>INDEX('NIPA 3.11.3'!$R$37:$AV$47,IVs!B$36,IVs!$A16-1986)</f>
        <v>48.091999999999999</v>
      </c>
      <c r="C16">
        <f>INDEX('NIPA 3.11.3'!$R$37:$AV$47,IVs!C$36,IVs!$A16-1986)</f>
        <v>58.878999999999998</v>
      </c>
      <c r="D16">
        <f>INDEX('NIPA 3.11.3'!$R$37:$AV$47,IVs!D$36,IVs!$A16-1986)</f>
        <v>73.838999999999999</v>
      </c>
      <c r="E16">
        <f>INDEX('NIPA 3.11.3'!$R$37:$AV$47,IVs!E$36,IVs!$A16-1986)</f>
        <v>81.337999999999994</v>
      </c>
      <c r="F16">
        <f>INDEX('NIPA 3.11.3'!$R$37:$AV$47,IVs!F$36,IVs!$A16-1986)</f>
        <v>23.091000000000001</v>
      </c>
      <c r="G16">
        <f>INDEX('NIPA 3.11.3'!$R$37:$AV$47,IVs!G$36,IVs!$A16-1986)</f>
        <v>22.282</v>
      </c>
      <c r="H16">
        <f>INDEX('NIPA 3.11.3'!$R$37:$AV$47,IVs!H$36,IVs!$A16-1986)</f>
        <v>66.858999999999995</v>
      </c>
      <c r="I16">
        <f>INDEX('NIPA 3.11.3'!$R$37:$AV$47,IVs!I$36,IVs!$A16-1986)</f>
        <v>86.364000000000004</v>
      </c>
      <c r="J16">
        <f>INDEX('NIPA 3.11.3'!$R$37:$AV$47,IVs!J$36,IVs!$A16-1986)</f>
        <v>64.567999999999998</v>
      </c>
      <c r="K16">
        <f>Data!B62</f>
        <v>12682.24</v>
      </c>
      <c r="L16" s="20">
        <f>Data!D23</f>
        <v>25.98</v>
      </c>
      <c r="M16" s="20">
        <f>INDEX(Data!$I$36:$I$71,A16-1986)</f>
        <v>84.736000000000004</v>
      </c>
      <c r="N16">
        <f t="shared" si="1"/>
        <v>1202604.2841647759</v>
      </c>
      <c r="O16" s="20">
        <f>100*L16/Data!I50</f>
        <v>30.659932024169184</v>
      </c>
    </row>
    <row r="17" spans="1:15">
      <c r="A17" s="1">
        <f t="shared" si="0"/>
        <v>2002</v>
      </c>
      <c r="B17">
        <f>INDEX('NIPA 3.11.3'!$R$37:$AV$47,IVs!B$36,IVs!$A17-1986)</f>
        <v>55.850999999999999</v>
      </c>
      <c r="C17">
        <f>INDEX('NIPA 3.11.3'!$R$37:$AV$47,IVs!C$36,IVs!$A17-1986)</f>
        <v>67.88</v>
      </c>
      <c r="D17">
        <f>INDEX('NIPA 3.11.3'!$R$37:$AV$47,IVs!D$36,IVs!$A17-1986)</f>
        <v>73.751999999999995</v>
      </c>
      <c r="E17">
        <f>INDEX('NIPA 3.11.3'!$R$37:$AV$47,IVs!E$36,IVs!$A17-1986)</f>
        <v>97.257000000000005</v>
      </c>
      <c r="F17">
        <f>INDEX('NIPA 3.11.3'!$R$37:$AV$47,IVs!F$36,IVs!$A17-1986)</f>
        <v>31.309000000000001</v>
      </c>
      <c r="G17">
        <f>INDEX('NIPA 3.11.3'!$R$37:$AV$47,IVs!G$36,IVs!$A17-1986)</f>
        <v>25.901</v>
      </c>
      <c r="H17">
        <f>INDEX('NIPA 3.11.3'!$R$37:$AV$47,IVs!H$36,IVs!$A17-1986)</f>
        <v>73.921999999999997</v>
      </c>
      <c r="I17">
        <f>INDEX('NIPA 3.11.3'!$R$37:$AV$47,IVs!I$36,IVs!$A17-1986)</f>
        <v>84.492999999999995</v>
      </c>
      <c r="J17">
        <f>INDEX('NIPA 3.11.3'!$R$37:$AV$47,IVs!J$36,IVs!$A17-1986)</f>
        <v>72.673000000000002</v>
      </c>
      <c r="K17">
        <f>Data!B63</f>
        <v>12908.761</v>
      </c>
      <c r="L17" s="20">
        <f>Data!D24</f>
        <v>26.18</v>
      </c>
      <c r="M17" s="20">
        <f>INDEX(Data!$I$36:$I$71,A17-1986)</f>
        <v>85.873000000000005</v>
      </c>
      <c r="N17">
        <f t="shared" si="1"/>
        <v>3269017.3724721079</v>
      </c>
      <c r="O17" s="20">
        <f>100*L17/Data!I51</f>
        <v>30.486881790551163</v>
      </c>
    </row>
    <row r="18" spans="1:15">
      <c r="A18" s="1">
        <f t="shared" si="0"/>
        <v>2003</v>
      </c>
      <c r="B18">
        <f>INDEX('NIPA 3.11.3'!$R$37:$AV$47,IVs!B$36,IVs!$A18-1986)</f>
        <v>61.176000000000002</v>
      </c>
      <c r="C18">
        <f>INDEX('NIPA 3.11.3'!$R$37:$AV$47,IVs!C$36,IVs!$A18-1986)</f>
        <v>68.326999999999998</v>
      </c>
      <c r="D18">
        <f>INDEX('NIPA 3.11.3'!$R$37:$AV$47,IVs!D$36,IVs!$A18-1986)</f>
        <v>75.965999999999994</v>
      </c>
      <c r="E18">
        <f>INDEX('NIPA 3.11.3'!$R$37:$AV$47,IVs!E$36,IVs!$A18-1986)</f>
        <v>104.744</v>
      </c>
      <c r="F18">
        <f>INDEX('NIPA 3.11.3'!$R$37:$AV$47,IVs!F$36,IVs!$A18-1986)</f>
        <v>37.106000000000002</v>
      </c>
      <c r="G18">
        <f>INDEX('NIPA 3.11.3'!$R$37:$AV$47,IVs!G$36,IVs!$A18-1986)</f>
        <v>31.565999999999999</v>
      </c>
      <c r="H18">
        <f>INDEX('NIPA 3.11.3'!$R$37:$AV$47,IVs!H$36,IVs!$A18-1986)</f>
        <v>83.186999999999998</v>
      </c>
      <c r="I18">
        <f>INDEX('NIPA 3.11.3'!$R$37:$AV$47,IVs!I$36,IVs!$A18-1986)</f>
        <v>82.552000000000007</v>
      </c>
      <c r="J18">
        <f>INDEX('NIPA 3.11.3'!$R$37:$AV$47,IVs!J$36,IVs!$A18-1986)</f>
        <v>83.225999999999999</v>
      </c>
      <c r="K18">
        <f>Data!B64</f>
        <v>13271.081</v>
      </c>
      <c r="L18" s="20">
        <f>Data!D25</f>
        <v>31.08</v>
      </c>
      <c r="M18" s="20">
        <f>INDEX(Data!$I$36:$I$71,A18-1986)</f>
        <v>87.572000000000003</v>
      </c>
      <c r="N18">
        <f t="shared" si="1"/>
        <v>8886110.5205078647</v>
      </c>
      <c r="O18" s="20">
        <f>100*L18/Data!I52</f>
        <v>35.490796144886495</v>
      </c>
    </row>
    <row r="19" spans="1:15">
      <c r="A19" s="1">
        <f t="shared" si="0"/>
        <v>2004</v>
      </c>
      <c r="B19">
        <f>INDEX('NIPA 3.11.3'!$R$37:$AV$47,IVs!B$36,IVs!$A19-1986)</f>
        <v>68.62</v>
      </c>
      <c r="C19">
        <f>INDEX('NIPA 3.11.3'!$R$37:$AV$47,IVs!C$36,IVs!$A19-1986)</f>
        <v>81.981999999999999</v>
      </c>
      <c r="D19">
        <f>INDEX('NIPA 3.11.3'!$R$37:$AV$47,IVs!D$36,IVs!$A19-1986)</f>
        <v>86.308000000000007</v>
      </c>
      <c r="E19">
        <f>INDEX('NIPA 3.11.3'!$R$37:$AV$47,IVs!E$36,IVs!$A19-1986)</f>
        <v>106.241</v>
      </c>
      <c r="F19">
        <f>INDEX('NIPA 3.11.3'!$R$37:$AV$47,IVs!F$36,IVs!$A19-1986)</f>
        <v>32.887</v>
      </c>
      <c r="G19">
        <f>INDEX('NIPA 3.11.3'!$R$37:$AV$47,IVs!G$36,IVs!$A19-1986)</f>
        <v>37.082999999999998</v>
      </c>
      <c r="H19">
        <f>INDEX('NIPA 3.11.3'!$R$37:$AV$47,IVs!H$36,IVs!$A19-1986)</f>
        <v>90.960999999999999</v>
      </c>
      <c r="I19">
        <f>INDEX('NIPA 3.11.3'!$R$37:$AV$47,IVs!I$36,IVs!$A19-1986)</f>
        <v>86.436000000000007</v>
      </c>
      <c r="J19">
        <f>INDEX('NIPA 3.11.3'!$R$37:$AV$47,IVs!J$36,IVs!$A19-1986)</f>
        <v>91.433000000000007</v>
      </c>
      <c r="K19">
        <f>Data!B65</f>
        <v>13773.49</v>
      </c>
      <c r="L19" s="20">
        <f>Data!D26</f>
        <v>41.51</v>
      </c>
      <c r="M19" s="20">
        <f>INDEX(Data!$I$36:$I$71,A19-1986)</f>
        <v>89.703000000000003</v>
      </c>
      <c r="N19">
        <f t="shared" si="1"/>
        <v>24154952.753575277</v>
      </c>
      <c r="O19" s="20">
        <f>100*L19/Data!I53</f>
        <v>46.274929489537698</v>
      </c>
    </row>
    <row r="20" spans="1:15">
      <c r="A20" s="1">
        <f t="shared" si="0"/>
        <v>2005</v>
      </c>
      <c r="B20">
        <f>INDEX('NIPA 3.11.3'!$R$37:$AV$47,IVs!B$36,IVs!$A20-1986)</f>
        <v>72.872</v>
      </c>
      <c r="C20">
        <f>INDEX('NIPA 3.11.3'!$R$37:$AV$47,IVs!C$36,IVs!$A20-1986)</f>
        <v>102.849</v>
      </c>
      <c r="D20">
        <f>INDEX('NIPA 3.11.3'!$R$37:$AV$47,IVs!D$36,IVs!$A20-1986)</f>
        <v>83.667000000000002</v>
      </c>
      <c r="E20">
        <f>INDEX('NIPA 3.11.3'!$R$37:$AV$47,IVs!E$36,IVs!$A20-1986)</f>
        <v>101.193</v>
      </c>
      <c r="F20">
        <f>INDEX('NIPA 3.11.3'!$R$37:$AV$47,IVs!F$36,IVs!$A20-1986)</f>
        <v>45.255000000000003</v>
      </c>
      <c r="G20">
        <f>INDEX('NIPA 3.11.3'!$R$37:$AV$47,IVs!G$36,IVs!$A20-1986)</f>
        <v>44.067999999999998</v>
      </c>
      <c r="H20">
        <f>INDEX('NIPA 3.11.3'!$R$37:$AV$47,IVs!H$36,IVs!$A20-1986)</f>
        <v>95.900999999999996</v>
      </c>
      <c r="I20">
        <f>INDEX('NIPA 3.11.3'!$R$37:$AV$47,IVs!I$36,IVs!$A20-1986)</f>
        <v>89.491</v>
      </c>
      <c r="J20">
        <f>INDEX('NIPA 3.11.3'!$R$37:$AV$47,IVs!J$36,IVs!$A20-1986)</f>
        <v>96.58</v>
      </c>
      <c r="K20">
        <f>Data!B66</f>
        <v>14234.243</v>
      </c>
      <c r="L20" s="20">
        <f>Data!D27</f>
        <v>56.64</v>
      </c>
      <c r="M20" s="20">
        <f>INDEX(Data!$I$36:$I$71,A20-1986)</f>
        <v>92.260999999999996</v>
      </c>
      <c r="N20">
        <f t="shared" si="1"/>
        <v>65659969.13733045</v>
      </c>
      <c r="O20" s="20">
        <f>100*L20/Data!I54</f>
        <v>61.391053641300225</v>
      </c>
    </row>
    <row r="21" spans="1:15">
      <c r="A21" s="1">
        <f t="shared" si="0"/>
        <v>2006</v>
      </c>
      <c r="B21">
        <f>INDEX('NIPA 3.11.3'!$R$37:$AV$47,IVs!B$36,IVs!$A21-1986)</f>
        <v>79.763999999999996</v>
      </c>
      <c r="C21">
        <f>INDEX('NIPA 3.11.3'!$R$37:$AV$47,IVs!C$36,IVs!$A21-1986)</f>
        <v>104.684</v>
      </c>
      <c r="D21">
        <f>INDEX('NIPA 3.11.3'!$R$37:$AV$47,IVs!D$36,IVs!$A21-1986)</f>
        <v>92.950999999999993</v>
      </c>
      <c r="E21">
        <f>INDEX('NIPA 3.11.3'!$R$37:$AV$47,IVs!E$36,IVs!$A21-1986)</f>
        <v>105.194</v>
      </c>
      <c r="F21">
        <f>INDEX('NIPA 3.11.3'!$R$37:$AV$47,IVs!F$36,IVs!$A21-1986)</f>
        <v>58.075000000000003</v>
      </c>
      <c r="G21">
        <f>INDEX('NIPA 3.11.3'!$R$37:$AV$47,IVs!G$36,IVs!$A21-1986)</f>
        <v>55.68</v>
      </c>
      <c r="H21">
        <f>INDEX('NIPA 3.11.3'!$R$37:$AV$47,IVs!H$36,IVs!$A21-1986)</f>
        <v>98.515000000000001</v>
      </c>
      <c r="I21">
        <f>INDEX('NIPA 3.11.3'!$R$37:$AV$47,IVs!I$36,IVs!$A21-1986)</f>
        <v>92.438999999999993</v>
      </c>
      <c r="J21">
        <f>INDEX('NIPA 3.11.3'!$R$37:$AV$47,IVs!J$36,IVs!$A21-1986)</f>
        <v>99.156999999999996</v>
      </c>
      <c r="K21">
        <f>Data!B67</f>
        <v>14613.816999999999</v>
      </c>
      <c r="L21" s="20">
        <f>Data!D28</f>
        <v>66.05</v>
      </c>
      <c r="M21" s="20">
        <f>INDEX(Data!$I$36:$I$71,A21-1986)</f>
        <v>94.728999999999999</v>
      </c>
      <c r="N21">
        <f t="shared" si="1"/>
        <v>178482300.9631871</v>
      </c>
      <c r="O21" s="20">
        <f>100*L21/Data!I55</f>
        <v>69.725216142891824</v>
      </c>
    </row>
    <row r="22" spans="1:15">
      <c r="A22" s="1">
        <f t="shared" si="0"/>
        <v>2007</v>
      </c>
      <c r="B22">
        <f>INDEX('NIPA 3.11.3'!$R$37:$AV$47,IVs!B$36,IVs!$A22-1986)</f>
        <v>84.066999999999993</v>
      </c>
      <c r="C22">
        <f>INDEX('NIPA 3.11.3'!$R$37:$AV$47,IVs!C$36,IVs!$A22-1986)</f>
        <v>99.775000000000006</v>
      </c>
      <c r="D22">
        <f>INDEX('NIPA 3.11.3'!$R$37:$AV$47,IVs!D$36,IVs!$A22-1986)</f>
        <v>88.611000000000004</v>
      </c>
      <c r="E22">
        <f>INDEX('NIPA 3.11.3'!$R$37:$AV$47,IVs!E$36,IVs!$A22-1986)</f>
        <v>98.3</v>
      </c>
      <c r="F22">
        <f>INDEX('NIPA 3.11.3'!$R$37:$AV$47,IVs!F$36,IVs!$A22-1986)</f>
        <v>70.418999999999997</v>
      </c>
      <c r="G22">
        <f>INDEX('NIPA 3.11.3'!$R$37:$AV$47,IVs!G$36,IVs!$A22-1986)</f>
        <v>72.853999999999999</v>
      </c>
      <c r="H22">
        <f>INDEX('NIPA 3.11.3'!$R$37:$AV$47,IVs!H$36,IVs!$A22-1986)</f>
        <v>102.449</v>
      </c>
      <c r="I22">
        <f>INDEX('NIPA 3.11.3'!$R$37:$AV$47,IVs!I$36,IVs!$A22-1986)</f>
        <v>96.376000000000005</v>
      </c>
      <c r="J22">
        <f>INDEX('NIPA 3.11.3'!$R$37:$AV$47,IVs!J$36,IVs!$A22-1986)</f>
        <v>103.09</v>
      </c>
      <c r="K22">
        <f>Data!B68</f>
        <v>14873.734</v>
      </c>
      <c r="L22" s="20">
        <f>Data!D29</f>
        <v>72.34</v>
      </c>
      <c r="M22" s="20">
        <f>INDEX(Data!$I$36:$I$71,A22-1986)</f>
        <v>97.100999999999999</v>
      </c>
      <c r="N22">
        <f t="shared" si="1"/>
        <v>485165195.4097898</v>
      </c>
      <c r="O22" s="20">
        <f>100*L22/Data!I56</f>
        <v>74.49974768539974</v>
      </c>
    </row>
    <row r="23" spans="1:15">
      <c r="A23" s="1">
        <f t="shared" si="0"/>
        <v>2008</v>
      </c>
      <c r="B23">
        <f>INDEX('NIPA 3.11.3'!$R$37:$AV$47,IVs!B$36,IVs!$A23-1986)</f>
        <v>98.052999999999997</v>
      </c>
      <c r="C23">
        <f>INDEX('NIPA 3.11.3'!$R$37:$AV$47,IVs!C$36,IVs!$A23-1986)</f>
        <v>102.15300000000001</v>
      </c>
      <c r="D23">
        <f>INDEX('NIPA 3.11.3'!$R$37:$AV$47,IVs!D$36,IVs!$A23-1986)</f>
        <v>86.025000000000006</v>
      </c>
      <c r="E23">
        <f>INDEX('NIPA 3.11.3'!$R$37:$AV$47,IVs!E$36,IVs!$A23-1986)</f>
        <v>101.173</v>
      </c>
      <c r="F23">
        <f>INDEX('NIPA 3.11.3'!$R$37:$AV$47,IVs!F$36,IVs!$A23-1986)</f>
        <v>103.65</v>
      </c>
      <c r="G23">
        <f>INDEX('NIPA 3.11.3'!$R$37:$AV$47,IVs!G$36,IVs!$A23-1986)</f>
        <v>98.411000000000001</v>
      </c>
      <c r="H23">
        <f>INDEX('NIPA 3.11.3'!$R$37:$AV$47,IVs!H$36,IVs!$A23-1986)</f>
        <v>102.464</v>
      </c>
      <c r="I23">
        <f>INDEX('NIPA 3.11.3'!$R$37:$AV$47,IVs!I$36,IVs!$A23-1986)</f>
        <v>100.64700000000001</v>
      </c>
      <c r="J23">
        <f>INDEX('NIPA 3.11.3'!$R$37:$AV$47,IVs!J$36,IVs!$A23-1986)</f>
        <v>102.655</v>
      </c>
      <c r="K23">
        <f>Data!B69</f>
        <v>14830.359</v>
      </c>
      <c r="L23" s="20">
        <f>Data!D30</f>
        <v>99.67</v>
      </c>
      <c r="M23" s="20">
        <f>INDEX(Data!$I$36:$I$71,A23-1986)</f>
        <v>100.065</v>
      </c>
      <c r="N23">
        <f t="shared" si="1"/>
        <v>1318815734.4832134</v>
      </c>
      <c r="O23" s="20">
        <f>100*L23/Data!I57</f>
        <v>99.605256583220907</v>
      </c>
    </row>
    <row r="24" spans="1:15">
      <c r="A24" s="1">
        <f t="shared" si="0"/>
        <v>2009</v>
      </c>
      <c r="B24">
        <f>INDEX('NIPA 3.11.3'!$R$37:$AV$47,IVs!B$36,IVs!$A24-1986)</f>
        <v>100</v>
      </c>
      <c r="C24">
        <f>INDEX('NIPA 3.11.3'!$R$37:$AV$47,IVs!C$36,IVs!$A24-1986)</f>
        <v>100</v>
      </c>
      <c r="D24">
        <f>INDEX('NIPA 3.11.3'!$R$37:$AV$47,IVs!D$36,IVs!$A24-1986)</f>
        <v>100</v>
      </c>
      <c r="E24">
        <f>INDEX('NIPA 3.11.3'!$R$37:$AV$47,IVs!E$36,IVs!$A24-1986)</f>
        <v>100</v>
      </c>
      <c r="F24">
        <f>INDEX('NIPA 3.11.3'!$R$37:$AV$47,IVs!F$36,IVs!$A24-1986)</f>
        <v>100</v>
      </c>
      <c r="G24">
        <f>INDEX('NIPA 3.11.3'!$R$37:$AV$47,IVs!G$36,IVs!$A24-1986)</f>
        <v>100</v>
      </c>
      <c r="H24">
        <f>INDEX('NIPA 3.11.3'!$R$37:$AV$47,IVs!H$36,IVs!$A24-1986)</f>
        <v>100</v>
      </c>
      <c r="I24">
        <f>INDEX('NIPA 3.11.3'!$R$37:$AV$47,IVs!I$36,IVs!$A24-1986)</f>
        <v>100</v>
      </c>
      <c r="J24">
        <f>INDEX('NIPA 3.11.3'!$R$37:$AV$47,IVs!J$36,IVs!$A24-1986)</f>
        <v>100</v>
      </c>
      <c r="K24">
        <f>Data!B70</f>
        <v>14418.739</v>
      </c>
      <c r="L24" s="20">
        <f>Data!D31</f>
        <v>61.95</v>
      </c>
      <c r="M24" s="20">
        <f>INDEX(Data!$I$36:$I$71,A24-1986)</f>
        <v>100</v>
      </c>
      <c r="N24">
        <f t="shared" si="1"/>
        <v>3584912846.131588</v>
      </c>
      <c r="O24" s="20">
        <f>100*L24/Data!I58</f>
        <v>61.95</v>
      </c>
    </row>
    <row r="25" spans="1:15">
      <c r="A25" s="1">
        <f t="shared" si="0"/>
        <v>2010</v>
      </c>
      <c r="B25">
        <f>INDEX('NIPA 3.11.3'!$R$37:$AV$47,IVs!B$36,IVs!$A25-1986)</f>
        <v>104.23399999999999</v>
      </c>
      <c r="C25">
        <f>INDEX('NIPA 3.11.3'!$R$37:$AV$47,IVs!C$36,IVs!$A25-1986)</f>
        <v>124.229</v>
      </c>
      <c r="D25">
        <f>INDEX('NIPA 3.11.3'!$R$37:$AV$47,IVs!D$36,IVs!$A25-1986)</f>
        <v>108.108</v>
      </c>
      <c r="E25">
        <f>INDEX('NIPA 3.11.3'!$R$37:$AV$47,IVs!E$36,IVs!$A25-1986)</f>
        <v>103.389</v>
      </c>
      <c r="F25">
        <f>INDEX('NIPA 3.11.3'!$R$37:$AV$47,IVs!F$36,IVs!$A25-1986)</f>
        <v>103.438</v>
      </c>
      <c r="G25">
        <f>INDEX('NIPA 3.11.3'!$R$37:$AV$47,IVs!G$36,IVs!$A25-1986)</f>
        <v>96.296999999999997</v>
      </c>
      <c r="H25">
        <f>INDEX('NIPA 3.11.3'!$R$37:$AV$47,IVs!H$36,IVs!$A25-1986)</f>
        <v>98.974999999999994</v>
      </c>
      <c r="I25">
        <f>INDEX('NIPA 3.11.3'!$R$37:$AV$47,IVs!I$36,IVs!$A25-1986)</f>
        <v>107.393</v>
      </c>
      <c r="J25">
        <f>INDEX('NIPA 3.11.3'!$R$37:$AV$47,IVs!J$36,IVs!$A25-1986)</f>
        <v>98.102999999999994</v>
      </c>
      <c r="K25">
        <f>Data!B71</f>
        <v>14783.808999999999</v>
      </c>
      <c r="L25" s="20">
        <f>Data!D32</f>
        <v>79.48</v>
      </c>
      <c r="M25" s="20">
        <f>INDEX(Data!$I$36:$I$71,A25-1986)</f>
        <v>101.65300000000001</v>
      </c>
      <c r="N25">
        <f t="shared" si="1"/>
        <v>9744803446.2488918</v>
      </c>
      <c r="O25" s="20">
        <f>100*L25/Data!I59</f>
        <v>78.187559639164604</v>
      </c>
    </row>
    <row r="26" spans="1:15">
      <c r="A26" s="1">
        <f t="shared" si="0"/>
        <v>2011</v>
      </c>
      <c r="B26">
        <f>INDEX('NIPA 3.11.3'!$R$37:$AV$47,IVs!B$36,IVs!$A26-1986)</f>
        <v>99.132999999999996</v>
      </c>
      <c r="C26">
        <f>INDEX('NIPA 3.11.3'!$R$37:$AV$47,IVs!C$36,IVs!$A26-1986)</f>
        <v>148.166</v>
      </c>
      <c r="D26">
        <f>INDEX('NIPA 3.11.3'!$R$37:$AV$47,IVs!D$36,IVs!$A26-1986)</f>
        <v>95.537000000000006</v>
      </c>
      <c r="E26">
        <f>INDEX('NIPA 3.11.3'!$R$37:$AV$47,IVs!E$36,IVs!$A26-1986)</f>
        <v>97.671000000000006</v>
      </c>
      <c r="F26">
        <f>INDEX('NIPA 3.11.3'!$R$37:$AV$47,IVs!F$36,IVs!$A26-1986)</f>
        <v>76.269000000000005</v>
      </c>
      <c r="G26">
        <f>INDEX('NIPA 3.11.3'!$R$37:$AV$47,IVs!G$36,IVs!$A26-1986)</f>
        <v>79.81</v>
      </c>
      <c r="H26">
        <f>INDEX('NIPA 3.11.3'!$R$37:$AV$47,IVs!H$36,IVs!$A26-1986)</f>
        <v>97.861000000000004</v>
      </c>
      <c r="I26">
        <f>INDEX('NIPA 3.11.3'!$R$37:$AV$47,IVs!I$36,IVs!$A26-1986)</f>
        <v>112.512</v>
      </c>
      <c r="J26">
        <f>INDEX('NIPA 3.11.3'!$R$37:$AV$47,IVs!J$36,IVs!$A26-1986)</f>
        <v>96.36</v>
      </c>
      <c r="K26">
        <f>Data!B72</f>
        <v>15020.565000000001</v>
      </c>
      <c r="L26" s="20">
        <f>Data!D33</f>
        <v>94.88</v>
      </c>
      <c r="M26" s="20">
        <f>INDEX(Data!$I$36:$I$71,A26-1986)</f>
        <v>104.149</v>
      </c>
      <c r="N26">
        <f t="shared" si="1"/>
        <v>26489122129.843441</v>
      </c>
      <c r="O26" s="20">
        <f>100*L26/Data!I60</f>
        <v>91.100250602502186</v>
      </c>
    </row>
    <row r="27" spans="1:15">
      <c r="A27" s="1">
        <f t="shared" si="0"/>
        <v>2012</v>
      </c>
      <c r="B27">
        <f>INDEX('NIPA 3.11.3'!$R$37:$AV$47,IVs!B$36,IVs!$A27-1986)</f>
        <v>96.200999999999993</v>
      </c>
      <c r="C27">
        <f>INDEX('NIPA 3.11.3'!$R$37:$AV$47,IVs!C$36,IVs!$A27-1986)</f>
        <v>147.857</v>
      </c>
      <c r="D27">
        <f>INDEX('NIPA 3.11.3'!$R$37:$AV$47,IVs!D$36,IVs!$A27-1986)</f>
        <v>125.59699999999999</v>
      </c>
      <c r="E27">
        <f>INDEX('NIPA 3.11.3'!$R$37:$AV$47,IVs!E$36,IVs!$A27-1986)</f>
        <v>98.933000000000007</v>
      </c>
      <c r="F27">
        <f>INDEX('NIPA 3.11.3'!$R$37:$AV$47,IVs!F$36,IVs!$A27-1986)</f>
        <v>59.531999999999996</v>
      </c>
      <c r="G27">
        <f>INDEX('NIPA 3.11.3'!$R$37:$AV$47,IVs!G$36,IVs!$A27-1986)</f>
        <v>71.626000000000005</v>
      </c>
      <c r="H27">
        <f>INDEX('NIPA 3.11.3'!$R$37:$AV$47,IVs!H$36,IVs!$A27-1986)</f>
        <v>92.132999999999996</v>
      </c>
      <c r="I27">
        <f>INDEX('NIPA 3.11.3'!$R$37:$AV$47,IVs!I$36,IVs!$A27-1986)</f>
        <v>113.15600000000001</v>
      </c>
      <c r="J27">
        <f>INDEX('NIPA 3.11.3'!$R$37:$AV$47,IVs!J$36,IVs!$A27-1986)</f>
        <v>90.007000000000005</v>
      </c>
      <c r="K27">
        <f>Data!B73</f>
        <v>15354.627</v>
      </c>
      <c r="L27" s="20">
        <f>Data!D34</f>
        <v>94.05</v>
      </c>
      <c r="M27" s="20">
        <f>INDEX(Data!$I$36:$I$71,A27-1986)</f>
        <v>106.121</v>
      </c>
      <c r="N27">
        <f t="shared" si="1"/>
        <v>72004899337.385788</v>
      </c>
      <c r="O27" s="20">
        <f>100*L27/Data!I61</f>
        <v>88.625248537047341</v>
      </c>
    </row>
    <row r="28" spans="1:15">
      <c r="A28" s="1">
        <f t="shared" si="0"/>
        <v>2013</v>
      </c>
      <c r="B28">
        <f>INDEX('NIPA 3.11.3'!$R$37:$AV$47,IVs!B$36,IVs!$A28-1986)</f>
        <v>89.055000000000007</v>
      </c>
      <c r="C28">
        <f>INDEX('NIPA 3.11.3'!$R$37:$AV$47,IVs!C$36,IVs!$A28-1986)</f>
        <v>163.07300000000001</v>
      </c>
      <c r="D28">
        <f>INDEX('NIPA 3.11.3'!$R$37:$AV$47,IVs!D$36,IVs!$A28-1986)</f>
        <v>116.944</v>
      </c>
      <c r="E28">
        <f>INDEX('NIPA 3.11.3'!$R$37:$AV$47,IVs!E$36,IVs!$A28-1986)</f>
        <v>102.696</v>
      </c>
      <c r="F28">
        <f>INDEX('NIPA 3.11.3'!$R$37:$AV$47,IVs!F$36,IVs!$A28-1986)</f>
        <v>39.901000000000003</v>
      </c>
      <c r="G28">
        <f>INDEX('NIPA 3.11.3'!$R$37:$AV$47,IVs!G$36,IVs!$A28-1986)</f>
        <v>56.67</v>
      </c>
      <c r="H28">
        <f>INDEX('NIPA 3.11.3'!$R$37:$AV$47,IVs!H$36,IVs!$A28-1986)</f>
        <v>87.795000000000002</v>
      </c>
      <c r="I28">
        <f>INDEX('NIPA 3.11.3'!$R$37:$AV$47,IVs!I$36,IVs!$A28-1986)</f>
        <v>112.483</v>
      </c>
      <c r="J28">
        <f>INDEX('NIPA 3.11.3'!$R$37:$AV$47,IVs!J$36,IVs!$A28-1986)</f>
        <v>85.316999999999993</v>
      </c>
      <c r="K28">
        <f>Data!B74</f>
        <v>15612.174999999999</v>
      </c>
      <c r="L28" s="20">
        <f>Data!D35</f>
        <v>97.98</v>
      </c>
      <c r="M28" s="20">
        <f>INDEX(Data!$I$36:$I$71,A28-1986)</f>
        <v>107.532</v>
      </c>
      <c r="N28">
        <f t="shared" si="1"/>
        <v>195729609428.83853</v>
      </c>
      <c r="O28" s="20">
        <f>100*L28/Data!I62</f>
        <v>91.117062827809406</v>
      </c>
    </row>
    <row r="29" spans="1:15">
      <c r="A29" s="1">
        <f t="shared" si="0"/>
        <v>2014</v>
      </c>
      <c r="B29">
        <f>INDEX('NIPA 3.11.3'!$R$37:$AV$47,IVs!B$36,IVs!$A29-1986)</f>
        <v>84.284999999999997</v>
      </c>
      <c r="C29">
        <f>INDEX('NIPA 3.11.3'!$R$37:$AV$47,IVs!C$36,IVs!$A29-1986)</f>
        <v>144.02099999999999</v>
      </c>
      <c r="D29">
        <f>INDEX('NIPA 3.11.3'!$R$37:$AV$47,IVs!D$36,IVs!$A29-1986)</f>
        <v>122.72799999999999</v>
      </c>
      <c r="E29">
        <f>INDEX('NIPA 3.11.3'!$R$37:$AV$47,IVs!E$36,IVs!$A29-1986)</f>
        <v>107.554</v>
      </c>
      <c r="F29">
        <f>INDEX('NIPA 3.11.3'!$R$37:$AV$47,IVs!F$36,IVs!$A29-1986)</f>
        <v>29.875</v>
      </c>
      <c r="G29">
        <f>INDEX('NIPA 3.11.3'!$R$37:$AV$47,IVs!G$36,IVs!$A29-1986)</f>
        <v>49.38</v>
      </c>
      <c r="H29">
        <f>INDEX('NIPA 3.11.3'!$R$37:$AV$47,IVs!H$36,IVs!$A29-1986)</f>
        <v>83.358000000000004</v>
      </c>
      <c r="I29">
        <f>INDEX('NIPA 3.11.3'!$R$37:$AV$47,IVs!I$36,IVs!$A29-1986)</f>
        <v>114.842</v>
      </c>
      <c r="J29">
        <f>INDEX('NIPA 3.11.3'!$R$37:$AV$47,IVs!J$36,IVs!$A29-1986)</f>
        <v>80.230999999999995</v>
      </c>
      <c r="K29">
        <f>Data!B75</f>
        <v>16013.282999999999</v>
      </c>
      <c r="L29" s="20">
        <f>Data!D36</f>
        <v>93.17</v>
      </c>
      <c r="M29" s="20">
        <f>INDEX(Data!$I$36:$I$71,A29-1986)</f>
        <v>109.157</v>
      </c>
      <c r="N29">
        <f t="shared" si="1"/>
        <v>532048240601.79797</v>
      </c>
      <c r="O29" s="20">
        <f>100*L29/Data!I63</f>
        <v>85.35412296050643</v>
      </c>
    </row>
    <row r="30" spans="1:15">
      <c r="A30" s="1">
        <f t="shared" si="0"/>
        <v>2015</v>
      </c>
      <c r="B30">
        <f>INDEX('NIPA 3.11.3'!$R$37:$AV$47,IVs!B$36,IVs!$A30-1986)</f>
        <v>82.263000000000005</v>
      </c>
      <c r="C30">
        <f>INDEX('NIPA 3.11.3'!$R$37:$AV$47,IVs!C$36,IVs!$A30-1986)</f>
        <v>137.648</v>
      </c>
      <c r="D30">
        <f>INDEX('NIPA 3.11.3'!$R$37:$AV$47,IVs!D$36,IVs!$A30-1986)</f>
        <v>122.79600000000001</v>
      </c>
      <c r="E30">
        <f>INDEX('NIPA 3.11.3'!$R$37:$AV$47,IVs!E$36,IVs!$A30-1986)</f>
        <v>109.71599999999999</v>
      </c>
      <c r="F30">
        <f>INDEX('NIPA 3.11.3'!$R$37:$AV$47,IVs!F$36,IVs!$A30-1986)</f>
        <v>23.048999999999999</v>
      </c>
      <c r="G30">
        <f>INDEX('NIPA 3.11.3'!$R$37:$AV$47,IVs!G$36,IVs!$A30-1986)</f>
        <v>47.561999999999998</v>
      </c>
      <c r="H30">
        <f>INDEX('NIPA 3.11.3'!$R$37:$AV$47,IVs!H$36,IVs!$A30-1986)</f>
        <v>83.51</v>
      </c>
      <c r="I30">
        <f>INDEX('NIPA 3.11.3'!$R$37:$AV$47,IVs!I$36,IVs!$A30-1986)</f>
        <v>117.398</v>
      </c>
      <c r="J30">
        <f>INDEX('NIPA 3.11.3'!$R$37:$AV$47,IVs!J$36,IVs!$A30-1986)</f>
        <v>80.156000000000006</v>
      </c>
      <c r="K30">
        <f>Data!B76</f>
        <v>16471.516</v>
      </c>
      <c r="L30" s="20">
        <f>Data!D37</f>
        <v>48.66</v>
      </c>
      <c r="M30" s="20">
        <f>INDEX(Data!$I$36:$I$71,A30-1986)</f>
        <v>109.48099999999999</v>
      </c>
      <c r="N30">
        <f t="shared" si="1"/>
        <v>1446257064291.4734</v>
      </c>
      <c r="O30" s="20">
        <f>100*L30/Data!I64</f>
        <v>44.446068267553279</v>
      </c>
    </row>
    <row r="31" spans="1:15">
      <c r="A31" s="1"/>
    </row>
    <row r="32" spans="1:15">
      <c r="A32" s="1"/>
      <c r="B32" s="16" t="s">
        <v>300</v>
      </c>
      <c r="C32" s="16"/>
      <c r="D32" s="16"/>
      <c r="E32" s="16" t="s">
        <v>300</v>
      </c>
      <c r="F32" s="16"/>
      <c r="G32" s="16"/>
      <c r="H32" s="16"/>
      <c r="I32" s="16" t="s">
        <v>300</v>
      </c>
      <c r="J32" s="16" t="s">
        <v>300</v>
      </c>
      <c r="K32" s="16"/>
      <c r="L32" s="16" t="s">
        <v>300</v>
      </c>
    </row>
    <row r="33" spans="1:15">
      <c r="A33" s="1"/>
    </row>
    <row r="34" spans="1:15">
      <c r="A34" s="1"/>
    </row>
    <row r="35" spans="1:15">
      <c r="A35" s="1"/>
      <c r="B35">
        <v>1</v>
      </c>
      <c r="C35">
        <f>1+B35</f>
        <v>2</v>
      </c>
      <c r="D35">
        <f t="shared" ref="D35:L35" si="2">1+C35</f>
        <v>3</v>
      </c>
      <c r="E35">
        <f t="shared" si="2"/>
        <v>4</v>
      </c>
      <c r="F35">
        <f t="shared" si="2"/>
        <v>5</v>
      </c>
      <c r="G35">
        <f t="shared" si="2"/>
        <v>6</v>
      </c>
      <c r="H35">
        <f t="shared" si="2"/>
        <v>7</v>
      </c>
      <c r="I35">
        <f t="shared" si="2"/>
        <v>8</v>
      </c>
      <c r="J35">
        <f t="shared" si="2"/>
        <v>9</v>
      </c>
      <c r="K35">
        <f t="shared" si="2"/>
        <v>10</v>
      </c>
      <c r="L35">
        <f t="shared" si="2"/>
        <v>11</v>
      </c>
      <c r="M35">
        <v>12</v>
      </c>
      <c r="N35">
        <v>13</v>
      </c>
      <c r="O35">
        <v>14</v>
      </c>
    </row>
    <row r="36" spans="1:15">
      <c r="A36" s="1"/>
      <c r="B36">
        <v>2</v>
      </c>
      <c r="C36">
        <v>3</v>
      </c>
      <c r="D36">
        <v>4</v>
      </c>
      <c r="E36">
        <v>5</v>
      </c>
      <c r="F36">
        <v>6</v>
      </c>
      <c r="G36">
        <v>7</v>
      </c>
      <c r="H36">
        <v>9</v>
      </c>
      <c r="I36">
        <v>10</v>
      </c>
      <c r="J36">
        <v>11</v>
      </c>
    </row>
    <row r="37" spans="1:15">
      <c r="A37" s="1"/>
    </row>
    <row r="38" spans="1:15">
      <c r="A38" s="1"/>
    </row>
    <row r="39" spans="1:15">
      <c r="A39" s="1"/>
    </row>
    <row r="40" spans="1:15">
      <c r="A40" s="1"/>
    </row>
    <row r="41" spans="1:15">
      <c r="A41" s="1"/>
    </row>
    <row r="42" spans="1:15">
      <c r="A42" s="1"/>
    </row>
    <row r="43" spans="1:15">
      <c r="A43" s="1"/>
    </row>
    <row r="44" spans="1:15">
      <c r="A44" s="1"/>
    </row>
    <row r="45" spans="1:15">
      <c r="A45" s="1"/>
    </row>
    <row r="46" spans="1:15">
      <c r="A46" s="1"/>
    </row>
    <row r="47" spans="1:15">
      <c r="A47" s="1"/>
    </row>
    <row r="48" spans="1:15">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9"/>
  <sheetViews>
    <sheetView workbookViewId="0"/>
  </sheetViews>
  <sheetFormatPr defaultColWidth="11.83203125" defaultRowHeight="15.5"/>
  <cols>
    <col min="1" max="1" width="11.83203125" style="7"/>
    <col min="2" max="2" width="11.83203125" style="5"/>
    <col min="3" max="3" width="11.83203125" style="7"/>
    <col min="4" max="4" width="11.83203125" style="5"/>
    <col min="8" max="8" width="11.83203125" style="7"/>
    <col min="9" max="9" width="11.83203125" style="5"/>
  </cols>
  <sheetData>
    <row r="1" spans="1:9">
      <c r="A1" s="6" t="s">
        <v>0</v>
      </c>
      <c r="C1" s="6" t="s">
        <v>2</v>
      </c>
      <c r="H1" s="7" t="s">
        <v>474</v>
      </c>
    </row>
    <row r="2" spans="1:9">
      <c r="A2" s="7" t="s">
        <v>141</v>
      </c>
      <c r="B2" s="5" t="s">
        <v>145</v>
      </c>
      <c r="C2" s="7" t="s">
        <v>141</v>
      </c>
      <c r="D2" s="5" t="s">
        <v>151</v>
      </c>
      <c r="H2" s="7" t="s">
        <v>141</v>
      </c>
      <c r="I2" s="5" t="s">
        <v>480</v>
      </c>
    </row>
    <row r="3" spans="1:9">
      <c r="A3" s="7" t="s">
        <v>1</v>
      </c>
      <c r="B3" s="5" t="s">
        <v>144</v>
      </c>
      <c r="C3" s="7" t="s">
        <v>1</v>
      </c>
      <c r="D3" s="5" t="s">
        <v>150</v>
      </c>
      <c r="H3" s="7" t="s">
        <v>475</v>
      </c>
      <c r="I3" s="5" t="s">
        <v>479</v>
      </c>
    </row>
    <row r="4" spans="1:9">
      <c r="A4" s="7">
        <v>1</v>
      </c>
      <c r="B4" s="5" t="s">
        <v>476</v>
      </c>
      <c r="C4" s="7">
        <v>1</v>
      </c>
      <c r="D4" s="5" t="s">
        <v>477</v>
      </c>
      <c r="H4" s="7">
        <v>1</v>
      </c>
      <c r="I4" s="5" t="s">
        <v>481</v>
      </c>
    </row>
    <row r="5" spans="1:9">
      <c r="A5" s="8" t="s">
        <v>142</v>
      </c>
      <c r="C5" s="8" t="s">
        <v>148</v>
      </c>
      <c r="H5" s="8" t="s">
        <v>478</v>
      </c>
    </row>
    <row r="6" spans="1:9">
      <c r="A6" s="7" t="s">
        <v>143</v>
      </c>
      <c r="C6" s="7" t="s">
        <v>149</v>
      </c>
      <c r="H6" s="7" t="s">
        <v>143</v>
      </c>
    </row>
    <row r="7" spans="1:9">
      <c r="A7" s="7" t="s">
        <v>146</v>
      </c>
      <c r="B7" s="5" t="s">
        <v>147</v>
      </c>
      <c r="C7" s="7" t="s">
        <v>146</v>
      </c>
      <c r="D7" s="5" t="s">
        <v>147</v>
      </c>
      <c r="H7" s="7" t="s">
        <v>146</v>
      </c>
      <c r="I7" s="5" t="s">
        <v>147</v>
      </c>
    </row>
    <row r="8" spans="1:9">
      <c r="A8" s="7">
        <v>17168</v>
      </c>
      <c r="B8" s="5">
        <v>1939.443</v>
      </c>
      <c r="C8" s="7">
        <v>31413</v>
      </c>
      <c r="D8" s="5">
        <v>15.05</v>
      </c>
      <c r="H8" s="7">
        <v>21551</v>
      </c>
      <c r="I8" s="5">
        <v>17.262</v>
      </c>
    </row>
    <row r="9" spans="1:9">
      <c r="A9" s="7">
        <v>17533</v>
      </c>
      <c r="B9" s="5">
        <v>2019.9680000000001</v>
      </c>
      <c r="C9" s="7">
        <v>31778</v>
      </c>
      <c r="D9" s="5">
        <v>19.2</v>
      </c>
      <c r="H9" s="7">
        <v>21916</v>
      </c>
      <c r="I9" s="5">
        <v>17.545999999999999</v>
      </c>
    </row>
    <row r="10" spans="1:9">
      <c r="A10" s="7">
        <v>17899</v>
      </c>
      <c r="B10" s="5">
        <v>2008.94</v>
      </c>
      <c r="C10" s="7">
        <v>32143</v>
      </c>
      <c r="D10" s="5">
        <v>15.97</v>
      </c>
      <c r="H10" s="7">
        <v>22282</v>
      </c>
      <c r="I10" s="5">
        <v>17.73</v>
      </c>
    </row>
    <row r="11" spans="1:9">
      <c r="A11" s="7">
        <v>18264</v>
      </c>
      <c r="B11" s="5">
        <v>2183.9870000000001</v>
      </c>
      <c r="C11" s="7">
        <v>32509</v>
      </c>
      <c r="D11" s="5">
        <v>19.64</v>
      </c>
      <c r="H11" s="7">
        <v>22647</v>
      </c>
      <c r="I11" s="5">
        <v>17.939</v>
      </c>
    </row>
    <row r="12" spans="1:9">
      <c r="A12" s="7">
        <v>18629</v>
      </c>
      <c r="B12" s="5">
        <v>2359.9929999999999</v>
      </c>
      <c r="C12" s="7">
        <v>32874</v>
      </c>
      <c r="D12" s="5">
        <v>24.53</v>
      </c>
      <c r="H12" s="7">
        <v>23012</v>
      </c>
      <c r="I12" s="5">
        <v>18.149000000000001</v>
      </c>
    </row>
    <row r="13" spans="1:9">
      <c r="A13" s="7">
        <v>18994</v>
      </c>
      <c r="B13" s="5">
        <v>2456.1030000000001</v>
      </c>
      <c r="C13" s="7">
        <v>33239</v>
      </c>
      <c r="D13" s="5">
        <v>21.54</v>
      </c>
      <c r="H13" s="7">
        <v>23377</v>
      </c>
      <c r="I13" s="5">
        <v>18.414000000000001</v>
      </c>
    </row>
    <row r="14" spans="1:9">
      <c r="A14" s="7">
        <v>19360</v>
      </c>
      <c r="B14" s="5">
        <v>2571.384</v>
      </c>
      <c r="C14" s="7">
        <v>33604</v>
      </c>
      <c r="D14" s="5">
        <v>20.58</v>
      </c>
      <c r="H14" s="7">
        <v>23743</v>
      </c>
      <c r="I14" s="5">
        <v>18.681000000000001</v>
      </c>
    </row>
    <row r="15" spans="1:9">
      <c r="A15" s="7">
        <v>19725</v>
      </c>
      <c r="B15" s="5">
        <v>2556.85</v>
      </c>
      <c r="C15" s="7">
        <v>33970</v>
      </c>
      <c r="D15" s="5">
        <v>18.43</v>
      </c>
      <c r="H15" s="7">
        <v>24108</v>
      </c>
      <c r="I15" s="5">
        <v>19.155000000000001</v>
      </c>
    </row>
    <row r="16" spans="1:9">
      <c r="A16" s="7">
        <v>20090</v>
      </c>
      <c r="B16" s="5">
        <v>2739.027</v>
      </c>
      <c r="C16" s="7">
        <v>34335</v>
      </c>
      <c r="D16" s="5">
        <v>17.2</v>
      </c>
      <c r="H16" s="7">
        <v>24473</v>
      </c>
      <c r="I16" s="5">
        <v>19.637</v>
      </c>
    </row>
    <row r="17" spans="1:9">
      <c r="A17" s="7">
        <v>20455</v>
      </c>
      <c r="B17" s="5">
        <v>2797.433</v>
      </c>
      <c r="C17" s="7">
        <v>34700</v>
      </c>
      <c r="D17" s="5">
        <v>18.43</v>
      </c>
      <c r="H17" s="7">
        <v>24838</v>
      </c>
      <c r="I17" s="5">
        <v>20.402000000000001</v>
      </c>
    </row>
    <row r="18" spans="1:9">
      <c r="A18" s="7">
        <v>20821</v>
      </c>
      <c r="B18" s="5">
        <v>2856.2689999999998</v>
      </c>
      <c r="C18" s="7">
        <v>35065</v>
      </c>
      <c r="D18" s="5">
        <v>22.12</v>
      </c>
      <c r="H18" s="7">
        <v>25204</v>
      </c>
      <c r="I18" s="5">
        <v>21.327000000000002</v>
      </c>
    </row>
    <row r="19" spans="1:9">
      <c r="A19" s="7">
        <v>21186</v>
      </c>
      <c r="B19" s="5">
        <v>2835.335</v>
      </c>
      <c r="C19" s="7">
        <v>35431</v>
      </c>
      <c r="D19" s="5">
        <v>20.61</v>
      </c>
      <c r="H19" s="7">
        <v>25569</v>
      </c>
      <c r="I19" s="5">
        <v>22.324999999999999</v>
      </c>
    </row>
    <row r="20" spans="1:9">
      <c r="A20" s="7">
        <v>21551</v>
      </c>
      <c r="B20" s="5">
        <v>3030.971</v>
      </c>
      <c r="C20" s="7">
        <v>35796</v>
      </c>
      <c r="D20" s="5">
        <v>14.42</v>
      </c>
      <c r="H20" s="7">
        <v>25934</v>
      </c>
      <c r="I20" s="5">
        <v>23.274000000000001</v>
      </c>
    </row>
    <row r="21" spans="1:9">
      <c r="A21" s="7">
        <v>21916</v>
      </c>
      <c r="B21" s="5">
        <v>3108.7069999999999</v>
      </c>
      <c r="C21" s="7">
        <v>36161</v>
      </c>
      <c r="D21" s="5">
        <v>19.34</v>
      </c>
      <c r="H21" s="7">
        <v>26299</v>
      </c>
      <c r="I21" s="5">
        <v>24.07</v>
      </c>
    </row>
    <row r="22" spans="1:9">
      <c r="A22" s="7">
        <v>22282</v>
      </c>
      <c r="B22" s="5">
        <v>3188.123</v>
      </c>
      <c r="C22" s="7">
        <v>36526</v>
      </c>
      <c r="D22" s="5">
        <v>30.38</v>
      </c>
      <c r="H22" s="7">
        <v>26665</v>
      </c>
      <c r="I22" s="5">
        <v>25.367999999999999</v>
      </c>
    </row>
    <row r="23" spans="1:9">
      <c r="A23" s="7">
        <v>22647</v>
      </c>
      <c r="B23" s="5">
        <v>3383.085</v>
      </c>
      <c r="C23" s="7">
        <v>36892</v>
      </c>
      <c r="D23" s="5">
        <v>25.98</v>
      </c>
      <c r="H23" s="7">
        <v>27030</v>
      </c>
      <c r="I23" s="5">
        <v>28.009</v>
      </c>
    </row>
    <row r="24" spans="1:9">
      <c r="A24" s="7">
        <v>23012</v>
      </c>
      <c r="B24" s="5">
        <v>3530.4119999999998</v>
      </c>
      <c r="C24" s="7">
        <v>37257</v>
      </c>
      <c r="D24" s="5">
        <v>26.18</v>
      </c>
      <c r="H24" s="7">
        <v>27395</v>
      </c>
      <c r="I24" s="5">
        <v>30.347999999999999</v>
      </c>
    </row>
    <row r="25" spans="1:9">
      <c r="A25" s="7">
        <v>23377</v>
      </c>
      <c r="B25" s="5">
        <v>3734.0430000000001</v>
      </c>
      <c r="C25" s="7">
        <v>37622</v>
      </c>
      <c r="D25" s="5">
        <v>31.08</v>
      </c>
      <c r="H25" s="7">
        <v>27760</v>
      </c>
      <c r="I25" s="5">
        <v>32.012999999999998</v>
      </c>
    </row>
    <row r="26" spans="1:9">
      <c r="A26" s="7">
        <v>23743</v>
      </c>
      <c r="B26" s="5">
        <v>3976.66</v>
      </c>
      <c r="C26" s="7">
        <v>37987</v>
      </c>
      <c r="D26" s="5">
        <v>41.51</v>
      </c>
      <c r="H26" s="7">
        <v>28126</v>
      </c>
      <c r="I26" s="5">
        <v>34.091000000000001</v>
      </c>
    </row>
    <row r="27" spans="1:9">
      <c r="A27" s="7">
        <v>24108</v>
      </c>
      <c r="B27" s="5">
        <v>4238.9309999999996</v>
      </c>
      <c r="C27" s="7">
        <v>38353</v>
      </c>
      <c r="D27" s="5">
        <v>56.64</v>
      </c>
      <c r="H27" s="7">
        <v>28491</v>
      </c>
      <c r="I27" s="5">
        <v>36.478999999999999</v>
      </c>
    </row>
    <row r="28" spans="1:9">
      <c r="A28" s="7">
        <v>24473</v>
      </c>
      <c r="B28" s="5">
        <v>4355.2420000000002</v>
      </c>
      <c r="C28" s="7">
        <v>38718</v>
      </c>
      <c r="D28" s="5">
        <v>66.05</v>
      </c>
      <c r="H28" s="7">
        <v>28856</v>
      </c>
      <c r="I28" s="5">
        <v>39.713999999999999</v>
      </c>
    </row>
    <row r="29" spans="1:9">
      <c r="A29" s="7">
        <v>24838</v>
      </c>
      <c r="B29" s="5">
        <v>4569.0469999999996</v>
      </c>
      <c r="C29" s="7">
        <v>39083</v>
      </c>
      <c r="D29" s="5">
        <v>72.34</v>
      </c>
      <c r="H29" s="7">
        <v>29221</v>
      </c>
      <c r="I29" s="5">
        <v>43.978000000000002</v>
      </c>
    </row>
    <row r="30" spans="1:9">
      <c r="A30" s="7">
        <v>25204</v>
      </c>
      <c r="B30" s="5">
        <v>4712.4830000000002</v>
      </c>
      <c r="C30" s="7">
        <v>39448</v>
      </c>
      <c r="D30" s="5">
        <v>99.67</v>
      </c>
      <c r="H30" s="7">
        <v>29587</v>
      </c>
      <c r="I30" s="5">
        <v>47.908000000000001</v>
      </c>
    </row>
    <row r="31" spans="1:9">
      <c r="A31" s="7">
        <v>25569</v>
      </c>
      <c r="B31" s="5">
        <v>4722.0119999999997</v>
      </c>
      <c r="C31" s="7">
        <v>39814</v>
      </c>
      <c r="D31" s="5">
        <v>61.95</v>
      </c>
      <c r="H31" s="7">
        <v>29952</v>
      </c>
      <c r="I31" s="5">
        <v>50.552999999999997</v>
      </c>
    </row>
    <row r="32" spans="1:9">
      <c r="A32" s="7">
        <v>25934</v>
      </c>
      <c r="B32" s="5">
        <v>4877.625</v>
      </c>
      <c r="C32" s="7">
        <v>40179</v>
      </c>
      <c r="D32" s="5">
        <v>79.48</v>
      </c>
      <c r="H32" s="7">
        <v>30317</v>
      </c>
      <c r="I32" s="5">
        <v>52.728999999999999</v>
      </c>
    </row>
    <row r="33" spans="1:9">
      <c r="A33" s="7">
        <v>26299</v>
      </c>
      <c r="B33" s="5">
        <v>5134.3469999999998</v>
      </c>
      <c r="C33" s="7">
        <v>40544</v>
      </c>
      <c r="D33" s="5">
        <v>94.88</v>
      </c>
      <c r="H33" s="7">
        <v>30682</v>
      </c>
      <c r="I33" s="5">
        <v>54.723999999999997</v>
      </c>
    </row>
    <row r="34" spans="1:9">
      <c r="A34" s="7">
        <v>26665</v>
      </c>
      <c r="B34" s="5">
        <v>5424.085</v>
      </c>
      <c r="C34" s="7">
        <v>40909</v>
      </c>
      <c r="D34" s="5">
        <v>94.05</v>
      </c>
      <c r="H34" s="7">
        <v>31048</v>
      </c>
      <c r="I34" s="5">
        <v>56.661000000000001</v>
      </c>
    </row>
    <row r="35" spans="1:9">
      <c r="A35" s="7">
        <v>27030</v>
      </c>
      <c r="B35" s="5">
        <v>5396.0339999999997</v>
      </c>
      <c r="C35" s="7">
        <v>41275</v>
      </c>
      <c r="D35" s="5">
        <v>97.98</v>
      </c>
      <c r="H35" s="7">
        <v>31413</v>
      </c>
      <c r="I35" s="5">
        <v>57.887</v>
      </c>
    </row>
    <row r="36" spans="1:9">
      <c r="A36" s="7">
        <v>27395</v>
      </c>
      <c r="B36" s="5">
        <v>5385.3670000000002</v>
      </c>
      <c r="C36" s="7">
        <v>41640</v>
      </c>
      <c r="D36" s="5">
        <v>93.17</v>
      </c>
      <c r="H36" s="7">
        <v>31778</v>
      </c>
      <c r="I36" s="5">
        <v>59.65</v>
      </c>
    </row>
    <row r="37" spans="1:9">
      <c r="A37" s="7">
        <v>27760</v>
      </c>
      <c r="B37" s="5">
        <v>5675.4279999999999</v>
      </c>
      <c r="C37" s="7">
        <v>42005</v>
      </c>
      <c r="D37" s="5">
        <v>48.66</v>
      </c>
      <c r="H37" s="7">
        <v>32143</v>
      </c>
      <c r="I37" s="5">
        <v>61.973999999999997</v>
      </c>
    </row>
    <row r="38" spans="1:9">
      <c r="A38" s="7">
        <v>28126</v>
      </c>
      <c r="B38" s="5">
        <v>5936.9849999999997</v>
      </c>
      <c r="C38" s="7">
        <v>42370</v>
      </c>
      <c r="D38" s="5">
        <v>43.29</v>
      </c>
      <c r="H38" s="7">
        <v>32509</v>
      </c>
      <c r="I38" s="5">
        <v>64.641000000000005</v>
      </c>
    </row>
    <row r="39" spans="1:9">
      <c r="A39" s="7">
        <v>28491</v>
      </c>
      <c r="B39" s="5">
        <v>6267.1819999999998</v>
      </c>
      <c r="C39" s="7">
        <v>42736</v>
      </c>
      <c r="D39" s="5">
        <v>50.8</v>
      </c>
      <c r="H39" s="7">
        <v>32874</v>
      </c>
      <c r="I39" s="5">
        <v>67.44</v>
      </c>
    </row>
    <row r="40" spans="1:9">
      <c r="A40" s="7">
        <v>28856</v>
      </c>
      <c r="B40" s="5">
        <v>6466.2079999999996</v>
      </c>
      <c r="H40" s="7">
        <v>33239</v>
      </c>
      <c r="I40" s="5">
        <v>69.652000000000001</v>
      </c>
    </row>
    <row r="41" spans="1:9">
      <c r="A41" s="7">
        <v>29221</v>
      </c>
      <c r="B41" s="5">
        <v>6450.3919999999998</v>
      </c>
      <c r="H41" s="7">
        <v>33604</v>
      </c>
      <c r="I41" s="5">
        <v>71.494</v>
      </c>
    </row>
    <row r="42" spans="1:9">
      <c r="A42" s="7">
        <v>29587</v>
      </c>
      <c r="B42" s="5">
        <v>6617.7449999999999</v>
      </c>
      <c r="H42" s="7">
        <v>33970</v>
      </c>
      <c r="I42" s="5">
        <v>73.278999999999996</v>
      </c>
    </row>
    <row r="43" spans="1:9">
      <c r="A43" s="7">
        <v>29952</v>
      </c>
      <c r="B43" s="5">
        <v>6491.2870000000003</v>
      </c>
      <c r="H43" s="7">
        <v>34335</v>
      </c>
      <c r="I43" s="5">
        <v>74.802999999999997</v>
      </c>
    </row>
    <row r="44" spans="1:9">
      <c r="A44" s="7">
        <v>30317</v>
      </c>
      <c r="B44" s="5">
        <v>6791.9930000000004</v>
      </c>
      <c r="H44" s="7">
        <v>34700</v>
      </c>
      <c r="I44" s="5">
        <v>76.355999999999995</v>
      </c>
    </row>
    <row r="45" spans="1:9">
      <c r="A45" s="7">
        <v>30682</v>
      </c>
      <c r="B45" s="5">
        <v>7285.03</v>
      </c>
      <c r="H45" s="7">
        <v>35065</v>
      </c>
      <c r="I45" s="5">
        <v>77.980999999999995</v>
      </c>
    </row>
    <row r="46" spans="1:9">
      <c r="A46" s="7">
        <v>31048</v>
      </c>
      <c r="B46" s="5">
        <v>7593.8230000000003</v>
      </c>
      <c r="H46" s="7">
        <v>35431</v>
      </c>
      <c r="I46" s="5">
        <v>79.326999999999998</v>
      </c>
    </row>
    <row r="47" spans="1:9">
      <c r="A47" s="7">
        <v>31413</v>
      </c>
      <c r="B47" s="5">
        <v>7860.4889999999996</v>
      </c>
      <c r="H47" s="7">
        <v>35796</v>
      </c>
      <c r="I47" s="5">
        <v>79.936000000000007</v>
      </c>
    </row>
    <row r="48" spans="1:9">
      <c r="A48" s="7">
        <v>31778</v>
      </c>
      <c r="B48" s="5">
        <v>8132.5990000000002</v>
      </c>
      <c r="H48" s="7">
        <v>36161</v>
      </c>
      <c r="I48" s="5">
        <v>81.11</v>
      </c>
    </row>
    <row r="49" spans="1:9">
      <c r="A49" s="7">
        <v>32143</v>
      </c>
      <c r="B49" s="5">
        <v>8474.4920000000002</v>
      </c>
      <c r="H49" s="7">
        <v>36526</v>
      </c>
      <c r="I49" s="5">
        <v>83.131</v>
      </c>
    </row>
    <row r="50" spans="1:9">
      <c r="A50" s="7">
        <v>32509</v>
      </c>
      <c r="B50" s="5">
        <v>8786.3979999999992</v>
      </c>
      <c r="H50" s="7">
        <v>36892</v>
      </c>
      <c r="I50" s="5">
        <v>84.736000000000004</v>
      </c>
    </row>
    <row r="51" spans="1:9">
      <c r="A51" s="7">
        <v>32874</v>
      </c>
      <c r="B51" s="5">
        <v>8955.0409999999993</v>
      </c>
      <c r="H51" s="7">
        <v>37257</v>
      </c>
      <c r="I51" s="5">
        <v>85.873000000000005</v>
      </c>
    </row>
    <row r="52" spans="1:9">
      <c r="A52" s="7">
        <v>33239</v>
      </c>
      <c r="B52" s="5">
        <v>8948.4069999999992</v>
      </c>
      <c r="H52" s="7">
        <v>37622</v>
      </c>
      <c r="I52" s="5">
        <v>87.572000000000003</v>
      </c>
    </row>
    <row r="53" spans="1:9">
      <c r="A53" s="7">
        <v>33604</v>
      </c>
      <c r="B53" s="5">
        <v>9266.5580000000009</v>
      </c>
      <c r="H53" s="7">
        <v>37987</v>
      </c>
      <c r="I53" s="5">
        <v>89.703000000000003</v>
      </c>
    </row>
    <row r="54" spans="1:9">
      <c r="A54" s="7">
        <v>33970</v>
      </c>
      <c r="B54" s="5">
        <v>9521.0040000000008</v>
      </c>
      <c r="H54" s="7">
        <v>38353</v>
      </c>
      <c r="I54" s="5">
        <v>92.260999999999996</v>
      </c>
    </row>
    <row r="55" spans="1:9">
      <c r="A55" s="7">
        <v>34335</v>
      </c>
      <c r="B55" s="5">
        <v>9905.4279999999999</v>
      </c>
      <c r="H55" s="7">
        <v>38718</v>
      </c>
      <c r="I55" s="5">
        <v>94.728999999999999</v>
      </c>
    </row>
    <row r="56" spans="1:9">
      <c r="A56" s="7">
        <v>34700</v>
      </c>
      <c r="B56" s="5">
        <v>10174.754999999999</v>
      </c>
      <c r="H56" s="7">
        <v>39083</v>
      </c>
      <c r="I56" s="5">
        <v>97.100999999999999</v>
      </c>
    </row>
    <row r="57" spans="1:9">
      <c r="A57" s="7">
        <v>35065</v>
      </c>
      <c r="B57" s="5">
        <v>10560.976000000001</v>
      </c>
      <c r="H57" s="7">
        <v>39448</v>
      </c>
      <c r="I57" s="5">
        <v>100.065</v>
      </c>
    </row>
    <row r="58" spans="1:9">
      <c r="A58" s="7">
        <v>35431</v>
      </c>
      <c r="B58" s="5">
        <v>11034.85</v>
      </c>
      <c r="H58" s="7">
        <v>39814</v>
      </c>
      <c r="I58" s="5">
        <v>100</v>
      </c>
    </row>
    <row r="59" spans="1:9">
      <c r="A59" s="7">
        <v>35796</v>
      </c>
      <c r="B59" s="5">
        <v>11525.891</v>
      </c>
      <c r="H59" s="7">
        <v>40179</v>
      </c>
      <c r="I59" s="5">
        <v>101.65300000000001</v>
      </c>
    </row>
    <row r="60" spans="1:9">
      <c r="A60" s="7">
        <v>36161</v>
      </c>
      <c r="B60" s="5">
        <v>12065.903</v>
      </c>
      <c r="H60" s="7">
        <v>40544</v>
      </c>
      <c r="I60" s="5">
        <v>104.149</v>
      </c>
    </row>
    <row r="61" spans="1:9">
      <c r="A61" s="7">
        <v>36526</v>
      </c>
      <c r="B61" s="5">
        <v>12559.66</v>
      </c>
      <c r="H61" s="7">
        <v>40909</v>
      </c>
      <c r="I61" s="5">
        <v>106.121</v>
      </c>
    </row>
    <row r="62" spans="1:9">
      <c r="A62" s="7">
        <v>36892</v>
      </c>
      <c r="B62" s="5">
        <v>12682.24</v>
      </c>
      <c r="H62" s="7">
        <v>41275</v>
      </c>
      <c r="I62" s="5">
        <v>107.532</v>
      </c>
    </row>
    <row r="63" spans="1:9">
      <c r="A63" s="7">
        <v>37257</v>
      </c>
      <c r="B63" s="5">
        <v>12908.761</v>
      </c>
      <c r="H63" s="7">
        <v>41640</v>
      </c>
      <c r="I63" s="5">
        <v>109.157</v>
      </c>
    </row>
    <row r="64" spans="1:9">
      <c r="A64" s="7">
        <v>37622</v>
      </c>
      <c r="B64" s="5">
        <v>13271.081</v>
      </c>
      <c r="H64" s="7">
        <v>42005</v>
      </c>
      <c r="I64" s="5">
        <v>109.48099999999999</v>
      </c>
    </row>
    <row r="65" spans="1:9">
      <c r="A65" s="7">
        <v>37987</v>
      </c>
      <c r="B65" s="5">
        <v>13773.49</v>
      </c>
      <c r="H65" s="7">
        <v>42370</v>
      </c>
      <c r="I65" s="5">
        <v>110.789</v>
      </c>
    </row>
    <row r="66" spans="1:9">
      <c r="A66" s="7">
        <v>38353</v>
      </c>
      <c r="B66" s="5">
        <v>14234.243</v>
      </c>
      <c r="H66" s="7">
        <v>42736</v>
      </c>
      <c r="I66" s="5">
        <v>112.657</v>
      </c>
    </row>
    <row r="67" spans="1:9">
      <c r="A67" s="7">
        <v>38718</v>
      </c>
      <c r="B67" s="5">
        <v>14613.816999999999</v>
      </c>
      <c r="H67" s="7">
        <v>43101</v>
      </c>
      <c r="I67" s="5" t="e">
        <f>NA()</f>
        <v>#N/A</v>
      </c>
    </row>
    <row r="68" spans="1:9">
      <c r="A68" s="7">
        <v>39083</v>
      </c>
      <c r="B68" s="5">
        <v>14873.734</v>
      </c>
    </row>
    <row r="69" spans="1:9">
      <c r="A69" s="7">
        <v>39448</v>
      </c>
      <c r="B69" s="5">
        <v>14830.359</v>
      </c>
    </row>
    <row r="70" spans="1:9">
      <c r="A70" s="7">
        <v>39814</v>
      </c>
      <c r="B70" s="5">
        <v>14418.739</v>
      </c>
    </row>
    <row r="71" spans="1:9">
      <c r="A71" s="7">
        <v>40179</v>
      </c>
      <c r="B71" s="5">
        <v>14783.808999999999</v>
      </c>
    </row>
    <row r="72" spans="1:9">
      <c r="A72" s="7">
        <v>40544</v>
      </c>
      <c r="B72" s="5">
        <v>15020.565000000001</v>
      </c>
    </row>
    <row r="73" spans="1:9">
      <c r="A73" s="7">
        <v>40909</v>
      </c>
      <c r="B73" s="5">
        <v>15354.627</v>
      </c>
    </row>
    <row r="74" spans="1:9">
      <c r="A74" s="7">
        <v>41275</v>
      </c>
      <c r="B74" s="5">
        <v>15612.174999999999</v>
      </c>
    </row>
    <row r="75" spans="1:9">
      <c r="A75" s="7">
        <v>41640</v>
      </c>
      <c r="B75" s="5">
        <v>16013.282999999999</v>
      </c>
    </row>
    <row r="76" spans="1:9">
      <c r="A76" s="7">
        <v>42005</v>
      </c>
      <c r="B76" s="5">
        <v>16471.516</v>
      </c>
    </row>
    <row r="77" spans="1:9">
      <c r="A77" s="7">
        <v>42370</v>
      </c>
      <c r="B77" s="5">
        <v>16716.164000000001</v>
      </c>
    </row>
    <row r="78" spans="1:9">
      <c r="A78" s="7">
        <v>42736</v>
      </c>
      <c r="B78" s="5">
        <v>17096.179</v>
      </c>
    </row>
    <row r="79" spans="1:9">
      <c r="A79" s="7">
        <v>43101</v>
      </c>
      <c r="B79" s="5" t="e">
        <f>NA()</f>
        <v>#N/A</v>
      </c>
    </row>
  </sheetData>
  <hyperlinks>
    <hyperlink ref="A5" r:id="rId1" xr:uid="{00000000-0004-0000-1100-000000000000}"/>
    <hyperlink ref="C5" r:id="rId2" xr:uid="{00000000-0004-0000-1100-000001000000}"/>
    <hyperlink ref="H5" r:id="rId3" xr:uid="{00000000-0004-0000-1100-000002000000}"/>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V53"/>
  <sheetViews>
    <sheetView workbookViewId="0">
      <pane xSplit="2" ySplit="7" topLeftCell="J8" activePane="bottomRight" state="frozen"/>
      <selection pane="topRight" activeCell="C1" sqref="C1"/>
      <selection pane="bottomLeft" activeCell="A8" sqref="A8"/>
      <selection pane="bottomRight" activeCell="B28" sqref="B28"/>
    </sheetView>
  </sheetViews>
  <sheetFormatPr defaultRowHeight="15.5"/>
  <cols>
    <col min="2" max="2" width="52.83203125" customWidth="1"/>
  </cols>
  <sheetData>
    <row r="1" spans="1:48" ht="18">
      <c r="A1" s="139" t="s">
        <v>3</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0"/>
      <c r="AV1" s="140"/>
    </row>
    <row r="2" spans="1:48" ht="16.5">
      <c r="A2" s="141" t="s">
        <v>4</v>
      </c>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row>
    <row r="3" spans="1:48">
      <c r="A3" s="140" t="s">
        <v>5</v>
      </c>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row>
    <row r="4" spans="1:48">
      <c r="A4" s="140" t="s">
        <v>6</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row>
    <row r="6" spans="1:48">
      <c r="A6" s="138" t="s">
        <v>7</v>
      </c>
      <c r="B6" s="138" t="s">
        <v>8</v>
      </c>
      <c r="C6" s="138" t="s">
        <v>9</v>
      </c>
      <c r="D6" s="138" t="s">
        <v>10</v>
      </c>
      <c r="E6" s="138" t="s">
        <v>11</v>
      </c>
      <c r="F6" s="138" t="s">
        <v>12</v>
      </c>
      <c r="G6" s="138" t="s">
        <v>13</v>
      </c>
      <c r="H6" s="138" t="s">
        <v>14</v>
      </c>
      <c r="I6" s="138" t="s">
        <v>15</v>
      </c>
      <c r="J6" s="138" t="s">
        <v>16</v>
      </c>
      <c r="K6" s="138" t="s">
        <v>17</v>
      </c>
      <c r="L6" s="138" t="s">
        <v>18</v>
      </c>
      <c r="M6" s="138" t="s">
        <v>19</v>
      </c>
      <c r="N6" s="138" t="s">
        <v>20</v>
      </c>
      <c r="O6" s="138" t="s">
        <v>21</v>
      </c>
      <c r="P6" s="138" t="s">
        <v>22</v>
      </c>
      <c r="Q6" s="138" t="s">
        <v>23</v>
      </c>
      <c r="R6" s="138" t="s">
        <v>24</v>
      </c>
      <c r="S6" s="138" t="s">
        <v>25</v>
      </c>
      <c r="T6" s="138" t="s">
        <v>26</v>
      </c>
      <c r="U6" s="138" t="s">
        <v>27</v>
      </c>
      <c r="V6" s="138" t="s">
        <v>28</v>
      </c>
      <c r="W6" s="138" t="s">
        <v>29</v>
      </c>
      <c r="X6" s="138" t="s">
        <v>30</v>
      </c>
      <c r="Y6" s="138" t="s">
        <v>31</v>
      </c>
      <c r="Z6" s="138" t="s">
        <v>32</v>
      </c>
      <c r="AA6" s="138" t="s">
        <v>33</v>
      </c>
      <c r="AB6" s="138" t="s">
        <v>34</v>
      </c>
      <c r="AC6" s="138" t="s">
        <v>35</v>
      </c>
      <c r="AD6" s="138" t="s">
        <v>36</v>
      </c>
      <c r="AE6" s="138" t="s">
        <v>37</v>
      </c>
      <c r="AF6" s="138" t="s">
        <v>38</v>
      </c>
      <c r="AG6" s="138" t="s">
        <v>39</v>
      </c>
      <c r="AH6" s="138" t="s">
        <v>40</v>
      </c>
      <c r="AI6" s="138" t="s">
        <v>41</v>
      </c>
      <c r="AJ6" s="138" t="s">
        <v>42</v>
      </c>
      <c r="AK6" s="138" t="s">
        <v>43</v>
      </c>
      <c r="AL6" s="138" t="s">
        <v>44</v>
      </c>
      <c r="AM6" s="138" t="s">
        <v>45</v>
      </c>
      <c r="AN6" s="138" t="s">
        <v>46</v>
      </c>
      <c r="AO6" s="138" t="s">
        <v>47</v>
      </c>
      <c r="AP6" s="138" t="s">
        <v>48</v>
      </c>
      <c r="AQ6" s="138" t="s">
        <v>49</v>
      </c>
      <c r="AR6" s="138" t="s">
        <v>50</v>
      </c>
      <c r="AS6" s="138" t="s">
        <v>51</v>
      </c>
      <c r="AT6" s="138" t="s">
        <v>52</v>
      </c>
      <c r="AU6" s="138" t="s">
        <v>53</v>
      </c>
      <c r="AV6" s="138" t="s">
        <v>54</v>
      </c>
    </row>
    <row r="7" spans="1:48">
      <c r="A7" s="2" t="s">
        <v>7</v>
      </c>
      <c r="B7" s="2" t="s">
        <v>8</v>
      </c>
      <c r="C7" s="2" t="s">
        <v>8</v>
      </c>
      <c r="D7" s="2" t="s">
        <v>8</v>
      </c>
      <c r="E7" s="2" t="s">
        <v>8</v>
      </c>
      <c r="F7" s="2" t="s">
        <v>8</v>
      </c>
      <c r="G7" s="2" t="s">
        <v>8</v>
      </c>
      <c r="H7" s="2" t="s">
        <v>8</v>
      </c>
      <c r="I7" s="2" t="s">
        <v>8</v>
      </c>
      <c r="J7" s="2" t="s">
        <v>8</v>
      </c>
      <c r="K7" s="2" t="s">
        <v>8</v>
      </c>
      <c r="L7" s="2" t="s">
        <v>8</v>
      </c>
      <c r="M7" s="2" t="s">
        <v>8</v>
      </c>
      <c r="N7" s="2" t="s">
        <v>8</v>
      </c>
      <c r="O7" s="2" t="s">
        <v>8</v>
      </c>
      <c r="P7" s="2" t="s">
        <v>8</v>
      </c>
      <c r="Q7" s="2" t="s">
        <v>8</v>
      </c>
      <c r="R7" s="2" t="s">
        <v>8</v>
      </c>
      <c r="S7" s="2" t="s">
        <v>8</v>
      </c>
      <c r="T7" s="2" t="s">
        <v>8</v>
      </c>
      <c r="U7" s="2" t="s">
        <v>8</v>
      </c>
      <c r="V7" s="2" t="s">
        <v>8</v>
      </c>
      <c r="W7" s="2" t="s">
        <v>8</v>
      </c>
      <c r="X7" s="2" t="s">
        <v>8</v>
      </c>
      <c r="Y7" s="2" t="s">
        <v>8</v>
      </c>
      <c r="Z7" s="2" t="s">
        <v>8</v>
      </c>
      <c r="AA7" s="2" t="s">
        <v>8</v>
      </c>
      <c r="AB7" s="2" t="s">
        <v>8</v>
      </c>
      <c r="AC7" s="2" t="s">
        <v>8</v>
      </c>
      <c r="AD7" s="2" t="s">
        <v>8</v>
      </c>
      <c r="AE7" s="2" t="s">
        <v>8</v>
      </c>
      <c r="AF7" s="2" t="s">
        <v>8</v>
      </c>
      <c r="AG7" s="2" t="s">
        <v>8</v>
      </c>
      <c r="AH7" s="2" t="s">
        <v>8</v>
      </c>
      <c r="AI7" s="2" t="s">
        <v>8</v>
      </c>
      <c r="AJ7" s="2" t="s">
        <v>8</v>
      </c>
      <c r="AK7" s="2" t="s">
        <v>8</v>
      </c>
      <c r="AL7" s="2" t="s">
        <v>8</v>
      </c>
      <c r="AM7" s="2" t="s">
        <v>8</v>
      </c>
      <c r="AN7" s="2" t="s">
        <v>8</v>
      </c>
      <c r="AO7" s="2" t="s">
        <v>8</v>
      </c>
      <c r="AP7" s="2" t="s">
        <v>8</v>
      </c>
      <c r="AQ7" s="2" t="s">
        <v>8</v>
      </c>
      <c r="AR7" s="2" t="s">
        <v>8</v>
      </c>
      <c r="AS7" s="2" t="s">
        <v>8</v>
      </c>
      <c r="AT7" s="2" t="s">
        <v>8</v>
      </c>
      <c r="AU7" s="2" t="s">
        <v>8</v>
      </c>
      <c r="AV7" s="2" t="s">
        <v>8</v>
      </c>
    </row>
    <row r="8" spans="1:48">
      <c r="A8" s="2" t="s">
        <v>55</v>
      </c>
      <c r="B8" s="3" t="s">
        <v>56</v>
      </c>
      <c r="C8" s="2">
        <v>53.223999999999997</v>
      </c>
      <c r="D8" s="2">
        <v>50.505000000000003</v>
      </c>
      <c r="E8" s="2">
        <v>50.024999999999999</v>
      </c>
      <c r="F8" s="2">
        <v>49.536999999999999</v>
      </c>
      <c r="G8" s="2">
        <v>49.304000000000002</v>
      </c>
      <c r="H8" s="2">
        <v>49.780999999999999</v>
      </c>
      <c r="I8" s="2">
        <v>50.183999999999997</v>
      </c>
      <c r="J8" s="2">
        <v>51.536000000000001</v>
      </c>
      <c r="K8" s="2">
        <v>53.527999999999999</v>
      </c>
      <c r="L8" s="2">
        <v>56.866999999999997</v>
      </c>
      <c r="M8" s="2">
        <v>60.966999999999999</v>
      </c>
      <c r="N8" s="2">
        <v>65.391999999999996</v>
      </c>
      <c r="O8" s="2">
        <v>68.822000000000003</v>
      </c>
      <c r="P8" s="2">
        <v>74.873000000000005</v>
      </c>
      <c r="Q8" s="2">
        <v>80.064999999999998</v>
      </c>
      <c r="R8" s="2">
        <v>84.125</v>
      </c>
      <c r="S8" s="2">
        <v>83.915000000000006</v>
      </c>
      <c r="T8" s="2">
        <v>83.71</v>
      </c>
      <c r="U8" s="2">
        <v>83.924999999999997</v>
      </c>
      <c r="V8" s="2">
        <v>83.1</v>
      </c>
      <c r="W8" s="2">
        <v>79.402000000000001</v>
      </c>
      <c r="X8" s="2">
        <v>75.391000000000005</v>
      </c>
      <c r="Y8" s="2">
        <v>71.73</v>
      </c>
      <c r="Z8" s="2">
        <v>68.873000000000005</v>
      </c>
      <c r="AA8" s="2">
        <v>67.804000000000002</v>
      </c>
      <c r="AB8" s="2">
        <v>65.962000000000003</v>
      </c>
      <c r="AC8" s="2">
        <v>64.581000000000003</v>
      </c>
      <c r="AD8" s="2">
        <v>65.578999999999994</v>
      </c>
      <c r="AE8" s="2">
        <v>64.983999999999995</v>
      </c>
      <c r="AF8" s="2">
        <v>67.233999999999995</v>
      </c>
      <c r="AG8" s="2">
        <v>71.966999999999999</v>
      </c>
      <c r="AH8" s="2">
        <v>78.072999999999993</v>
      </c>
      <c r="AI8" s="2">
        <v>82.795000000000002</v>
      </c>
      <c r="AJ8" s="2">
        <v>84.427000000000007</v>
      </c>
      <c r="AK8" s="2">
        <v>86.114000000000004</v>
      </c>
      <c r="AL8" s="2">
        <v>88.245000000000005</v>
      </c>
      <c r="AM8" s="2">
        <v>94.9</v>
      </c>
      <c r="AN8" s="2">
        <v>100</v>
      </c>
      <c r="AO8" s="2">
        <v>103.203</v>
      </c>
      <c r="AP8" s="2">
        <v>100.854</v>
      </c>
      <c r="AQ8" s="2">
        <v>97.447000000000003</v>
      </c>
      <c r="AR8" s="2">
        <v>90.790999999999997</v>
      </c>
      <c r="AS8" s="2">
        <v>87.132999999999996</v>
      </c>
      <c r="AT8" s="2">
        <v>85.244</v>
      </c>
      <c r="AU8" s="2">
        <v>84.613</v>
      </c>
      <c r="AV8" s="2">
        <v>84.811999999999998</v>
      </c>
    </row>
    <row r="9" spans="1:48">
      <c r="A9" s="2" t="s">
        <v>57</v>
      </c>
      <c r="B9" s="3" t="s">
        <v>58</v>
      </c>
      <c r="C9" s="2">
        <v>65.680000000000007</v>
      </c>
      <c r="D9" s="2">
        <v>61.161999999999999</v>
      </c>
      <c r="E9" s="2">
        <v>59.506</v>
      </c>
      <c r="F9" s="2">
        <v>58.273000000000003</v>
      </c>
      <c r="G9" s="2">
        <v>57.048999999999999</v>
      </c>
      <c r="H9" s="2">
        <v>57.392000000000003</v>
      </c>
      <c r="I9" s="2">
        <v>57.82</v>
      </c>
      <c r="J9" s="2">
        <v>58.337000000000003</v>
      </c>
      <c r="K9" s="2">
        <v>60.034999999999997</v>
      </c>
      <c r="L9" s="2">
        <v>63.023000000000003</v>
      </c>
      <c r="M9" s="2">
        <v>66.522999999999996</v>
      </c>
      <c r="N9" s="2">
        <v>69.534999999999997</v>
      </c>
      <c r="O9" s="2">
        <v>71.283000000000001</v>
      </c>
      <c r="P9" s="2">
        <v>75.058999999999997</v>
      </c>
      <c r="Q9" s="2">
        <v>79.064999999999998</v>
      </c>
      <c r="R9" s="2">
        <v>81.91</v>
      </c>
      <c r="S9" s="2">
        <v>83.798000000000002</v>
      </c>
      <c r="T9" s="2">
        <v>84.322999999999993</v>
      </c>
      <c r="U9" s="2">
        <v>84.656000000000006</v>
      </c>
      <c r="V9" s="2">
        <v>85.95</v>
      </c>
      <c r="W9" s="2">
        <v>82.391999999999996</v>
      </c>
      <c r="X9" s="2">
        <v>79.626999999999995</v>
      </c>
      <c r="Y9" s="2">
        <v>76.13</v>
      </c>
      <c r="Z9" s="2">
        <v>73.111000000000004</v>
      </c>
      <c r="AA9" s="2">
        <v>71.828999999999994</v>
      </c>
      <c r="AB9" s="2">
        <v>70.774000000000001</v>
      </c>
      <c r="AC9" s="2">
        <v>68.849999999999994</v>
      </c>
      <c r="AD9" s="2">
        <v>70.010000000000005</v>
      </c>
      <c r="AE9" s="2">
        <v>69.013000000000005</v>
      </c>
      <c r="AF9" s="2">
        <v>70.986000000000004</v>
      </c>
      <c r="AG9" s="2">
        <v>74.835999999999999</v>
      </c>
      <c r="AH9" s="2">
        <v>80.653000000000006</v>
      </c>
      <c r="AI9" s="2">
        <v>84.778999999999996</v>
      </c>
      <c r="AJ9" s="2">
        <v>85.721000000000004</v>
      </c>
      <c r="AK9" s="2">
        <v>86.576999999999998</v>
      </c>
      <c r="AL9" s="2">
        <v>87.963999999999999</v>
      </c>
      <c r="AM9" s="2">
        <v>94.034000000000006</v>
      </c>
      <c r="AN9" s="2">
        <v>100</v>
      </c>
      <c r="AO9" s="2">
        <v>103.705</v>
      </c>
      <c r="AP9" s="2">
        <v>102.11199999999999</v>
      </c>
      <c r="AQ9" s="2">
        <v>99.67</v>
      </c>
      <c r="AR9" s="2">
        <v>92.903999999999996</v>
      </c>
      <c r="AS9" s="2">
        <v>89.605000000000004</v>
      </c>
      <c r="AT9" s="2">
        <v>87.596000000000004</v>
      </c>
      <c r="AU9" s="2">
        <v>86.686000000000007</v>
      </c>
      <c r="AV9" s="2">
        <v>85.352999999999994</v>
      </c>
    </row>
    <row r="10" spans="1:48">
      <c r="A10" s="2" t="s">
        <v>59</v>
      </c>
      <c r="B10" s="2" t="s">
        <v>60</v>
      </c>
      <c r="C10" s="2">
        <v>65.188000000000002</v>
      </c>
      <c r="D10" s="2">
        <v>61.113999999999997</v>
      </c>
      <c r="E10" s="2">
        <v>59.698999999999998</v>
      </c>
      <c r="F10" s="2">
        <v>58.113999999999997</v>
      </c>
      <c r="G10" s="2">
        <v>56.533000000000001</v>
      </c>
      <c r="H10" s="2">
        <v>56.915999999999997</v>
      </c>
      <c r="I10" s="2">
        <v>57.344000000000001</v>
      </c>
      <c r="J10" s="2">
        <v>57.886000000000003</v>
      </c>
      <c r="K10" s="2">
        <v>59.63</v>
      </c>
      <c r="L10" s="2">
        <v>62.603000000000002</v>
      </c>
      <c r="M10" s="2">
        <v>66.13</v>
      </c>
      <c r="N10" s="2">
        <v>69.043000000000006</v>
      </c>
      <c r="O10" s="2">
        <v>71.022999999999996</v>
      </c>
      <c r="P10" s="2">
        <v>74.864000000000004</v>
      </c>
      <c r="Q10" s="2">
        <v>78.891000000000005</v>
      </c>
      <c r="R10" s="2">
        <v>81.718999999999994</v>
      </c>
      <c r="S10" s="2">
        <v>83.614000000000004</v>
      </c>
      <c r="T10" s="2">
        <v>84.111999999999995</v>
      </c>
      <c r="U10" s="2">
        <v>84.656999999999996</v>
      </c>
      <c r="V10" s="2">
        <v>85.67</v>
      </c>
      <c r="W10" s="2">
        <v>82.275000000000006</v>
      </c>
      <c r="X10" s="2">
        <v>79.537999999999997</v>
      </c>
      <c r="Y10" s="2">
        <v>76.510999999999996</v>
      </c>
      <c r="Z10" s="2">
        <v>72.992000000000004</v>
      </c>
      <c r="AA10" s="2">
        <v>71.763999999999996</v>
      </c>
      <c r="AB10" s="2">
        <v>70.552000000000007</v>
      </c>
      <c r="AC10" s="2">
        <v>68.59</v>
      </c>
      <c r="AD10" s="2">
        <v>69.665999999999997</v>
      </c>
      <c r="AE10" s="2">
        <v>68.850999999999999</v>
      </c>
      <c r="AF10" s="2">
        <v>71.075000000000003</v>
      </c>
      <c r="AG10" s="2">
        <v>75.046999999999997</v>
      </c>
      <c r="AH10" s="2">
        <v>80.766999999999996</v>
      </c>
      <c r="AI10" s="2">
        <v>84.709000000000003</v>
      </c>
      <c r="AJ10" s="2">
        <v>85.846000000000004</v>
      </c>
      <c r="AK10" s="2">
        <v>86.959000000000003</v>
      </c>
      <c r="AL10" s="2">
        <v>88.316999999999993</v>
      </c>
      <c r="AM10" s="2">
        <v>94.27</v>
      </c>
      <c r="AN10" s="2">
        <v>100</v>
      </c>
      <c r="AO10" s="2">
        <v>103.533</v>
      </c>
      <c r="AP10" s="2">
        <v>102.26</v>
      </c>
      <c r="AQ10" s="2">
        <v>99.855000000000004</v>
      </c>
      <c r="AR10" s="2">
        <v>93.344999999999999</v>
      </c>
      <c r="AS10" s="2">
        <v>90.206999999999994</v>
      </c>
      <c r="AT10" s="2">
        <v>88.247</v>
      </c>
      <c r="AU10" s="2">
        <v>87.382999999999996</v>
      </c>
      <c r="AV10" s="2">
        <v>86.241</v>
      </c>
    </row>
    <row r="11" spans="1:48">
      <c r="A11" s="2" t="s">
        <v>61</v>
      </c>
      <c r="B11" s="2" t="s">
        <v>62</v>
      </c>
      <c r="C11" s="2">
        <v>88.04</v>
      </c>
      <c r="D11" s="2">
        <v>84.224000000000004</v>
      </c>
      <c r="E11" s="2">
        <v>82.844999999999999</v>
      </c>
      <c r="F11" s="2">
        <v>81.706000000000003</v>
      </c>
      <c r="G11" s="2">
        <v>80.518000000000001</v>
      </c>
      <c r="H11" s="2">
        <v>80.058000000000007</v>
      </c>
      <c r="I11" s="2">
        <v>80.491</v>
      </c>
      <c r="J11" s="2">
        <v>80.283000000000001</v>
      </c>
      <c r="K11" s="2">
        <v>81.049000000000007</v>
      </c>
      <c r="L11" s="2">
        <v>83.412000000000006</v>
      </c>
      <c r="M11" s="2">
        <v>85.837000000000003</v>
      </c>
      <c r="N11" s="2">
        <v>88.408000000000001</v>
      </c>
      <c r="O11" s="2">
        <v>91.468000000000004</v>
      </c>
      <c r="P11" s="2">
        <v>95.456999999999994</v>
      </c>
      <c r="Q11" s="2">
        <v>98.875</v>
      </c>
      <c r="R11" s="2">
        <v>102.533</v>
      </c>
      <c r="S11" s="2">
        <v>104.331</v>
      </c>
      <c r="T11" s="2">
        <v>106.07899999999999</v>
      </c>
      <c r="U11" s="2">
        <v>106.958</v>
      </c>
      <c r="V11" s="2">
        <v>107.383</v>
      </c>
      <c r="W11" s="2">
        <v>103.864</v>
      </c>
      <c r="X11" s="2">
        <v>100.9</v>
      </c>
      <c r="Y11" s="2">
        <v>97.165000000000006</v>
      </c>
      <c r="Z11" s="2">
        <v>93.278999999999996</v>
      </c>
      <c r="AA11" s="2">
        <v>90.212999999999994</v>
      </c>
      <c r="AB11" s="2">
        <v>87.578000000000003</v>
      </c>
      <c r="AC11" s="2">
        <v>85.230999999999995</v>
      </c>
      <c r="AD11" s="2">
        <v>83.430999999999997</v>
      </c>
      <c r="AE11" s="2">
        <v>82.495999999999995</v>
      </c>
      <c r="AF11" s="2">
        <v>82.49</v>
      </c>
      <c r="AG11" s="2">
        <v>83.596999999999994</v>
      </c>
      <c r="AH11" s="2">
        <v>85.911000000000001</v>
      </c>
      <c r="AI11" s="2">
        <v>87.917000000000002</v>
      </c>
      <c r="AJ11" s="2">
        <v>89.388999999999996</v>
      </c>
      <c r="AK11" s="2">
        <v>89.9</v>
      </c>
      <c r="AL11" s="2">
        <v>91.128</v>
      </c>
      <c r="AM11" s="2">
        <v>94.781000000000006</v>
      </c>
      <c r="AN11" s="2">
        <v>100</v>
      </c>
      <c r="AO11" s="2">
        <v>103.206</v>
      </c>
      <c r="AP11" s="2">
        <v>104.68899999999999</v>
      </c>
      <c r="AQ11" s="2">
        <v>103.748</v>
      </c>
      <c r="AR11" s="2">
        <v>101.32899999999999</v>
      </c>
      <c r="AS11" s="2">
        <v>99.497</v>
      </c>
      <c r="AT11" s="2">
        <v>97.433999999999997</v>
      </c>
      <c r="AU11" s="2">
        <v>96.856999999999999</v>
      </c>
      <c r="AV11" s="2">
        <v>96.421999999999997</v>
      </c>
    </row>
    <row r="12" spans="1:48">
      <c r="A12" s="2" t="s">
        <v>63</v>
      </c>
      <c r="B12" s="2" t="s">
        <v>64</v>
      </c>
      <c r="C12" s="2">
        <v>122.371</v>
      </c>
      <c r="D12" s="2">
        <v>116.09099999999999</v>
      </c>
      <c r="E12" s="2">
        <v>114.413</v>
      </c>
      <c r="F12" s="2">
        <v>112.813</v>
      </c>
      <c r="G12" s="2">
        <v>110.574</v>
      </c>
      <c r="H12" s="2">
        <v>109.584</v>
      </c>
      <c r="I12" s="2">
        <v>110.373</v>
      </c>
      <c r="J12" s="2">
        <v>109.492</v>
      </c>
      <c r="K12" s="2">
        <v>110.137</v>
      </c>
      <c r="L12" s="2">
        <v>113.53400000000001</v>
      </c>
      <c r="M12" s="2">
        <v>116.14</v>
      </c>
      <c r="N12" s="2">
        <v>117.929</v>
      </c>
      <c r="O12" s="2">
        <v>119.57299999999999</v>
      </c>
      <c r="P12" s="2">
        <v>121.82899999999999</v>
      </c>
      <c r="Q12" s="2">
        <v>122.283</v>
      </c>
      <c r="R12" s="2">
        <v>123.398</v>
      </c>
      <c r="S12" s="2">
        <v>121.892</v>
      </c>
      <c r="T12" s="2">
        <v>121.88800000000001</v>
      </c>
      <c r="U12" s="2">
        <v>121.10899999999999</v>
      </c>
      <c r="V12" s="2">
        <v>120.67700000000001</v>
      </c>
      <c r="W12" s="2">
        <v>113.746</v>
      </c>
      <c r="X12" s="2">
        <v>108.901</v>
      </c>
      <c r="Y12" s="2">
        <v>103.271</v>
      </c>
      <c r="Z12" s="2">
        <v>97.649000000000001</v>
      </c>
      <c r="AA12" s="2">
        <v>93.498000000000005</v>
      </c>
      <c r="AB12" s="2">
        <v>90.072000000000003</v>
      </c>
      <c r="AC12" s="2">
        <v>87.201999999999998</v>
      </c>
      <c r="AD12" s="2">
        <v>85.076999999999998</v>
      </c>
      <c r="AE12" s="2">
        <v>84.444999999999993</v>
      </c>
      <c r="AF12" s="2">
        <v>84.980999999999995</v>
      </c>
      <c r="AG12" s="2">
        <v>87.180999999999997</v>
      </c>
      <c r="AH12" s="2">
        <v>90.216999999999999</v>
      </c>
      <c r="AI12" s="2">
        <v>91.884</v>
      </c>
      <c r="AJ12" s="2">
        <v>92.212000000000003</v>
      </c>
      <c r="AK12" s="2">
        <v>90.834999999999994</v>
      </c>
      <c r="AL12" s="2">
        <v>90.531000000000006</v>
      </c>
      <c r="AM12" s="2">
        <v>93.936000000000007</v>
      </c>
      <c r="AN12" s="2">
        <v>100</v>
      </c>
      <c r="AO12" s="2">
        <v>103.24299999999999</v>
      </c>
      <c r="AP12" s="2">
        <v>104.279</v>
      </c>
      <c r="AQ12" s="2">
        <v>102.248</v>
      </c>
      <c r="AR12" s="2">
        <v>98.635999999999996</v>
      </c>
      <c r="AS12" s="2">
        <v>96.576999999999998</v>
      </c>
      <c r="AT12" s="2">
        <v>94.295000000000002</v>
      </c>
      <c r="AU12" s="2">
        <v>94.156999999999996</v>
      </c>
      <c r="AV12" s="2">
        <v>94.254000000000005</v>
      </c>
    </row>
    <row r="13" spans="1:48">
      <c r="A13" s="2" t="s">
        <v>65</v>
      </c>
      <c r="B13" s="2" t="s">
        <v>66</v>
      </c>
      <c r="C13" s="2">
        <v>120.623</v>
      </c>
      <c r="D13" s="2">
        <v>113.82</v>
      </c>
      <c r="E13" s="2">
        <v>109.801</v>
      </c>
      <c r="F13" s="2">
        <v>107.42700000000001</v>
      </c>
      <c r="G13" s="2">
        <v>104.79300000000001</v>
      </c>
      <c r="H13" s="2">
        <v>103.911</v>
      </c>
      <c r="I13" s="2">
        <v>102.9</v>
      </c>
      <c r="J13" s="2">
        <v>101.276</v>
      </c>
      <c r="K13" s="2">
        <v>102.328</v>
      </c>
      <c r="L13" s="2">
        <v>105.64100000000001</v>
      </c>
      <c r="M13" s="2">
        <v>107.517</v>
      </c>
      <c r="N13" s="2">
        <v>109.358</v>
      </c>
      <c r="O13" s="2">
        <v>110.712</v>
      </c>
      <c r="P13" s="2">
        <v>112.313</v>
      </c>
      <c r="Q13" s="2">
        <v>113.297</v>
      </c>
      <c r="R13" s="2">
        <v>114.696</v>
      </c>
      <c r="S13" s="2">
        <v>113.86199999999999</v>
      </c>
      <c r="T13" s="2">
        <v>113.301</v>
      </c>
      <c r="U13" s="2">
        <v>113.601</v>
      </c>
      <c r="V13" s="2">
        <v>114.953</v>
      </c>
      <c r="W13" s="2">
        <v>105.16800000000001</v>
      </c>
      <c r="X13" s="2">
        <v>99.771000000000001</v>
      </c>
      <c r="Y13" s="2">
        <v>94.994</v>
      </c>
      <c r="Z13" s="2">
        <v>90.093000000000004</v>
      </c>
      <c r="AA13" s="2">
        <v>86.813000000000002</v>
      </c>
      <c r="AB13" s="2">
        <v>84.495000000000005</v>
      </c>
      <c r="AC13" s="2">
        <v>82.602000000000004</v>
      </c>
      <c r="AD13" s="2">
        <v>81.141000000000005</v>
      </c>
      <c r="AE13" s="2">
        <v>81.84</v>
      </c>
      <c r="AF13" s="2">
        <v>83.492999999999995</v>
      </c>
      <c r="AG13" s="2">
        <v>86.552000000000007</v>
      </c>
      <c r="AH13" s="2">
        <v>91.287000000000006</v>
      </c>
      <c r="AI13" s="2">
        <v>92.331000000000003</v>
      </c>
      <c r="AJ13" s="2">
        <v>91.778000000000006</v>
      </c>
      <c r="AK13" s="2">
        <v>89.638000000000005</v>
      </c>
      <c r="AL13" s="2">
        <v>88.936999999999998</v>
      </c>
      <c r="AM13" s="2">
        <v>92.870999999999995</v>
      </c>
      <c r="AN13" s="2">
        <v>100</v>
      </c>
      <c r="AO13" s="2">
        <v>101.608</v>
      </c>
      <c r="AP13" s="2">
        <v>101.209</v>
      </c>
      <c r="AQ13" s="2">
        <v>98.546000000000006</v>
      </c>
      <c r="AR13" s="2">
        <v>96.066999999999993</v>
      </c>
      <c r="AS13" s="2">
        <v>93.01</v>
      </c>
      <c r="AT13" s="2">
        <v>89.649000000000001</v>
      </c>
      <c r="AU13" s="2">
        <v>89.111000000000004</v>
      </c>
      <c r="AV13" s="2">
        <v>89.2</v>
      </c>
    </row>
    <row r="14" spans="1:48">
      <c r="A14" s="2" t="s">
        <v>67</v>
      </c>
      <c r="B14" s="2" t="s">
        <v>68</v>
      </c>
      <c r="C14" s="2">
        <v>124.441</v>
      </c>
      <c r="D14" s="2">
        <v>119.285</v>
      </c>
      <c r="E14" s="2">
        <v>122.38800000000001</v>
      </c>
      <c r="F14" s="2">
        <v>122.381</v>
      </c>
      <c r="G14" s="2">
        <v>120.94499999999999</v>
      </c>
      <c r="H14" s="2">
        <v>119.753</v>
      </c>
      <c r="I14" s="2">
        <v>124</v>
      </c>
      <c r="J14" s="2">
        <v>124.571</v>
      </c>
      <c r="K14" s="2">
        <v>124.402</v>
      </c>
      <c r="L14" s="2">
        <v>127.91200000000001</v>
      </c>
      <c r="M14" s="2">
        <v>132.05500000000001</v>
      </c>
      <c r="N14" s="2">
        <v>133.67400000000001</v>
      </c>
      <c r="O14" s="2">
        <v>135.91800000000001</v>
      </c>
      <c r="P14" s="2">
        <v>139.58699999999999</v>
      </c>
      <c r="Q14" s="2">
        <v>138.81</v>
      </c>
      <c r="R14" s="2">
        <v>139.221</v>
      </c>
      <c r="S14" s="2">
        <v>136.209</v>
      </c>
      <c r="T14" s="2">
        <v>137.46799999999999</v>
      </c>
      <c r="U14" s="2">
        <v>134.32499999999999</v>
      </c>
      <c r="V14" s="2">
        <v>130.09</v>
      </c>
      <c r="W14" s="2">
        <v>129.40899999999999</v>
      </c>
      <c r="X14" s="2">
        <v>125.837</v>
      </c>
      <c r="Y14" s="2">
        <v>118.568</v>
      </c>
      <c r="Z14" s="2">
        <v>111.586</v>
      </c>
      <c r="AA14" s="2">
        <v>105.798</v>
      </c>
      <c r="AB14" s="2">
        <v>100.322</v>
      </c>
      <c r="AC14" s="2">
        <v>95.65</v>
      </c>
      <c r="AD14" s="2">
        <v>92.302999999999997</v>
      </c>
      <c r="AE14" s="2">
        <v>89.236000000000004</v>
      </c>
      <c r="AF14" s="2">
        <v>87.74</v>
      </c>
      <c r="AG14" s="2">
        <v>88.358999999999995</v>
      </c>
      <c r="AH14" s="2">
        <v>88.17</v>
      </c>
      <c r="AI14" s="2">
        <v>91.046000000000006</v>
      </c>
      <c r="AJ14" s="2">
        <v>93.102000000000004</v>
      </c>
      <c r="AK14" s="2">
        <v>93.263999999999996</v>
      </c>
      <c r="AL14" s="2">
        <v>93.772999999999996</v>
      </c>
      <c r="AM14" s="2">
        <v>96.087999999999994</v>
      </c>
      <c r="AN14" s="2">
        <v>100</v>
      </c>
      <c r="AO14" s="2">
        <v>106.461</v>
      </c>
      <c r="AP14" s="2">
        <v>110.28700000000001</v>
      </c>
      <c r="AQ14" s="2">
        <v>109.48</v>
      </c>
      <c r="AR14" s="2">
        <v>103.68300000000001</v>
      </c>
      <c r="AS14" s="2">
        <v>103.496</v>
      </c>
      <c r="AT14" s="2">
        <v>103.211</v>
      </c>
      <c r="AU14" s="2">
        <v>103.807</v>
      </c>
      <c r="AV14" s="2">
        <v>103.92400000000001</v>
      </c>
    </row>
    <row r="15" spans="1:48">
      <c r="A15" s="2" t="s">
        <v>69</v>
      </c>
      <c r="B15" s="2" t="s">
        <v>70</v>
      </c>
      <c r="C15" s="2">
        <v>54.033000000000001</v>
      </c>
      <c r="D15" s="2">
        <v>52.573999999999998</v>
      </c>
      <c r="E15" s="2">
        <v>51.515000000000001</v>
      </c>
      <c r="F15" s="2">
        <v>50.83</v>
      </c>
      <c r="G15" s="2">
        <v>50.600999999999999</v>
      </c>
      <c r="H15" s="2">
        <v>50.613</v>
      </c>
      <c r="I15" s="2">
        <v>50.725000000000001</v>
      </c>
      <c r="J15" s="2">
        <v>51.082999999999998</v>
      </c>
      <c r="K15" s="2">
        <v>51.899000000000001</v>
      </c>
      <c r="L15" s="2">
        <v>53.258000000000003</v>
      </c>
      <c r="M15" s="2">
        <v>55.39</v>
      </c>
      <c r="N15" s="2">
        <v>58.478000000000002</v>
      </c>
      <c r="O15" s="2">
        <v>62.578000000000003</v>
      </c>
      <c r="P15" s="2">
        <v>67.906000000000006</v>
      </c>
      <c r="Q15" s="2">
        <v>73.888999999999996</v>
      </c>
      <c r="R15" s="2">
        <v>79.798000000000002</v>
      </c>
      <c r="S15" s="2">
        <v>84.691999999999993</v>
      </c>
      <c r="T15" s="2">
        <v>88.094999999999999</v>
      </c>
      <c r="U15" s="2">
        <v>90.573999999999998</v>
      </c>
      <c r="V15" s="2">
        <v>91.840999999999994</v>
      </c>
      <c r="W15" s="2">
        <v>91.873999999999995</v>
      </c>
      <c r="X15" s="2">
        <v>90.894999999999996</v>
      </c>
      <c r="Y15" s="2">
        <v>89.141999999999996</v>
      </c>
      <c r="Z15" s="2">
        <v>87.073999999999998</v>
      </c>
      <c r="AA15" s="2">
        <v>85.16</v>
      </c>
      <c r="AB15" s="2">
        <v>83.382999999999996</v>
      </c>
      <c r="AC15" s="2">
        <v>81.628</v>
      </c>
      <c r="AD15" s="2">
        <v>80.203999999999994</v>
      </c>
      <c r="AE15" s="2">
        <v>78.956000000000003</v>
      </c>
      <c r="AF15" s="2">
        <v>78.34</v>
      </c>
      <c r="AG15" s="2">
        <v>78.117000000000004</v>
      </c>
      <c r="AH15" s="2">
        <v>79.454999999999998</v>
      </c>
      <c r="AI15" s="2">
        <v>81.927999999999997</v>
      </c>
      <c r="AJ15" s="2">
        <v>85.073999999999998</v>
      </c>
      <c r="AK15" s="2">
        <v>88.453999999999994</v>
      </c>
      <c r="AL15" s="2">
        <v>92.072999999999993</v>
      </c>
      <c r="AM15" s="2">
        <v>96.117000000000004</v>
      </c>
      <c r="AN15" s="2">
        <v>100</v>
      </c>
      <c r="AO15" s="2">
        <v>103.14700000000001</v>
      </c>
      <c r="AP15" s="2">
        <v>105.35</v>
      </c>
      <c r="AQ15" s="2">
        <v>106.155</v>
      </c>
      <c r="AR15" s="2">
        <v>105.634</v>
      </c>
      <c r="AS15" s="2">
        <v>104.16200000000001</v>
      </c>
      <c r="AT15" s="2">
        <v>102.449</v>
      </c>
      <c r="AU15" s="2">
        <v>101.158</v>
      </c>
      <c r="AV15" s="2">
        <v>99.841999999999999</v>
      </c>
    </row>
    <row r="16" spans="1:48">
      <c r="A16" s="2" t="s">
        <v>71</v>
      </c>
      <c r="B16" s="2" t="s">
        <v>72</v>
      </c>
      <c r="C16" s="2">
        <v>37.521000000000001</v>
      </c>
      <c r="D16" s="2">
        <v>32.747999999999998</v>
      </c>
      <c r="E16" s="2">
        <v>31.213000000000001</v>
      </c>
      <c r="F16" s="2">
        <v>29.033000000000001</v>
      </c>
      <c r="G16" s="2">
        <v>26.963000000000001</v>
      </c>
      <c r="H16" s="2">
        <v>28.361999999999998</v>
      </c>
      <c r="I16" s="2">
        <v>28.776</v>
      </c>
      <c r="J16" s="2">
        <v>30.163</v>
      </c>
      <c r="K16" s="2">
        <v>32.856999999999999</v>
      </c>
      <c r="L16" s="2">
        <v>36.238999999999997</v>
      </c>
      <c r="M16" s="2">
        <v>40.69</v>
      </c>
      <c r="N16" s="2">
        <v>43.784999999999997</v>
      </c>
      <c r="O16" s="2">
        <v>44.468000000000004</v>
      </c>
      <c r="P16" s="2">
        <v>47.942999999999998</v>
      </c>
      <c r="Q16" s="2">
        <v>52.493000000000002</v>
      </c>
      <c r="R16" s="2">
        <v>54.244999999999997</v>
      </c>
      <c r="S16" s="2">
        <v>56.176000000000002</v>
      </c>
      <c r="T16" s="2">
        <v>55.173000000000002</v>
      </c>
      <c r="U16" s="2">
        <v>55.304000000000002</v>
      </c>
      <c r="V16" s="2">
        <v>56.970999999999997</v>
      </c>
      <c r="W16" s="2">
        <v>53.828000000000003</v>
      </c>
      <c r="X16" s="2">
        <v>51.439</v>
      </c>
      <c r="Y16" s="2">
        <v>49.353999999999999</v>
      </c>
      <c r="Z16" s="2">
        <v>46.37</v>
      </c>
      <c r="AA16" s="2">
        <v>47.424999999999997</v>
      </c>
      <c r="AB16" s="2">
        <v>47.991</v>
      </c>
      <c r="AC16" s="2">
        <v>46.545999999999999</v>
      </c>
      <c r="AD16" s="2">
        <v>51.243000000000002</v>
      </c>
      <c r="AE16" s="2">
        <v>50.591999999999999</v>
      </c>
      <c r="AF16" s="2">
        <v>55.628999999999998</v>
      </c>
      <c r="AG16" s="2">
        <v>63.304000000000002</v>
      </c>
      <c r="AH16" s="2">
        <v>73.61</v>
      </c>
      <c r="AI16" s="2">
        <v>80.216999999999999</v>
      </c>
      <c r="AJ16" s="2">
        <v>80.888000000000005</v>
      </c>
      <c r="AK16" s="2">
        <v>82.843000000000004</v>
      </c>
      <c r="AL16" s="2">
        <v>84.385000000000005</v>
      </c>
      <c r="AM16" s="2">
        <v>93.552999999999997</v>
      </c>
      <c r="AN16" s="2">
        <v>100</v>
      </c>
      <c r="AO16" s="2">
        <v>103.998</v>
      </c>
      <c r="AP16" s="2">
        <v>98.852000000000004</v>
      </c>
      <c r="AQ16" s="2">
        <v>94.415999999999997</v>
      </c>
      <c r="AR16" s="2">
        <v>82.251000000000005</v>
      </c>
      <c r="AS16" s="2">
        <v>77.305999999999997</v>
      </c>
      <c r="AT16" s="2">
        <v>75.489000000000004</v>
      </c>
      <c r="AU16" s="2">
        <v>74.201999999999998</v>
      </c>
      <c r="AV16" s="2">
        <v>72.022999999999996</v>
      </c>
    </row>
    <row r="17" spans="1:48">
      <c r="A17" s="2" t="s">
        <v>73</v>
      </c>
      <c r="B17" s="2" t="s">
        <v>74</v>
      </c>
      <c r="C17" s="2">
        <v>36.799999999999997</v>
      </c>
      <c r="D17" s="2">
        <v>33.588999999999999</v>
      </c>
      <c r="E17" s="2">
        <v>29.100999999999999</v>
      </c>
      <c r="F17" s="2">
        <v>30.681000000000001</v>
      </c>
      <c r="G17" s="2">
        <v>27.782</v>
      </c>
      <c r="H17" s="2">
        <v>34.765999999999998</v>
      </c>
      <c r="I17" s="2">
        <v>38.319000000000003</v>
      </c>
      <c r="J17" s="2">
        <v>41.726999999999997</v>
      </c>
      <c r="K17" s="2">
        <v>44.024999999999999</v>
      </c>
      <c r="L17" s="2">
        <v>51.555</v>
      </c>
      <c r="M17" s="2">
        <v>56.753999999999998</v>
      </c>
      <c r="N17" s="2">
        <v>67.89</v>
      </c>
      <c r="O17" s="2">
        <v>69.025999999999996</v>
      </c>
      <c r="P17" s="2">
        <v>74.728999999999999</v>
      </c>
      <c r="Q17" s="2">
        <v>80.207999999999998</v>
      </c>
      <c r="R17" s="2">
        <v>85.277000000000001</v>
      </c>
      <c r="S17" s="2">
        <v>87.888999999999996</v>
      </c>
      <c r="T17" s="2">
        <v>84.492999999999995</v>
      </c>
      <c r="U17" s="2">
        <v>81.456999999999994</v>
      </c>
      <c r="V17" s="2">
        <v>77.739999999999995</v>
      </c>
      <c r="W17" s="2">
        <v>69.944000000000003</v>
      </c>
      <c r="X17" s="2">
        <v>63.591999999999999</v>
      </c>
      <c r="Y17" s="2">
        <v>54.534999999999997</v>
      </c>
      <c r="Z17" s="2">
        <v>49.686</v>
      </c>
      <c r="AA17" s="2">
        <v>49.302999999999997</v>
      </c>
      <c r="AB17" s="2">
        <v>49.497999999999998</v>
      </c>
      <c r="AC17" s="2">
        <v>49.908999999999999</v>
      </c>
      <c r="AD17" s="2">
        <v>53.024000000000001</v>
      </c>
      <c r="AE17" s="2">
        <v>52.499000000000002</v>
      </c>
      <c r="AF17" s="2">
        <v>52.868000000000002</v>
      </c>
      <c r="AG17" s="2">
        <v>55.043999999999997</v>
      </c>
      <c r="AH17" s="2">
        <v>60.466999999999999</v>
      </c>
      <c r="AI17" s="2">
        <v>66.888000000000005</v>
      </c>
      <c r="AJ17" s="2">
        <v>67.403999999999996</v>
      </c>
      <c r="AK17" s="2">
        <v>73.381</v>
      </c>
      <c r="AL17" s="2">
        <v>80.590999999999994</v>
      </c>
      <c r="AM17" s="2">
        <v>94.207999999999998</v>
      </c>
      <c r="AN17" s="2">
        <v>100</v>
      </c>
      <c r="AO17" s="2">
        <v>102.488</v>
      </c>
      <c r="AP17" s="2">
        <v>97.355999999999995</v>
      </c>
      <c r="AQ17" s="2">
        <v>97.225999999999999</v>
      </c>
      <c r="AR17" s="2">
        <v>84.891999999999996</v>
      </c>
      <c r="AS17" s="2">
        <v>78.328000000000003</v>
      </c>
      <c r="AT17" s="2">
        <v>75.218999999999994</v>
      </c>
      <c r="AU17" s="2">
        <v>74.757999999999996</v>
      </c>
      <c r="AV17" s="2">
        <v>74.363</v>
      </c>
    </row>
    <row r="18" spans="1:48">
      <c r="A18" s="2" t="s">
        <v>75</v>
      </c>
      <c r="B18" s="2" t="s">
        <v>76</v>
      </c>
      <c r="C18" s="2">
        <v>61.027999999999999</v>
      </c>
      <c r="D18" s="2">
        <v>50.981999999999999</v>
      </c>
      <c r="E18" s="2">
        <v>39.613</v>
      </c>
      <c r="F18" s="2">
        <v>36.506</v>
      </c>
      <c r="G18" s="2">
        <v>30.565000000000001</v>
      </c>
      <c r="H18" s="2">
        <v>46.68</v>
      </c>
      <c r="I18" s="2">
        <v>47.692</v>
      </c>
      <c r="J18" s="2">
        <v>59.371000000000002</v>
      </c>
      <c r="K18" s="2">
        <v>64.483999999999995</v>
      </c>
      <c r="L18" s="2">
        <v>83.093000000000004</v>
      </c>
      <c r="M18" s="2">
        <v>97.206999999999994</v>
      </c>
      <c r="N18" s="2">
        <v>118.285</v>
      </c>
      <c r="O18" s="2">
        <v>111.824</v>
      </c>
      <c r="P18" s="2">
        <v>120.14100000000001</v>
      </c>
      <c r="Q18" s="2">
        <v>132.875</v>
      </c>
      <c r="R18" s="2">
        <v>142.28</v>
      </c>
      <c r="S18" s="2">
        <v>147.31299999999999</v>
      </c>
      <c r="T18" s="2">
        <v>138.93</v>
      </c>
      <c r="U18" s="2">
        <v>122.041</v>
      </c>
      <c r="V18" s="2">
        <v>109.18</v>
      </c>
      <c r="W18" s="2">
        <v>95.227999999999994</v>
      </c>
      <c r="X18" s="2">
        <v>82.531000000000006</v>
      </c>
      <c r="Y18" s="2">
        <v>70.055000000000007</v>
      </c>
      <c r="Z18" s="2">
        <v>66.775999999999996</v>
      </c>
      <c r="AA18" s="2">
        <v>66.225999999999999</v>
      </c>
      <c r="AB18" s="2">
        <v>70.763999999999996</v>
      </c>
      <c r="AC18" s="2">
        <v>75.120999999999995</v>
      </c>
      <c r="AD18" s="2">
        <v>79.331000000000003</v>
      </c>
      <c r="AE18" s="2">
        <v>73.843999999999994</v>
      </c>
      <c r="AF18" s="2">
        <v>72.846000000000004</v>
      </c>
      <c r="AG18" s="2">
        <v>73.085999999999999</v>
      </c>
      <c r="AH18" s="2">
        <v>82.436999999999998</v>
      </c>
      <c r="AI18" s="2">
        <v>85.894999999999996</v>
      </c>
      <c r="AJ18" s="2">
        <v>75.846999999999994</v>
      </c>
      <c r="AK18" s="2">
        <v>76.311999999999998</v>
      </c>
      <c r="AL18" s="2">
        <v>79.168000000000006</v>
      </c>
      <c r="AM18" s="2">
        <v>87.971000000000004</v>
      </c>
      <c r="AN18" s="2">
        <v>100</v>
      </c>
      <c r="AO18" s="2">
        <v>109.87</v>
      </c>
      <c r="AP18" s="2">
        <v>122.239</v>
      </c>
      <c r="AQ18" s="2">
        <v>130.40899999999999</v>
      </c>
      <c r="AR18" s="2">
        <v>119.51</v>
      </c>
      <c r="AS18" s="2">
        <v>108.79</v>
      </c>
      <c r="AT18" s="2">
        <v>103.34399999999999</v>
      </c>
      <c r="AU18" s="2">
        <v>102.87</v>
      </c>
      <c r="AV18" s="2">
        <v>98.927000000000007</v>
      </c>
    </row>
    <row r="19" spans="1:48">
      <c r="A19" s="2" t="s">
        <v>77</v>
      </c>
      <c r="B19" s="2" t="s">
        <v>78</v>
      </c>
      <c r="C19" s="2">
        <v>75.844999999999999</v>
      </c>
      <c r="D19" s="2">
        <v>79.384</v>
      </c>
      <c r="E19" s="2">
        <v>73.162999999999997</v>
      </c>
      <c r="F19" s="2">
        <v>84.015000000000001</v>
      </c>
      <c r="G19" s="2">
        <v>81.171000000000006</v>
      </c>
      <c r="H19" s="2">
        <v>75.313999999999993</v>
      </c>
      <c r="I19" s="2">
        <v>87.795000000000002</v>
      </c>
      <c r="J19" s="2">
        <v>77.144999999999996</v>
      </c>
      <c r="K19" s="2">
        <v>77.847999999999999</v>
      </c>
      <c r="L19" s="2">
        <v>86.846999999999994</v>
      </c>
      <c r="M19" s="2">
        <v>94.308999999999997</v>
      </c>
      <c r="N19" s="2">
        <v>102.893</v>
      </c>
      <c r="O19" s="2">
        <v>100.134</v>
      </c>
      <c r="P19" s="2">
        <v>100.80800000000001</v>
      </c>
      <c r="Q19" s="2">
        <v>117.777</v>
      </c>
      <c r="R19" s="2">
        <v>122.854</v>
      </c>
      <c r="S19" s="2">
        <v>138.143</v>
      </c>
      <c r="T19" s="2">
        <v>135.47499999999999</v>
      </c>
      <c r="U19" s="2">
        <v>141.25399999999999</v>
      </c>
      <c r="V19" s="2">
        <v>138.375</v>
      </c>
      <c r="W19" s="2">
        <v>119.387</v>
      </c>
      <c r="X19" s="2">
        <v>102.337</v>
      </c>
      <c r="Y19" s="2">
        <v>85.337000000000003</v>
      </c>
      <c r="Z19" s="2">
        <v>70.475999999999999</v>
      </c>
      <c r="AA19" s="2">
        <v>65.941000000000003</v>
      </c>
      <c r="AB19" s="2">
        <v>58.491</v>
      </c>
      <c r="AC19" s="2">
        <v>58.180999999999997</v>
      </c>
      <c r="AD19" s="2">
        <v>56.646000000000001</v>
      </c>
      <c r="AE19" s="2">
        <v>62.185000000000002</v>
      </c>
      <c r="AF19" s="2">
        <v>66.022000000000006</v>
      </c>
      <c r="AG19" s="2">
        <v>61.304000000000002</v>
      </c>
      <c r="AH19" s="2">
        <v>58.381999999999998</v>
      </c>
      <c r="AI19" s="2">
        <v>62.994999999999997</v>
      </c>
      <c r="AJ19" s="2">
        <v>77.912000000000006</v>
      </c>
      <c r="AK19" s="2">
        <v>94.16</v>
      </c>
      <c r="AL19" s="2">
        <v>101.91200000000001</v>
      </c>
      <c r="AM19" s="2">
        <v>104.38500000000001</v>
      </c>
      <c r="AN19" s="2">
        <v>100</v>
      </c>
      <c r="AO19" s="2">
        <v>98.837999999999994</v>
      </c>
      <c r="AP19" s="2">
        <v>79.899000000000001</v>
      </c>
      <c r="AQ19" s="2">
        <v>76.915999999999997</v>
      </c>
      <c r="AR19" s="2">
        <v>76.067999999999998</v>
      </c>
      <c r="AS19" s="2">
        <v>73.37</v>
      </c>
      <c r="AT19" s="2">
        <v>72.628</v>
      </c>
      <c r="AU19" s="2">
        <v>71.738</v>
      </c>
      <c r="AV19" s="2">
        <v>72.55</v>
      </c>
    </row>
    <row r="20" spans="1:48">
      <c r="A20" s="2" t="s">
        <v>79</v>
      </c>
      <c r="B20" s="2" t="s">
        <v>80</v>
      </c>
      <c r="C20" s="2">
        <v>67.887</v>
      </c>
      <c r="D20" s="2">
        <v>68.022999999999996</v>
      </c>
      <c r="E20" s="2">
        <v>53.822000000000003</v>
      </c>
      <c r="F20" s="2">
        <v>68.100999999999999</v>
      </c>
      <c r="G20" s="2">
        <v>81.521000000000001</v>
      </c>
      <c r="H20" s="2">
        <v>183.54900000000001</v>
      </c>
      <c r="I20" s="2">
        <v>212.679</v>
      </c>
      <c r="J20" s="2">
        <v>241.82300000000001</v>
      </c>
      <c r="K20" s="2">
        <v>198.15600000000001</v>
      </c>
      <c r="L20" s="2">
        <v>181.94300000000001</v>
      </c>
      <c r="M20" s="2">
        <v>182.13800000000001</v>
      </c>
      <c r="N20" s="2">
        <v>265.93900000000002</v>
      </c>
      <c r="O20" s="2">
        <v>254.72</v>
      </c>
      <c r="P20" s="2">
        <v>155.40199999999999</v>
      </c>
      <c r="Q20" s="2">
        <v>146.52699999999999</v>
      </c>
      <c r="R20" s="2">
        <v>184.09200000000001</v>
      </c>
      <c r="S20" s="2">
        <v>193.173</v>
      </c>
      <c r="T20" s="2">
        <v>181.57300000000001</v>
      </c>
      <c r="U20" s="2">
        <v>282.15800000000002</v>
      </c>
      <c r="V20" s="2">
        <v>317.04500000000002</v>
      </c>
      <c r="W20" s="2">
        <v>344.18200000000002</v>
      </c>
      <c r="X20" s="2">
        <v>364.14800000000002</v>
      </c>
      <c r="Y20" s="2">
        <v>249.04900000000001</v>
      </c>
      <c r="Z20" s="2">
        <v>186.636</v>
      </c>
      <c r="AA20" s="2">
        <v>144.31100000000001</v>
      </c>
      <c r="AB20" s="2">
        <v>150.37899999999999</v>
      </c>
      <c r="AC20" s="2">
        <v>137.09800000000001</v>
      </c>
      <c r="AD20" s="2">
        <v>194.303</v>
      </c>
      <c r="AE20" s="2">
        <v>212.49</v>
      </c>
      <c r="AF20" s="2">
        <v>196.209</v>
      </c>
      <c r="AG20" s="2">
        <v>206.172</v>
      </c>
      <c r="AH20" s="2">
        <v>203.221</v>
      </c>
      <c r="AI20" s="2">
        <v>222.441</v>
      </c>
      <c r="AJ20" s="2">
        <v>209.28800000000001</v>
      </c>
      <c r="AK20" s="2">
        <v>207.79</v>
      </c>
      <c r="AL20" s="2">
        <v>165.50299999999999</v>
      </c>
      <c r="AM20" s="2">
        <v>114.474</v>
      </c>
      <c r="AN20" s="2">
        <v>100</v>
      </c>
      <c r="AO20" s="2">
        <v>108.623</v>
      </c>
      <c r="AP20" s="2">
        <v>99.254000000000005</v>
      </c>
      <c r="AQ20" s="2">
        <v>219.738</v>
      </c>
      <c r="AR20" s="2">
        <v>208.58699999999999</v>
      </c>
      <c r="AS20" s="2">
        <v>209.13200000000001</v>
      </c>
      <c r="AT20" s="2">
        <v>219.47300000000001</v>
      </c>
      <c r="AU20" s="2">
        <v>229.53899999999999</v>
      </c>
      <c r="AV20" s="2">
        <v>236.93700000000001</v>
      </c>
    </row>
    <row r="21" spans="1:48">
      <c r="A21" s="2" t="s">
        <v>81</v>
      </c>
      <c r="B21" s="2" t="s">
        <v>82</v>
      </c>
      <c r="C21" s="2">
        <v>52.042000000000002</v>
      </c>
      <c r="D21" s="2">
        <v>45.256999999999998</v>
      </c>
      <c r="E21" s="2">
        <v>39.494</v>
      </c>
      <c r="F21" s="2">
        <v>63.563000000000002</v>
      </c>
      <c r="G21" s="2">
        <v>56.881999999999998</v>
      </c>
      <c r="H21" s="2">
        <v>68.945999999999998</v>
      </c>
      <c r="I21" s="2">
        <v>90.557000000000002</v>
      </c>
      <c r="J21" s="2">
        <v>86.034999999999997</v>
      </c>
      <c r="K21" s="2">
        <v>98.445999999999998</v>
      </c>
      <c r="L21" s="2">
        <v>97.099000000000004</v>
      </c>
      <c r="M21" s="2">
        <v>86.341999999999999</v>
      </c>
      <c r="N21" s="2">
        <v>111.398</v>
      </c>
      <c r="O21" s="2">
        <v>141.93700000000001</v>
      </c>
      <c r="P21" s="2">
        <v>172.41</v>
      </c>
      <c r="Q21" s="2">
        <v>170.95699999999999</v>
      </c>
      <c r="R21" s="2">
        <v>156.29400000000001</v>
      </c>
      <c r="S21" s="2">
        <v>141.297</v>
      </c>
      <c r="T21" s="2">
        <v>105.80500000000001</v>
      </c>
      <c r="U21" s="2">
        <v>94.68</v>
      </c>
      <c r="V21" s="2">
        <v>94.540999999999997</v>
      </c>
      <c r="W21" s="2">
        <v>71.42</v>
      </c>
      <c r="X21" s="2">
        <v>58.533999999999999</v>
      </c>
      <c r="Y21" s="2">
        <v>41.255000000000003</v>
      </c>
      <c r="Z21" s="2">
        <v>46.072000000000003</v>
      </c>
      <c r="AA21" s="2">
        <v>39.76</v>
      </c>
      <c r="AB21" s="2">
        <v>46.002000000000002</v>
      </c>
      <c r="AC21" s="2">
        <v>34.319000000000003</v>
      </c>
      <c r="AD21" s="2">
        <v>25.913</v>
      </c>
      <c r="AE21" s="2">
        <v>21.495000000000001</v>
      </c>
      <c r="AF21" s="2">
        <v>23.241</v>
      </c>
      <c r="AG21" s="2">
        <v>22.626999999999999</v>
      </c>
      <c r="AH21" s="2">
        <v>23.132999999999999</v>
      </c>
      <c r="AI21" s="2">
        <v>24.140999999999998</v>
      </c>
      <c r="AJ21" s="2">
        <v>34.033000000000001</v>
      </c>
      <c r="AK21" s="2">
        <v>50.87</v>
      </c>
      <c r="AL21" s="2">
        <v>70.114000000000004</v>
      </c>
      <c r="AM21" s="2">
        <v>89.715000000000003</v>
      </c>
      <c r="AN21" s="2">
        <v>100</v>
      </c>
      <c r="AO21" s="2">
        <v>98.477000000000004</v>
      </c>
      <c r="AP21" s="2">
        <v>82.483999999999995</v>
      </c>
      <c r="AQ21" s="2">
        <v>69.709999999999994</v>
      </c>
      <c r="AR21" s="2">
        <v>45.115000000000002</v>
      </c>
      <c r="AS21" s="2">
        <v>38.151000000000003</v>
      </c>
      <c r="AT21" s="2">
        <v>36.225999999999999</v>
      </c>
      <c r="AU21" s="2">
        <v>25.378</v>
      </c>
      <c r="AV21" s="2">
        <v>16.161999999999999</v>
      </c>
    </row>
    <row r="22" spans="1:48">
      <c r="A22" s="2" t="s">
        <v>83</v>
      </c>
      <c r="B22" s="2" t="s">
        <v>84</v>
      </c>
      <c r="C22" s="2">
        <v>12.432</v>
      </c>
      <c r="D22" s="2">
        <v>11.289</v>
      </c>
      <c r="E22" s="2">
        <v>10.544</v>
      </c>
      <c r="F22" s="2">
        <v>10.194000000000001</v>
      </c>
      <c r="G22" s="2">
        <v>7.8019999999999996</v>
      </c>
      <c r="H22" s="2">
        <v>8.73</v>
      </c>
      <c r="I22" s="2">
        <v>10.417</v>
      </c>
      <c r="J22" s="2">
        <v>10.266</v>
      </c>
      <c r="K22" s="2">
        <v>12.443</v>
      </c>
      <c r="L22" s="2">
        <v>14.31</v>
      </c>
      <c r="M22" s="2">
        <v>16.122</v>
      </c>
      <c r="N22" s="2">
        <v>18.954000000000001</v>
      </c>
      <c r="O22" s="2">
        <v>21.091000000000001</v>
      </c>
      <c r="P22" s="2">
        <v>25.489000000000001</v>
      </c>
      <c r="Q22" s="2">
        <v>26.738</v>
      </c>
      <c r="R22" s="2">
        <v>29.22</v>
      </c>
      <c r="S22" s="2">
        <v>28.82</v>
      </c>
      <c r="T22" s="2">
        <v>29.376999999999999</v>
      </c>
      <c r="U22" s="2">
        <v>28.721</v>
      </c>
      <c r="V22" s="2">
        <v>25.971</v>
      </c>
      <c r="W22" s="2">
        <v>25.033000000000001</v>
      </c>
      <c r="X22" s="2">
        <v>26.591999999999999</v>
      </c>
      <c r="Y22" s="2">
        <v>22.89</v>
      </c>
      <c r="Z22" s="2">
        <v>18.571999999999999</v>
      </c>
      <c r="AA22" s="2">
        <v>19.411999999999999</v>
      </c>
      <c r="AB22" s="2">
        <v>19.57</v>
      </c>
      <c r="AC22" s="2">
        <v>19.254999999999999</v>
      </c>
      <c r="AD22" s="2">
        <v>22.335000000000001</v>
      </c>
      <c r="AE22" s="2">
        <v>24.786000000000001</v>
      </c>
      <c r="AF22" s="2">
        <v>25.646000000000001</v>
      </c>
      <c r="AG22" s="2">
        <v>28.64</v>
      </c>
      <c r="AH22" s="2">
        <v>33.615000000000002</v>
      </c>
      <c r="AI22" s="2">
        <v>39.595999999999997</v>
      </c>
      <c r="AJ22" s="2">
        <v>48.561999999999998</v>
      </c>
      <c r="AK22" s="2">
        <v>56.661000000000001</v>
      </c>
      <c r="AL22" s="2">
        <v>69.478999999999999</v>
      </c>
      <c r="AM22" s="2">
        <v>96.111999999999995</v>
      </c>
      <c r="AN22" s="2">
        <v>100</v>
      </c>
      <c r="AO22" s="2">
        <v>98.171999999999997</v>
      </c>
      <c r="AP22" s="2">
        <v>78.617000000000004</v>
      </c>
      <c r="AQ22" s="2">
        <v>68.936999999999998</v>
      </c>
      <c r="AR22" s="2">
        <v>54.1</v>
      </c>
      <c r="AS22" s="2">
        <v>45.542999999999999</v>
      </c>
      <c r="AT22" s="2">
        <v>43.179000000000002</v>
      </c>
      <c r="AU22" s="2">
        <v>44.088000000000001</v>
      </c>
      <c r="AV22" s="2">
        <v>44.25</v>
      </c>
    </row>
    <row r="23" spans="1:48">
      <c r="A23" s="2" t="s">
        <v>85</v>
      </c>
      <c r="B23" s="2" t="s">
        <v>86</v>
      </c>
      <c r="C23" s="2">
        <v>13.798</v>
      </c>
      <c r="D23" s="2">
        <v>14.91</v>
      </c>
      <c r="E23" s="2">
        <v>15.818</v>
      </c>
      <c r="F23" s="2">
        <v>17.055</v>
      </c>
      <c r="G23" s="2">
        <v>18.600000000000001</v>
      </c>
      <c r="H23" s="2">
        <v>17.768999999999998</v>
      </c>
      <c r="I23" s="2">
        <v>17.698</v>
      </c>
      <c r="J23" s="2">
        <v>20.286999999999999</v>
      </c>
      <c r="K23" s="2">
        <v>19.216000000000001</v>
      </c>
      <c r="L23" s="2">
        <v>21.867999999999999</v>
      </c>
      <c r="M23" s="2">
        <v>22.456</v>
      </c>
      <c r="N23" s="2">
        <v>23.273</v>
      </c>
      <c r="O23" s="2">
        <v>29.228999999999999</v>
      </c>
      <c r="P23" s="2">
        <v>35.698</v>
      </c>
      <c r="Q23" s="2">
        <v>32.985999999999997</v>
      </c>
      <c r="R23" s="2">
        <v>37.497</v>
      </c>
      <c r="S23" s="2">
        <v>38.716999999999999</v>
      </c>
      <c r="T23" s="2">
        <v>43.68</v>
      </c>
      <c r="U23" s="2">
        <v>47.426000000000002</v>
      </c>
      <c r="V23" s="2">
        <v>51.643000000000001</v>
      </c>
      <c r="W23" s="2">
        <v>49.302</v>
      </c>
      <c r="X23" s="2">
        <v>45.643000000000001</v>
      </c>
      <c r="Y23" s="2">
        <v>47.048000000000002</v>
      </c>
      <c r="Z23" s="2">
        <v>45.598999999999997</v>
      </c>
      <c r="AA23" s="2">
        <v>49.524000000000001</v>
      </c>
      <c r="AB23" s="2">
        <v>45.215000000000003</v>
      </c>
      <c r="AC23" s="2">
        <v>45.579000000000001</v>
      </c>
      <c r="AD23" s="2">
        <v>48.701000000000001</v>
      </c>
      <c r="AE23" s="2">
        <v>48.866999999999997</v>
      </c>
      <c r="AF23" s="2">
        <v>49.707000000000001</v>
      </c>
      <c r="AG23" s="2">
        <v>56.493000000000002</v>
      </c>
      <c r="AH23" s="2">
        <v>62.362000000000002</v>
      </c>
      <c r="AI23" s="2">
        <v>74.739999999999995</v>
      </c>
      <c r="AJ23" s="2">
        <v>72.679000000000002</v>
      </c>
      <c r="AK23" s="2">
        <v>76.768000000000001</v>
      </c>
      <c r="AL23" s="2">
        <v>83.13</v>
      </c>
      <c r="AM23" s="2">
        <v>96.478999999999999</v>
      </c>
      <c r="AN23" s="2">
        <v>100</v>
      </c>
      <c r="AO23" s="2">
        <v>99.484999999999999</v>
      </c>
      <c r="AP23" s="2">
        <v>95.233000000000004</v>
      </c>
      <c r="AQ23" s="2">
        <v>91.245000000000005</v>
      </c>
      <c r="AR23" s="2">
        <v>78.734999999999999</v>
      </c>
      <c r="AS23" s="2">
        <v>77.632000000000005</v>
      </c>
      <c r="AT23" s="2">
        <v>74.635000000000005</v>
      </c>
      <c r="AU23" s="2">
        <v>75.676000000000002</v>
      </c>
      <c r="AV23" s="2">
        <v>81.125</v>
      </c>
    </row>
    <row r="24" spans="1:48">
      <c r="A24" s="2" t="s">
        <v>87</v>
      </c>
      <c r="B24" s="2" t="s">
        <v>88</v>
      </c>
      <c r="C24" s="2">
        <v>152.30000000000001</v>
      </c>
      <c r="D24" s="2">
        <v>113.158</v>
      </c>
      <c r="E24" s="2">
        <v>97.787000000000006</v>
      </c>
      <c r="F24" s="2">
        <v>80.998000000000005</v>
      </c>
      <c r="G24" s="2">
        <v>65.013000000000005</v>
      </c>
      <c r="H24" s="2">
        <v>61.377000000000002</v>
      </c>
      <c r="I24" s="2">
        <v>62.213000000000001</v>
      </c>
      <c r="J24" s="2">
        <v>64.09</v>
      </c>
      <c r="K24" s="2">
        <v>70.075999999999993</v>
      </c>
      <c r="L24" s="2">
        <v>74.113</v>
      </c>
      <c r="M24" s="2">
        <v>73.777000000000001</v>
      </c>
      <c r="N24" s="2">
        <v>77.266000000000005</v>
      </c>
      <c r="O24" s="2">
        <v>73.138000000000005</v>
      </c>
      <c r="P24" s="2">
        <v>71.284999999999997</v>
      </c>
      <c r="Q24" s="2">
        <v>90.355999999999995</v>
      </c>
      <c r="R24" s="2">
        <v>88.516999999999996</v>
      </c>
      <c r="S24" s="2">
        <v>85.751000000000005</v>
      </c>
      <c r="T24" s="2">
        <v>83.046000000000006</v>
      </c>
      <c r="U24" s="2">
        <v>74.13</v>
      </c>
      <c r="V24" s="2">
        <v>75.486000000000004</v>
      </c>
      <c r="W24" s="2">
        <v>69.825000000000003</v>
      </c>
      <c r="X24" s="2">
        <v>64.028000000000006</v>
      </c>
      <c r="Y24" s="2">
        <v>58.256999999999998</v>
      </c>
      <c r="Z24" s="2">
        <v>47.716000000000001</v>
      </c>
      <c r="AA24" s="2">
        <v>52.683</v>
      </c>
      <c r="AB24" s="2">
        <v>53.058999999999997</v>
      </c>
      <c r="AC24" s="2">
        <v>54.816000000000003</v>
      </c>
      <c r="AD24" s="2">
        <v>61.261000000000003</v>
      </c>
      <c r="AE24" s="2">
        <v>64.272999999999996</v>
      </c>
      <c r="AF24" s="2">
        <v>66.108000000000004</v>
      </c>
      <c r="AG24" s="2">
        <v>75.515000000000001</v>
      </c>
      <c r="AH24" s="2">
        <v>81.769000000000005</v>
      </c>
      <c r="AI24" s="2">
        <v>93.007999999999996</v>
      </c>
      <c r="AJ24" s="2">
        <v>93.625</v>
      </c>
      <c r="AK24" s="2">
        <v>91.527000000000001</v>
      </c>
      <c r="AL24" s="2">
        <v>92.558000000000007</v>
      </c>
      <c r="AM24" s="2">
        <v>95.57</v>
      </c>
      <c r="AN24" s="2">
        <v>100</v>
      </c>
      <c r="AO24" s="2">
        <v>96.412999999999997</v>
      </c>
      <c r="AP24" s="2">
        <v>98.766999999999996</v>
      </c>
      <c r="AQ24" s="2">
        <v>94.388000000000005</v>
      </c>
      <c r="AR24" s="2">
        <v>81.923000000000002</v>
      </c>
      <c r="AS24" s="2">
        <v>79.287000000000006</v>
      </c>
      <c r="AT24" s="2">
        <v>79.543000000000006</v>
      </c>
      <c r="AU24" s="2">
        <v>85.8</v>
      </c>
      <c r="AV24" s="2">
        <v>90.543000000000006</v>
      </c>
    </row>
    <row r="25" spans="1:48">
      <c r="A25" s="2" t="s">
        <v>89</v>
      </c>
      <c r="B25" s="2" t="s">
        <v>90</v>
      </c>
      <c r="C25" s="2">
        <v>309.30700000000002</v>
      </c>
      <c r="D25" s="2">
        <v>195.774</v>
      </c>
      <c r="E25" s="2">
        <v>177.90799999999999</v>
      </c>
      <c r="F25" s="2">
        <v>149.749</v>
      </c>
      <c r="G25" s="2">
        <v>124.066</v>
      </c>
      <c r="H25" s="2">
        <v>105.55800000000001</v>
      </c>
      <c r="I25" s="2">
        <v>104.979</v>
      </c>
      <c r="J25" s="2">
        <v>106.819</v>
      </c>
      <c r="K25" s="2">
        <v>118.229</v>
      </c>
      <c r="L25" s="2">
        <v>116.087</v>
      </c>
      <c r="M25" s="2">
        <v>109.28700000000001</v>
      </c>
      <c r="N25" s="2">
        <v>117.038</v>
      </c>
      <c r="O25" s="2">
        <v>116.72499999999999</v>
      </c>
      <c r="P25" s="2">
        <v>118.745</v>
      </c>
      <c r="Q25" s="2">
        <v>118.62</v>
      </c>
      <c r="R25" s="2">
        <v>121.846</v>
      </c>
      <c r="S25" s="2">
        <v>102.642</v>
      </c>
      <c r="T25" s="2">
        <v>112.646</v>
      </c>
      <c r="U25" s="2">
        <v>111.747</v>
      </c>
      <c r="V25" s="2">
        <v>110.342</v>
      </c>
      <c r="W25" s="2">
        <v>92.340999999999994</v>
      </c>
      <c r="X25" s="2">
        <v>88.741</v>
      </c>
      <c r="Y25" s="2">
        <v>91.343999999999994</v>
      </c>
      <c r="Z25" s="2">
        <v>82.87</v>
      </c>
      <c r="AA25" s="2">
        <v>83.778999999999996</v>
      </c>
      <c r="AB25" s="2">
        <v>75.207999999999998</v>
      </c>
      <c r="AC25" s="2">
        <v>73.418999999999997</v>
      </c>
      <c r="AD25" s="2">
        <v>81.191999999999993</v>
      </c>
      <c r="AE25" s="2">
        <v>74.942999999999998</v>
      </c>
      <c r="AF25" s="2">
        <v>87.588999999999999</v>
      </c>
      <c r="AG25" s="2">
        <v>100.92700000000001</v>
      </c>
      <c r="AH25" s="2">
        <v>97.87</v>
      </c>
      <c r="AI25" s="2">
        <v>103.22499999999999</v>
      </c>
      <c r="AJ25" s="2">
        <v>100.529</v>
      </c>
      <c r="AK25" s="2">
        <v>99.43</v>
      </c>
      <c r="AL25" s="2">
        <v>98.373000000000005</v>
      </c>
      <c r="AM25" s="2">
        <v>99.343999999999994</v>
      </c>
      <c r="AN25" s="2">
        <v>100</v>
      </c>
      <c r="AO25" s="2">
        <v>101.352</v>
      </c>
      <c r="AP25" s="2">
        <v>104.60599999999999</v>
      </c>
      <c r="AQ25" s="2">
        <v>99.287999999999997</v>
      </c>
      <c r="AR25" s="2">
        <v>79.462999999999994</v>
      </c>
      <c r="AS25" s="2">
        <v>78.188999999999993</v>
      </c>
      <c r="AT25" s="2">
        <v>79.209999999999994</v>
      </c>
      <c r="AU25" s="2">
        <v>80.578999999999994</v>
      </c>
      <c r="AV25" s="2">
        <v>80.727000000000004</v>
      </c>
    </row>
    <row r="26" spans="1:48">
      <c r="A26" s="2" t="s">
        <v>91</v>
      </c>
      <c r="B26" s="2" t="s">
        <v>92</v>
      </c>
      <c r="C26" s="2">
        <v>189.922</v>
      </c>
      <c r="D26" s="2">
        <v>148.12700000000001</v>
      </c>
      <c r="E26" s="2">
        <v>101.271</v>
      </c>
      <c r="F26" s="2">
        <v>70.513000000000005</v>
      </c>
      <c r="G26" s="2">
        <v>35.414999999999999</v>
      </c>
      <c r="H26" s="2">
        <v>48.35</v>
      </c>
      <c r="I26" s="2">
        <v>55.908999999999999</v>
      </c>
      <c r="J26" s="2">
        <v>62.134</v>
      </c>
      <c r="K26" s="2">
        <v>62.293999999999997</v>
      </c>
      <c r="L26" s="2">
        <v>70.350999999999999</v>
      </c>
      <c r="M26" s="2">
        <v>86.710999999999999</v>
      </c>
      <c r="N26" s="2">
        <v>101.709</v>
      </c>
      <c r="O26" s="2">
        <v>86.081999999999994</v>
      </c>
      <c r="P26" s="2">
        <v>51.335000000000001</v>
      </c>
      <c r="Q26" s="2">
        <v>138.16399999999999</v>
      </c>
      <c r="R26" s="2">
        <v>104.86</v>
      </c>
      <c r="S26" s="2">
        <v>121.023</v>
      </c>
      <c r="T26" s="2">
        <v>101.239</v>
      </c>
      <c r="U26" s="2">
        <v>91.299000000000007</v>
      </c>
      <c r="V26" s="2">
        <v>86.11</v>
      </c>
      <c r="W26" s="2">
        <v>81.783000000000001</v>
      </c>
      <c r="X26" s="2">
        <v>81.168000000000006</v>
      </c>
      <c r="Y26" s="2">
        <v>55.918999999999997</v>
      </c>
      <c r="Z26" s="2">
        <v>35.779000000000003</v>
      </c>
      <c r="AA26" s="2">
        <v>41.899000000000001</v>
      </c>
      <c r="AB26" s="2">
        <v>51.463999999999999</v>
      </c>
      <c r="AC26" s="2">
        <v>58.280999999999999</v>
      </c>
      <c r="AD26" s="2">
        <v>59.314</v>
      </c>
      <c r="AE26" s="2">
        <v>56.401000000000003</v>
      </c>
      <c r="AF26" s="2">
        <v>64.409000000000006</v>
      </c>
      <c r="AG26" s="2">
        <v>78.347999999999999</v>
      </c>
      <c r="AH26" s="2">
        <v>81.054000000000002</v>
      </c>
      <c r="AI26" s="2">
        <v>106.289</v>
      </c>
      <c r="AJ26" s="2">
        <v>110.629</v>
      </c>
      <c r="AK26" s="2">
        <v>108.675</v>
      </c>
      <c r="AL26" s="2">
        <v>101.776</v>
      </c>
      <c r="AM26" s="2">
        <v>104.169</v>
      </c>
      <c r="AN26" s="2">
        <v>100</v>
      </c>
      <c r="AO26" s="2">
        <v>99.153000000000006</v>
      </c>
      <c r="AP26" s="2">
        <v>95.313999999999993</v>
      </c>
      <c r="AQ26" s="2">
        <v>95.143000000000001</v>
      </c>
      <c r="AR26" s="2">
        <v>79.168999999999997</v>
      </c>
      <c r="AS26" s="2">
        <v>67.942999999999998</v>
      </c>
      <c r="AT26" s="2">
        <v>61.06</v>
      </c>
      <c r="AU26" s="2">
        <v>72.619</v>
      </c>
      <c r="AV26" s="2">
        <v>91.644000000000005</v>
      </c>
    </row>
    <row r="27" spans="1:48">
      <c r="A27" s="2" t="s">
        <v>93</v>
      </c>
      <c r="B27" s="2" t="s">
        <v>94</v>
      </c>
      <c r="C27" s="2">
        <v>32.369</v>
      </c>
      <c r="D27" s="2">
        <v>30.35</v>
      </c>
      <c r="E27" s="2">
        <v>33.959000000000003</v>
      </c>
      <c r="F27" s="2">
        <v>32.774000000000001</v>
      </c>
      <c r="G27" s="2">
        <v>33.418999999999997</v>
      </c>
      <c r="H27" s="2">
        <v>31.452000000000002</v>
      </c>
      <c r="I27" s="2">
        <v>30.082999999999998</v>
      </c>
      <c r="J27" s="2">
        <v>29.902000000000001</v>
      </c>
      <c r="K27" s="2">
        <v>33.796999999999997</v>
      </c>
      <c r="L27" s="2">
        <v>44.103000000000002</v>
      </c>
      <c r="M27" s="2">
        <v>44.067</v>
      </c>
      <c r="N27" s="2">
        <v>39.322000000000003</v>
      </c>
      <c r="O27" s="2">
        <v>36.308999999999997</v>
      </c>
      <c r="P27" s="2">
        <v>44.738</v>
      </c>
      <c r="Q27" s="2">
        <v>46.292000000000002</v>
      </c>
      <c r="R27" s="2">
        <v>55.093000000000004</v>
      </c>
      <c r="S27" s="2">
        <v>52.932000000000002</v>
      </c>
      <c r="T27" s="2">
        <v>51.238999999999997</v>
      </c>
      <c r="U27" s="2">
        <v>38.904000000000003</v>
      </c>
      <c r="V27" s="2">
        <v>44.485999999999997</v>
      </c>
      <c r="W27" s="2">
        <v>45.451999999999998</v>
      </c>
      <c r="X27" s="2">
        <v>37.098999999999997</v>
      </c>
      <c r="Y27" s="2">
        <v>36.4</v>
      </c>
      <c r="Z27" s="2">
        <v>30.585000000000001</v>
      </c>
      <c r="AA27" s="2">
        <v>36.396000000000001</v>
      </c>
      <c r="AB27" s="2">
        <v>37.414000000000001</v>
      </c>
      <c r="AC27" s="2">
        <v>38.347999999999999</v>
      </c>
      <c r="AD27" s="2">
        <v>45.518999999999998</v>
      </c>
      <c r="AE27" s="2">
        <v>55.322000000000003</v>
      </c>
      <c r="AF27" s="2">
        <v>47.954999999999998</v>
      </c>
      <c r="AG27" s="2">
        <v>52.459000000000003</v>
      </c>
      <c r="AH27" s="2">
        <v>64.977000000000004</v>
      </c>
      <c r="AI27" s="2">
        <v>74.174000000000007</v>
      </c>
      <c r="AJ27" s="2">
        <v>76.400999999999996</v>
      </c>
      <c r="AK27" s="2">
        <v>73.106999999999999</v>
      </c>
      <c r="AL27" s="2">
        <v>80.150000000000006</v>
      </c>
      <c r="AM27" s="2">
        <v>86.599000000000004</v>
      </c>
      <c r="AN27" s="2">
        <v>100</v>
      </c>
      <c r="AO27" s="2">
        <v>89.328000000000003</v>
      </c>
      <c r="AP27" s="2">
        <v>92.98</v>
      </c>
      <c r="AQ27" s="2">
        <v>88.316999999999993</v>
      </c>
      <c r="AR27" s="2">
        <v>89.567999999999998</v>
      </c>
      <c r="AS27" s="2">
        <v>88.274000000000001</v>
      </c>
      <c r="AT27" s="2">
        <v>90.603999999999999</v>
      </c>
      <c r="AU27" s="2">
        <v>99.14</v>
      </c>
      <c r="AV27" s="2">
        <v>101.961</v>
      </c>
    </row>
    <row r="28" spans="1:48">
      <c r="A28" s="2" t="s">
        <v>95</v>
      </c>
      <c r="B28" s="2" t="s">
        <v>96</v>
      </c>
      <c r="C28" s="2">
        <v>24.649000000000001</v>
      </c>
      <c r="D28" s="2">
        <v>22.655999999999999</v>
      </c>
      <c r="E28" s="2">
        <v>23.757000000000001</v>
      </c>
      <c r="F28" s="2">
        <v>21.939</v>
      </c>
      <c r="G28" s="2">
        <v>21.946999999999999</v>
      </c>
      <c r="H28" s="2">
        <v>21.855</v>
      </c>
      <c r="I28" s="2">
        <v>21.039000000000001</v>
      </c>
      <c r="J28" s="2">
        <v>21.617000000000001</v>
      </c>
      <c r="K28" s="2">
        <v>24.027000000000001</v>
      </c>
      <c r="L28" s="2">
        <v>26.012</v>
      </c>
      <c r="M28" s="2">
        <v>31.324999999999999</v>
      </c>
      <c r="N28" s="2">
        <v>31.440999999999999</v>
      </c>
      <c r="O28" s="2">
        <v>32.732999999999997</v>
      </c>
      <c r="P28" s="2">
        <v>36.292999999999999</v>
      </c>
      <c r="Q28" s="2">
        <v>38.841000000000001</v>
      </c>
      <c r="R28" s="2">
        <v>39.749000000000002</v>
      </c>
      <c r="S28" s="2">
        <v>41.993000000000002</v>
      </c>
      <c r="T28" s="2">
        <v>42.014000000000003</v>
      </c>
      <c r="U28" s="2">
        <v>44.316000000000003</v>
      </c>
      <c r="V28" s="2">
        <v>47.792999999999999</v>
      </c>
      <c r="W28" s="2">
        <v>46.475999999999999</v>
      </c>
      <c r="X28" s="2">
        <v>45.764000000000003</v>
      </c>
      <c r="Y28" s="2">
        <v>46.338999999999999</v>
      </c>
      <c r="Z28" s="2">
        <v>44.728000000000002</v>
      </c>
      <c r="AA28" s="2">
        <v>45.817999999999998</v>
      </c>
      <c r="AB28" s="2">
        <v>46.511000000000003</v>
      </c>
      <c r="AC28" s="2">
        <v>44.225000000000001</v>
      </c>
      <c r="AD28" s="2">
        <v>49.164999999999999</v>
      </c>
      <c r="AE28" s="2">
        <v>48.122</v>
      </c>
      <c r="AF28" s="2">
        <v>54.738999999999997</v>
      </c>
      <c r="AG28" s="2">
        <v>63.640999999999998</v>
      </c>
      <c r="AH28" s="2">
        <v>75.522000000000006</v>
      </c>
      <c r="AI28" s="2">
        <v>81.641000000000005</v>
      </c>
      <c r="AJ28" s="2">
        <v>82.355000000000004</v>
      </c>
      <c r="AK28" s="2">
        <v>83.832999999999998</v>
      </c>
      <c r="AL28" s="2">
        <v>84.052999999999997</v>
      </c>
      <c r="AM28" s="2">
        <v>93.094999999999999</v>
      </c>
      <c r="AN28" s="2">
        <v>100</v>
      </c>
      <c r="AO28" s="2">
        <v>105.36799999999999</v>
      </c>
      <c r="AP28" s="2">
        <v>99.075000000000003</v>
      </c>
      <c r="AQ28" s="2">
        <v>93.655000000000001</v>
      </c>
      <c r="AR28" s="2">
        <v>81.593999999999994</v>
      </c>
      <c r="AS28" s="2">
        <v>76.653000000000006</v>
      </c>
      <c r="AT28" s="2">
        <v>74.837000000000003</v>
      </c>
      <c r="AU28" s="2">
        <v>72.475999999999999</v>
      </c>
      <c r="AV28" s="2">
        <v>69.114999999999995</v>
      </c>
    </row>
    <row r="29" spans="1:48">
      <c r="A29" s="2" t="s">
        <v>97</v>
      </c>
      <c r="B29" s="2" t="s">
        <v>98</v>
      </c>
      <c r="C29" s="2">
        <v>40.307000000000002</v>
      </c>
      <c r="D29" s="2">
        <v>37.295000000000002</v>
      </c>
      <c r="E29" s="2">
        <v>40.607999999999997</v>
      </c>
      <c r="F29" s="2">
        <v>39.715000000000003</v>
      </c>
      <c r="G29" s="2">
        <v>40.82</v>
      </c>
      <c r="H29" s="2">
        <v>40.475999999999999</v>
      </c>
      <c r="I29" s="2">
        <v>37.883000000000003</v>
      </c>
      <c r="J29" s="2">
        <v>39.848999999999997</v>
      </c>
      <c r="K29" s="2">
        <v>45.091000000000001</v>
      </c>
      <c r="L29" s="2">
        <v>48.89</v>
      </c>
      <c r="M29" s="2">
        <v>59.764000000000003</v>
      </c>
      <c r="N29" s="2">
        <v>56.581000000000003</v>
      </c>
      <c r="O29" s="2">
        <v>61.228000000000002</v>
      </c>
      <c r="P29" s="2">
        <v>65.343000000000004</v>
      </c>
      <c r="Q29" s="2">
        <v>65.667000000000002</v>
      </c>
      <c r="R29" s="2">
        <v>69.914000000000001</v>
      </c>
      <c r="S29" s="2">
        <v>69.620999999999995</v>
      </c>
      <c r="T29" s="2">
        <v>67.835999999999999</v>
      </c>
      <c r="U29" s="2">
        <v>76.210999999999999</v>
      </c>
      <c r="V29" s="2">
        <v>80.694999999999993</v>
      </c>
      <c r="W29" s="2">
        <v>79.972999999999999</v>
      </c>
      <c r="X29" s="2">
        <v>86.263000000000005</v>
      </c>
      <c r="Y29" s="2">
        <v>87.433000000000007</v>
      </c>
      <c r="Z29" s="2">
        <v>81.087000000000003</v>
      </c>
      <c r="AA29" s="2">
        <v>82.638000000000005</v>
      </c>
      <c r="AB29" s="2">
        <v>79.400999999999996</v>
      </c>
      <c r="AC29" s="2">
        <v>74.707999999999998</v>
      </c>
      <c r="AD29" s="2">
        <v>76.924000000000007</v>
      </c>
      <c r="AE29" s="2">
        <v>76.256</v>
      </c>
      <c r="AF29" s="2">
        <v>80.997</v>
      </c>
      <c r="AG29" s="2">
        <v>88.289000000000001</v>
      </c>
      <c r="AH29" s="2">
        <v>98.156999999999996</v>
      </c>
      <c r="AI29" s="2">
        <v>96.293999999999997</v>
      </c>
      <c r="AJ29" s="2">
        <v>90.067999999999998</v>
      </c>
      <c r="AK29" s="2">
        <v>92.474999999999994</v>
      </c>
      <c r="AL29" s="2">
        <v>88.989000000000004</v>
      </c>
      <c r="AM29" s="2">
        <v>93.144000000000005</v>
      </c>
      <c r="AN29" s="2">
        <v>100</v>
      </c>
      <c r="AO29" s="2">
        <v>101.825</v>
      </c>
      <c r="AP29" s="2">
        <v>93.138999999999996</v>
      </c>
      <c r="AQ29" s="2">
        <v>87.584999999999994</v>
      </c>
      <c r="AR29" s="2">
        <v>71.787999999999997</v>
      </c>
      <c r="AS29" s="2">
        <v>75.539000000000001</v>
      </c>
      <c r="AT29" s="2">
        <v>71.510000000000005</v>
      </c>
      <c r="AU29" s="2">
        <v>73.445999999999998</v>
      </c>
      <c r="AV29" s="2">
        <v>74.215000000000003</v>
      </c>
    </row>
    <row r="30" spans="1:48">
      <c r="A30" s="2" t="s">
        <v>99</v>
      </c>
      <c r="B30" s="2" t="s">
        <v>100</v>
      </c>
      <c r="C30" s="2">
        <v>21.972999999999999</v>
      </c>
      <c r="D30" s="2">
        <v>20.251999999999999</v>
      </c>
      <c r="E30" s="2">
        <v>21.888000000000002</v>
      </c>
      <c r="F30" s="2">
        <v>18.645</v>
      </c>
      <c r="G30" s="2">
        <v>19.792999999999999</v>
      </c>
      <c r="H30" s="2">
        <v>18.763000000000002</v>
      </c>
      <c r="I30" s="2">
        <v>18.503</v>
      </c>
      <c r="J30" s="2">
        <v>22.417999999999999</v>
      </c>
      <c r="K30" s="2">
        <v>28.998999999999999</v>
      </c>
      <c r="L30" s="2">
        <v>31.920999999999999</v>
      </c>
      <c r="M30" s="2">
        <v>39.58</v>
      </c>
      <c r="N30" s="2">
        <v>41.609000000000002</v>
      </c>
      <c r="O30" s="2">
        <v>41.691000000000003</v>
      </c>
      <c r="P30" s="2">
        <v>47.396999999999998</v>
      </c>
      <c r="Q30" s="2">
        <v>52.393999999999998</v>
      </c>
      <c r="R30" s="2">
        <v>50.551000000000002</v>
      </c>
      <c r="S30" s="2">
        <v>55.045000000000002</v>
      </c>
      <c r="T30" s="2">
        <v>53.941000000000003</v>
      </c>
      <c r="U30" s="2">
        <v>57.517000000000003</v>
      </c>
      <c r="V30" s="2">
        <v>47.194000000000003</v>
      </c>
      <c r="W30" s="2">
        <v>42.515999999999998</v>
      </c>
      <c r="X30" s="2">
        <v>38.341999999999999</v>
      </c>
      <c r="Y30" s="2">
        <v>39.905999999999999</v>
      </c>
      <c r="Z30" s="2">
        <v>39.478999999999999</v>
      </c>
      <c r="AA30" s="2">
        <v>36.612000000000002</v>
      </c>
      <c r="AB30" s="2">
        <v>41.606999999999999</v>
      </c>
      <c r="AC30" s="2">
        <v>39.195</v>
      </c>
      <c r="AD30" s="2">
        <v>43.673000000000002</v>
      </c>
      <c r="AE30" s="2">
        <v>43.792000000000002</v>
      </c>
      <c r="AF30" s="2">
        <v>54.448</v>
      </c>
      <c r="AG30" s="2">
        <v>65.805999999999997</v>
      </c>
      <c r="AH30" s="2">
        <v>79.662000000000006</v>
      </c>
      <c r="AI30" s="2">
        <v>81.108000000000004</v>
      </c>
      <c r="AJ30" s="2">
        <v>87.616</v>
      </c>
      <c r="AK30" s="2">
        <v>89.965999999999994</v>
      </c>
      <c r="AL30" s="2">
        <v>91.692999999999998</v>
      </c>
      <c r="AM30" s="2">
        <v>96.552000000000007</v>
      </c>
      <c r="AN30" s="2">
        <v>100</v>
      </c>
      <c r="AO30" s="2">
        <v>111.29</v>
      </c>
      <c r="AP30" s="2">
        <v>103.233</v>
      </c>
      <c r="AQ30" s="2">
        <v>96.606999999999999</v>
      </c>
      <c r="AR30" s="2">
        <v>79.513000000000005</v>
      </c>
      <c r="AS30" s="2">
        <v>79.147000000000006</v>
      </c>
      <c r="AT30" s="2">
        <v>82.49</v>
      </c>
      <c r="AU30" s="2">
        <v>83.802999999999997</v>
      </c>
      <c r="AV30" s="2">
        <v>82.881</v>
      </c>
    </row>
    <row r="31" spans="1:48">
      <c r="A31" s="2" t="s">
        <v>101</v>
      </c>
      <c r="B31" s="2" t="s">
        <v>102</v>
      </c>
      <c r="C31" s="2">
        <v>11.57</v>
      </c>
      <c r="D31" s="2">
        <v>10.863</v>
      </c>
      <c r="E31" s="2">
        <v>10.744</v>
      </c>
      <c r="F31" s="2">
        <v>9.9169999999999998</v>
      </c>
      <c r="G31" s="2">
        <v>9.4779999999999998</v>
      </c>
      <c r="H31" s="2">
        <v>9.7070000000000007</v>
      </c>
      <c r="I31" s="2">
        <v>9.5090000000000003</v>
      </c>
      <c r="J31" s="2">
        <v>8.4440000000000008</v>
      </c>
      <c r="K31" s="2">
        <v>8.32</v>
      </c>
      <c r="L31" s="2">
        <v>9.3149999999999995</v>
      </c>
      <c r="M31" s="2">
        <v>11.124000000000001</v>
      </c>
      <c r="N31" s="2">
        <v>12.231</v>
      </c>
      <c r="O31" s="2">
        <v>11.304</v>
      </c>
      <c r="P31" s="2">
        <v>14.712</v>
      </c>
      <c r="Q31" s="2">
        <v>17.277999999999999</v>
      </c>
      <c r="R31" s="2">
        <v>17.556999999999999</v>
      </c>
      <c r="S31" s="2">
        <v>20.943000000000001</v>
      </c>
      <c r="T31" s="2">
        <v>21.253</v>
      </c>
      <c r="U31" s="2">
        <v>19.571000000000002</v>
      </c>
      <c r="V31" s="2">
        <v>17.378</v>
      </c>
      <c r="W31" s="2">
        <v>23.962</v>
      </c>
      <c r="X31" s="2">
        <v>24.96</v>
      </c>
      <c r="Y31" s="2">
        <v>26.803999999999998</v>
      </c>
      <c r="Z31" s="2">
        <v>26.939</v>
      </c>
      <c r="AA31" s="2">
        <v>29.550999999999998</v>
      </c>
      <c r="AB31" s="2">
        <v>32.003999999999998</v>
      </c>
      <c r="AC31" s="2">
        <v>30.151</v>
      </c>
      <c r="AD31" s="2">
        <v>36.905999999999999</v>
      </c>
      <c r="AE31" s="2">
        <v>35.533999999999999</v>
      </c>
      <c r="AF31" s="2">
        <v>42.48</v>
      </c>
      <c r="AG31" s="2">
        <v>53.363999999999997</v>
      </c>
      <c r="AH31" s="2">
        <v>60.915999999999997</v>
      </c>
      <c r="AI31" s="2">
        <v>74.323999999999998</v>
      </c>
      <c r="AJ31" s="2">
        <v>77.844999999999999</v>
      </c>
      <c r="AK31" s="2">
        <v>81.049000000000007</v>
      </c>
      <c r="AL31" s="2">
        <v>77.152000000000001</v>
      </c>
      <c r="AM31" s="2">
        <v>93.409000000000006</v>
      </c>
      <c r="AN31" s="2">
        <v>100</v>
      </c>
      <c r="AO31" s="2">
        <v>104.65600000000001</v>
      </c>
      <c r="AP31" s="2">
        <v>100.498</v>
      </c>
      <c r="AQ31" s="2">
        <v>100.48399999999999</v>
      </c>
      <c r="AR31" s="2">
        <v>92.906000000000006</v>
      </c>
      <c r="AS31" s="2">
        <v>81.635000000000005</v>
      </c>
      <c r="AT31" s="2">
        <v>79.498000000000005</v>
      </c>
      <c r="AU31" s="2">
        <v>72.870999999999995</v>
      </c>
      <c r="AV31" s="2">
        <v>68.578999999999994</v>
      </c>
    </row>
    <row r="32" spans="1:48">
      <c r="A32" s="2" t="s">
        <v>103</v>
      </c>
      <c r="B32" s="2" t="s">
        <v>104</v>
      </c>
      <c r="C32" s="2">
        <v>48.390999999999998</v>
      </c>
      <c r="D32" s="2">
        <v>40.659999999999997</v>
      </c>
      <c r="E32" s="2">
        <v>38.457000000000001</v>
      </c>
      <c r="F32" s="2">
        <v>34.496000000000002</v>
      </c>
      <c r="G32" s="2">
        <v>32.898000000000003</v>
      </c>
      <c r="H32" s="2">
        <v>33.24</v>
      </c>
      <c r="I32" s="2">
        <v>30.858000000000001</v>
      </c>
      <c r="J32" s="2">
        <v>30.373999999999999</v>
      </c>
      <c r="K32" s="2">
        <v>31.751000000000001</v>
      </c>
      <c r="L32" s="2">
        <v>32.237000000000002</v>
      </c>
      <c r="M32" s="2">
        <v>33.947000000000003</v>
      </c>
      <c r="N32" s="2">
        <v>38.276000000000003</v>
      </c>
      <c r="O32" s="2">
        <v>40.180999999999997</v>
      </c>
      <c r="P32" s="2">
        <v>40.460999999999999</v>
      </c>
      <c r="Q32" s="2">
        <v>45.481999999999999</v>
      </c>
      <c r="R32" s="2">
        <v>43.253</v>
      </c>
      <c r="S32" s="2">
        <v>47.331000000000003</v>
      </c>
      <c r="T32" s="2">
        <v>51.332000000000001</v>
      </c>
      <c r="U32" s="2">
        <v>59.284999999999997</v>
      </c>
      <c r="V32" s="2">
        <v>101.994</v>
      </c>
      <c r="W32" s="2">
        <v>70.727999999999994</v>
      </c>
      <c r="X32" s="2">
        <v>54.122999999999998</v>
      </c>
      <c r="Y32" s="2">
        <v>44.33</v>
      </c>
      <c r="Z32" s="2">
        <v>49.643999999999998</v>
      </c>
      <c r="AA32" s="2">
        <v>51.594999999999999</v>
      </c>
      <c r="AB32" s="2">
        <v>42.32</v>
      </c>
      <c r="AC32" s="2">
        <v>43.832999999999998</v>
      </c>
      <c r="AD32" s="2">
        <v>45.92</v>
      </c>
      <c r="AE32" s="2">
        <v>43.301000000000002</v>
      </c>
      <c r="AF32" s="2">
        <v>46.576999999999998</v>
      </c>
      <c r="AG32" s="2">
        <v>46.999000000000002</v>
      </c>
      <c r="AH32" s="2">
        <v>88.414000000000001</v>
      </c>
      <c r="AI32" s="2">
        <v>75.786000000000001</v>
      </c>
      <c r="AJ32" s="2">
        <v>62.631</v>
      </c>
      <c r="AK32" s="2">
        <v>59.466999999999999</v>
      </c>
      <c r="AL32" s="2">
        <v>90.206999999999994</v>
      </c>
      <c r="AM32" s="2">
        <v>85.866</v>
      </c>
      <c r="AN32" s="2">
        <v>100</v>
      </c>
      <c r="AO32" s="2">
        <v>107.758</v>
      </c>
      <c r="AP32" s="2">
        <v>101.93</v>
      </c>
      <c r="AQ32" s="2">
        <v>67.037999999999997</v>
      </c>
      <c r="AR32" s="2">
        <v>54.543999999999997</v>
      </c>
      <c r="AS32" s="2">
        <v>47.427</v>
      </c>
      <c r="AT32" s="2">
        <v>42.72</v>
      </c>
      <c r="AU32" s="2">
        <v>40.844999999999999</v>
      </c>
      <c r="AV32" s="2">
        <v>29.895</v>
      </c>
    </row>
    <row r="33" spans="1:48">
      <c r="A33" s="2" t="s">
        <v>105</v>
      </c>
      <c r="B33" s="2" t="s">
        <v>106</v>
      </c>
      <c r="C33" s="2">
        <v>52.514000000000003</v>
      </c>
      <c r="D33" s="2">
        <v>53.106000000000002</v>
      </c>
      <c r="E33" s="2">
        <v>58.262</v>
      </c>
      <c r="F33" s="2">
        <v>49.991</v>
      </c>
      <c r="G33" s="2">
        <v>46.146999999999998</v>
      </c>
      <c r="H33" s="2">
        <v>47.610999999999997</v>
      </c>
      <c r="I33" s="2">
        <v>51.518999999999998</v>
      </c>
      <c r="J33" s="2">
        <v>47.597000000000001</v>
      </c>
      <c r="K33" s="2">
        <v>45.42</v>
      </c>
      <c r="L33" s="2">
        <v>49.209000000000003</v>
      </c>
      <c r="M33" s="2">
        <v>61.579000000000001</v>
      </c>
      <c r="N33" s="2">
        <v>55.207999999999998</v>
      </c>
      <c r="O33" s="2">
        <v>62.07</v>
      </c>
      <c r="P33" s="2">
        <v>68.308999999999997</v>
      </c>
      <c r="Q33" s="2">
        <v>73.379000000000005</v>
      </c>
      <c r="R33" s="2">
        <v>79.152000000000001</v>
      </c>
      <c r="S33" s="2">
        <v>76.284999999999997</v>
      </c>
      <c r="T33" s="2">
        <v>81.441999999999993</v>
      </c>
      <c r="U33" s="2">
        <v>78.167000000000002</v>
      </c>
      <c r="V33" s="2">
        <v>127.554</v>
      </c>
      <c r="W33" s="2">
        <v>101.358</v>
      </c>
      <c r="X33" s="2">
        <v>83.984999999999999</v>
      </c>
      <c r="Y33" s="2">
        <v>79.706000000000003</v>
      </c>
      <c r="Z33" s="2">
        <v>69.016000000000005</v>
      </c>
      <c r="AA33" s="2">
        <v>66.445999999999998</v>
      </c>
      <c r="AB33" s="2">
        <v>66.114000000000004</v>
      </c>
      <c r="AC33" s="2">
        <v>65.837999999999994</v>
      </c>
      <c r="AD33" s="2">
        <v>71.128</v>
      </c>
      <c r="AE33" s="2">
        <v>69.551000000000002</v>
      </c>
      <c r="AF33" s="2">
        <v>70.555000000000007</v>
      </c>
      <c r="AG33" s="2">
        <v>68.432000000000002</v>
      </c>
      <c r="AH33" s="2">
        <v>83.600999999999999</v>
      </c>
      <c r="AI33" s="2">
        <v>96.426000000000002</v>
      </c>
      <c r="AJ33" s="2">
        <v>101.117</v>
      </c>
      <c r="AK33" s="2">
        <v>84.141999999999996</v>
      </c>
      <c r="AL33" s="2">
        <v>93.971999999999994</v>
      </c>
      <c r="AM33" s="2">
        <v>88.41</v>
      </c>
      <c r="AN33" s="2">
        <v>100</v>
      </c>
      <c r="AO33" s="2">
        <v>105.259</v>
      </c>
      <c r="AP33" s="2">
        <v>94.841999999999999</v>
      </c>
      <c r="AQ33" s="2">
        <v>85.225999999999999</v>
      </c>
      <c r="AR33" s="2">
        <v>65.623999999999995</v>
      </c>
      <c r="AS33" s="2">
        <v>67.897000000000006</v>
      </c>
      <c r="AT33" s="2">
        <v>65.888000000000005</v>
      </c>
      <c r="AU33" s="2">
        <v>71.819000000000003</v>
      </c>
      <c r="AV33" s="2">
        <v>59.95</v>
      </c>
    </row>
    <row r="34" spans="1:48">
      <c r="A34" s="2" t="s">
        <v>107</v>
      </c>
      <c r="B34" s="2" t="s">
        <v>108</v>
      </c>
      <c r="C34" s="2">
        <v>47.695999999999998</v>
      </c>
      <c r="D34" s="2">
        <v>47.912999999999997</v>
      </c>
      <c r="E34" s="2">
        <v>46.896000000000001</v>
      </c>
      <c r="F34" s="2">
        <v>45.250999999999998</v>
      </c>
      <c r="G34" s="2">
        <v>44.845999999999997</v>
      </c>
      <c r="H34" s="2">
        <v>43.576999999999998</v>
      </c>
      <c r="I34" s="2">
        <v>44.156999999999996</v>
      </c>
      <c r="J34" s="2">
        <v>45.975999999999999</v>
      </c>
      <c r="K34" s="2">
        <v>46.728000000000002</v>
      </c>
      <c r="L34" s="2">
        <v>48.188000000000002</v>
      </c>
      <c r="M34" s="2">
        <v>52.207000000000001</v>
      </c>
      <c r="N34" s="2">
        <v>59.558999999999997</v>
      </c>
      <c r="O34" s="2">
        <v>66.046000000000006</v>
      </c>
      <c r="P34" s="2">
        <v>73.08</v>
      </c>
      <c r="Q34" s="2">
        <v>78.260999999999996</v>
      </c>
      <c r="R34" s="2">
        <v>79.861000000000004</v>
      </c>
      <c r="S34" s="2">
        <v>80.688999999999993</v>
      </c>
      <c r="T34" s="2">
        <v>82.477999999999994</v>
      </c>
      <c r="U34" s="2">
        <v>82.772000000000006</v>
      </c>
      <c r="V34" s="2">
        <v>78</v>
      </c>
      <c r="W34" s="2">
        <v>75.275000000000006</v>
      </c>
      <c r="X34" s="2">
        <v>71.771000000000001</v>
      </c>
      <c r="Y34" s="2">
        <v>68.296999999999997</v>
      </c>
      <c r="Z34" s="2">
        <v>66.814999999999998</v>
      </c>
      <c r="AA34" s="2">
        <v>64.376000000000005</v>
      </c>
      <c r="AB34" s="2">
        <v>62.798999999999999</v>
      </c>
      <c r="AC34" s="2">
        <v>61.848999999999997</v>
      </c>
      <c r="AD34" s="2">
        <v>61.112000000000002</v>
      </c>
      <c r="AE34" s="2">
        <v>63.97</v>
      </c>
      <c r="AF34" s="2">
        <v>73.558999999999997</v>
      </c>
      <c r="AG34" s="2">
        <v>81.244</v>
      </c>
      <c r="AH34" s="2">
        <v>84.052000000000007</v>
      </c>
      <c r="AI34" s="2">
        <v>83.292000000000002</v>
      </c>
      <c r="AJ34" s="2">
        <v>86.628</v>
      </c>
      <c r="AK34" s="2">
        <v>91.569000000000003</v>
      </c>
      <c r="AL34" s="2">
        <v>98.808999999999997</v>
      </c>
      <c r="AM34" s="2">
        <v>100.32599999999999</v>
      </c>
      <c r="AN34" s="2">
        <v>100</v>
      </c>
      <c r="AO34" s="2">
        <v>100.011</v>
      </c>
      <c r="AP34" s="2">
        <v>107.64400000000001</v>
      </c>
      <c r="AQ34" s="2">
        <v>107.607</v>
      </c>
      <c r="AR34" s="2">
        <v>108.57299999999999</v>
      </c>
      <c r="AS34" s="2">
        <v>108.48</v>
      </c>
      <c r="AT34" s="2">
        <v>108.73099999999999</v>
      </c>
      <c r="AU34" s="2">
        <v>110.622</v>
      </c>
      <c r="AV34" s="2">
        <v>115.27500000000001</v>
      </c>
    </row>
    <row r="35" spans="1:48">
      <c r="A35" s="2" t="s">
        <v>109</v>
      </c>
      <c r="B35" s="2" t="s">
        <v>110</v>
      </c>
      <c r="C35" s="2">
        <v>95.683999999999997</v>
      </c>
      <c r="D35" s="2">
        <v>152.54300000000001</v>
      </c>
      <c r="E35" s="2">
        <v>200.785</v>
      </c>
      <c r="F35" s="2">
        <v>126.286</v>
      </c>
      <c r="G35" s="2">
        <v>41.707000000000001</v>
      </c>
      <c r="H35" s="2">
        <v>64.131</v>
      </c>
      <c r="I35" s="2">
        <v>63.283999999999999</v>
      </c>
      <c r="J35" s="2">
        <v>58.654000000000003</v>
      </c>
      <c r="K35" s="2">
        <v>77.537000000000006</v>
      </c>
      <c r="L35" s="2">
        <v>88.983999999999995</v>
      </c>
      <c r="M35" s="2">
        <v>94.540999999999997</v>
      </c>
      <c r="N35" s="2">
        <v>44.113999999999997</v>
      </c>
      <c r="O35" s="2">
        <v>59.249000000000002</v>
      </c>
      <c r="P35" s="2">
        <v>52.567999999999998</v>
      </c>
      <c r="Q35" s="2">
        <v>52.429000000000002</v>
      </c>
      <c r="R35" s="2">
        <v>61.02</v>
      </c>
      <c r="S35" s="2">
        <v>71.894999999999996</v>
      </c>
      <c r="T35" s="2">
        <v>58.131999999999998</v>
      </c>
      <c r="U35" s="2">
        <v>99.405000000000001</v>
      </c>
      <c r="V35" s="2">
        <v>88.084999999999994</v>
      </c>
      <c r="W35" s="2">
        <v>108.732</v>
      </c>
      <c r="X35" s="2">
        <v>115.08799999999999</v>
      </c>
      <c r="Y35" s="2">
        <v>191.999</v>
      </c>
      <c r="Z35" s="2">
        <v>92.087999999999994</v>
      </c>
      <c r="AA35" s="2">
        <v>107.321</v>
      </c>
      <c r="AB35" s="2">
        <v>82.591999999999999</v>
      </c>
      <c r="AC35" s="2">
        <v>68.323999999999998</v>
      </c>
      <c r="AD35" s="2">
        <v>66.724999999999994</v>
      </c>
      <c r="AE35" s="2">
        <v>73.551000000000002</v>
      </c>
      <c r="AF35" s="2">
        <v>73.343999999999994</v>
      </c>
      <c r="AG35" s="2">
        <v>75.712000000000003</v>
      </c>
      <c r="AH35" s="2">
        <v>82.191999999999993</v>
      </c>
      <c r="AI35" s="2">
        <v>82.24</v>
      </c>
      <c r="AJ35" s="2">
        <v>103.491</v>
      </c>
      <c r="AK35" s="2">
        <v>126.491</v>
      </c>
      <c r="AL35" s="2">
        <v>92.418999999999997</v>
      </c>
      <c r="AM35" s="2">
        <v>101.721</v>
      </c>
      <c r="AN35" s="2">
        <v>100</v>
      </c>
      <c r="AO35" s="2">
        <v>93.864999999999995</v>
      </c>
      <c r="AP35" s="2">
        <v>98.811000000000007</v>
      </c>
      <c r="AQ35" s="2">
        <v>90.263999999999996</v>
      </c>
      <c r="AR35" s="2">
        <v>86.935000000000002</v>
      </c>
      <c r="AS35" s="2">
        <v>94.48</v>
      </c>
      <c r="AT35" s="2">
        <v>89.409000000000006</v>
      </c>
      <c r="AU35" s="2">
        <v>82.126000000000005</v>
      </c>
      <c r="AV35" s="2">
        <v>82.661000000000001</v>
      </c>
    </row>
    <row r="36" spans="1:48">
      <c r="A36" s="2" t="s">
        <v>111</v>
      </c>
      <c r="B36" s="3" t="s">
        <v>112</v>
      </c>
      <c r="C36" s="2">
        <v>24.847999999999999</v>
      </c>
      <c r="D36" s="2">
        <v>25.884</v>
      </c>
      <c r="E36" s="2">
        <v>27.809000000000001</v>
      </c>
      <c r="F36" s="2">
        <v>28.875</v>
      </c>
      <c r="G36" s="2">
        <v>30.681999999999999</v>
      </c>
      <c r="H36" s="2">
        <v>31.407</v>
      </c>
      <c r="I36" s="2">
        <v>31.736999999999998</v>
      </c>
      <c r="J36" s="2">
        <v>34.738</v>
      </c>
      <c r="K36" s="2">
        <v>37.265999999999998</v>
      </c>
      <c r="L36" s="2">
        <v>41.247999999999998</v>
      </c>
      <c r="M36" s="2">
        <v>46.523000000000003</v>
      </c>
      <c r="N36" s="2">
        <v>53.917999999999999</v>
      </c>
      <c r="O36" s="2">
        <v>60.982999999999997</v>
      </c>
      <c r="P36" s="2">
        <v>72.001000000000005</v>
      </c>
      <c r="Q36" s="2">
        <v>79.784999999999997</v>
      </c>
      <c r="R36" s="2">
        <v>86.656000000000006</v>
      </c>
      <c r="S36" s="2">
        <v>81.212000000000003</v>
      </c>
      <c r="T36" s="2">
        <v>79.173000000000002</v>
      </c>
      <c r="U36" s="2">
        <v>79.078999999999994</v>
      </c>
      <c r="V36" s="2">
        <v>72.811999999999998</v>
      </c>
      <c r="W36" s="2">
        <v>68.872</v>
      </c>
      <c r="X36" s="2">
        <v>61.725999999999999</v>
      </c>
      <c r="Y36" s="2">
        <v>57.764000000000003</v>
      </c>
      <c r="Z36" s="2">
        <v>55.43</v>
      </c>
      <c r="AA36" s="2">
        <v>54.951999999999998</v>
      </c>
      <c r="AB36" s="2">
        <v>51.082999999999998</v>
      </c>
      <c r="AC36" s="2">
        <v>51.201999999999998</v>
      </c>
      <c r="AD36" s="2">
        <v>51.734000000000002</v>
      </c>
      <c r="AE36" s="2">
        <v>52.259</v>
      </c>
      <c r="AF36" s="2">
        <v>55.256</v>
      </c>
      <c r="AG36" s="2">
        <v>62.537999999999997</v>
      </c>
      <c r="AH36" s="2">
        <v>69.494</v>
      </c>
      <c r="AI36" s="2">
        <v>76.111000000000004</v>
      </c>
      <c r="AJ36" s="2">
        <v>80.019000000000005</v>
      </c>
      <c r="AK36" s="2">
        <v>84.525000000000006</v>
      </c>
      <c r="AL36" s="2">
        <v>89.238</v>
      </c>
      <c r="AM36" s="2">
        <v>97.947999999999993</v>
      </c>
      <c r="AN36" s="2">
        <v>100</v>
      </c>
      <c r="AO36" s="2">
        <v>101.432</v>
      </c>
      <c r="AP36" s="2">
        <v>96.385999999999996</v>
      </c>
      <c r="AQ36" s="2">
        <v>89.522999999999996</v>
      </c>
      <c r="AR36" s="2">
        <v>83.257999999999996</v>
      </c>
      <c r="AS36" s="2">
        <v>78.305000000000007</v>
      </c>
      <c r="AT36" s="2">
        <v>76.846000000000004</v>
      </c>
      <c r="AU36" s="2">
        <v>77.227000000000004</v>
      </c>
      <c r="AV36" s="2">
        <v>83.033000000000001</v>
      </c>
    </row>
    <row r="37" spans="1:48">
      <c r="A37" s="2" t="s">
        <v>113</v>
      </c>
      <c r="B37" s="2" t="s">
        <v>114</v>
      </c>
      <c r="C37" s="2">
        <v>76.567999999999998</v>
      </c>
      <c r="D37" s="2">
        <v>75.275999999999996</v>
      </c>
      <c r="E37" s="2">
        <v>68.864000000000004</v>
      </c>
      <c r="F37" s="2">
        <v>66.956000000000003</v>
      </c>
      <c r="G37" s="2">
        <v>59.204999999999998</v>
      </c>
      <c r="H37" s="2">
        <v>59.822000000000003</v>
      </c>
      <c r="I37" s="2">
        <v>60.581000000000003</v>
      </c>
      <c r="J37" s="2">
        <v>51.454999999999998</v>
      </c>
      <c r="K37" s="2">
        <v>59.98</v>
      </c>
      <c r="L37" s="2">
        <v>57.185000000000002</v>
      </c>
      <c r="M37" s="2">
        <v>67.421000000000006</v>
      </c>
      <c r="N37" s="2">
        <v>80.061000000000007</v>
      </c>
      <c r="O37" s="2">
        <v>77.606999999999999</v>
      </c>
      <c r="P37" s="2">
        <v>94.840999999999994</v>
      </c>
      <c r="Q37" s="2">
        <v>103.06399999999999</v>
      </c>
      <c r="R37" s="2">
        <v>111.07</v>
      </c>
      <c r="S37" s="2">
        <v>102.70399999999999</v>
      </c>
      <c r="T37" s="2">
        <v>82.561999999999998</v>
      </c>
      <c r="U37" s="2">
        <v>76.738</v>
      </c>
      <c r="V37" s="2">
        <v>56.66</v>
      </c>
      <c r="W37" s="2">
        <v>62.552999999999997</v>
      </c>
      <c r="X37" s="2">
        <v>60.475000000000001</v>
      </c>
      <c r="Y37" s="2">
        <v>62.945</v>
      </c>
      <c r="Z37" s="2">
        <v>70.097999999999999</v>
      </c>
      <c r="AA37" s="2">
        <v>64.102000000000004</v>
      </c>
      <c r="AB37" s="2">
        <v>60.476999999999997</v>
      </c>
      <c r="AC37" s="2">
        <v>56.115000000000002</v>
      </c>
      <c r="AD37" s="2">
        <v>49.807000000000002</v>
      </c>
      <c r="AE37" s="2">
        <v>47.822000000000003</v>
      </c>
      <c r="AF37" s="2">
        <v>45.429000000000002</v>
      </c>
      <c r="AG37" s="2">
        <v>50.927999999999997</v>
      </c>
      <c r="AH37" s="2">
        <v>57.066000000000003</v>
      </c>
      <c r="AI37" s="2">
        <v>52.835000000000001</v>
      </c>
      <c r="AJ37" s="2">
        <v>49.820999999999998</v>
      </c>
      <c r="AK37" s="2">
        <v>49.680999999999997</v>
      </c>
      <c r="AL37" s="2">
        <v>59.88</v>
      </c>
      <c r="AM37" s="2">
        <v>78.584999999999994</v>
      </c>
      <c r="AN37" s="2">
        <v>100</v>
      </c>
      <c r="AO37" s="2">
        <v>97.715999999999994</v>
      </c>
      <c r="AP37" s="2">
        <v>76.037000000000006</v>
      </c>
      <c r="AQ37" s="2">
        <v>44.838999999999999</v>
      </c>
      <c r="AR37" s="2">
        <v>34.834000000000003</v>
      </c>
      <c r="AS37" s="2">
        <v>27.079000000000001</v>
      </c>
      <c r="AT37" s="2">
        <v>21.709</v>
      </c>
      <c r="AU37" s="2">
        <v>16.780999999999999</v>
      </c>
      <c r="AV37" s="2">
        <v>19.247</v>
      </c>
    </row>
    <row r="38" spans="1:48">
      <c r="A38" s="2" t="s">
        <v>115</v>
      </c>
      <c r="B38" s="2" t="s">
        <v>116</v>
      </c>
      <c r="C38" s="2">
        <v>10.586</v>
      </c>
      <c r="D38" s="2">
        <v>12.032999999999999</v>
      </c>
      <c r="E38" s="2">
        <v>16.448</v>
      </c>
      <c r="F38" s="2">
        <v>18.768000000000001</v>
      </c>
      <c r="G38" s="2">
        <v>21.274999999999999</v>
      </c>
      <c r="H38" s="2">
        <v>21.704000000000001</v>
      </c>
      <c r="I38" s="2">
        <v>21.753</v>
      </c>
      <c r="J38" s="2">
        <v>25.798999999999999</v>
      </c>
      <c r="K38" s="2">
        <v>27.655000000000001</v>
      </c>
      <c r="L38" s="2">
        <v>31.059000000000001</v>
      </c>
      <c r="M38" s="2">
        <v>34.92</v>
      </c>
      <c r="N38" s="2">
        <v>41.04</v>
      </c>
      <c r="O38" s="2">
        <v>47.356999999999999</v>
      </c>
      <c r="P38" s="2">
        <v>56.668999999999997</v>
      </c>
      <c r="Q38" s="2">
        <v>65.912000000000006</v>
      </c>
      <c r="R38" s="2">
        <v>72.075000000000003</v>
      </c>
      <c r="S38" s="2">
        <v>65.673000000000002</v>
      </c>
      <c r="T38" s="2">
        <v>67.433999999999997</v>
      </c>
      <c r="U38" s="2">
        <v>70.004000000000005</v>
      </c>
      <c r="V38" s="2">
        <v>66.975999999999999</v>
      </c>
      <c r="W38" s="2">
        <v>62.834000000000003</v>
      </c>
      <c r="X38" s="2">
        <v>54.033000000000001</v>
      </c>
      <c r="Y38" s="2">
        <v>48.963999999999999</v>
      </c>
      <c r="Z38" s="2">
        <v>45.514000000000003</v>
      </c>
      <c r="AA38" s="2">
        <v>45.277000000000001</v>
      </c>
      <c r="AB38" s="2">
        <v>39.277999999999999</v>
      </c>
      <c r="AC38" s="2">
        <v>40.234000000000002</v>
      </c>
      <c r="AD38" s="2">
        <v>43.026000000000003</v>
      </c>
      <c r="AE38" s="2">
        <v>44.542999999999999</v>
      </c>
      <c r="AF38" s="2">
        <v>48.091999999999999</v>
      </c>
      <c r="AG38" s="2">
        <v>55.850999999999999</v>
      </c>
      <c r="AH38" s="2">
        <v>61.176000000000002</v>
      </c>
      <c r="AI38" s="2">
        <v>68.62</v>
      </c>
      <c r="AJ38" s="2">
        <v>72.872</v>
      </c>
      <c r="AK38" s="2">
        <v>79.763999999999996</v>
      </c>
      <c r="AL38" s="2">
        <v>84.066999999999993</v>
      </c>
      <c r="AM38" s="2">
        <v>98.052999999999997</v>
      </c>
      <c r="AN38" s="2">
        <v>100</v>
      </c>
      <c r="AO38" s="2">
        <v>104.23399999999999</v>
      </c>
      <c r="AP38" s="2">
        <v>99.132999999999996</v>
      </c>
      <c r="AQ38" s="2">
        <v>96.200999999999993</v>
      </c>
      <c r="AR38" s="2">
        <v>89.055000000000007</v>
      </c>
      <c r="AS38" s="2">
        <v>84.284999999999997</v>
      </c>
      <c r="AT38" s="2">
        <v>82.263000000000005</v>
      </c>
      <c r="AU38" s="2">
        <v>82.078999999999994</v>
      </c>
      <c r="AV38" s="2">
        <v>88.801000000000002</v>
      </c>
    </row>
    <row r="39" spans="1:48">
      <c r="A39" s="2" t="s">
        <v>117</v>
      </c>
      <c r="B39" s="2" t="s">
        <v>118</v>
      </c>
      <c r="C39" s="2">
        <v>25.738</v>
      </c>
      <c r="D39" s="2">
        <v>22.617999999999999</v>
      </c>
      <c r="E39" s="2">
        <v>22.65</v>
      </c>
      <c r="F39" s="2">
        <v>34.268999999999998</v>
      </c>
      <c r="G39" s="2">
        <v>32.088000000000001</v>
      </c>
      <c r="H39" s="2">
        <v>33.523000000000003</v>
      </c>
      <c r="I39" s="2">
        <v>31.65</v>
      </c>
      <c r="J39" s="2">
        <v>39.654000000000003</v>
      </c>
      <c r="K39" s="2">
        <v>47.456000000000003</v>
      </c>
      <c r="L39" s="2">
        <v>54.899000000000001</v>
      </c>
      <c r="M39" s="2">
        <v>55.195</v>
      </c>
      <c r="N39" s="2">
        <v>62.707999999999998</v>
      </c>
      <c r="O39" s="2">
        <v>67.421999999999997</v>
      </c>
      <c r="P39" s="2">
        <v>92.022000000000006</v>
      </c>
      <c r="Q39" s="2">
        <v>140.315</v>
      </c>
      <c r="R39" s="2">
        <v>161</v>
      </c>
      <c r="S39" s="2">
        <v>132.28</v>
      </c>
      <c r="T39" s="2">
        <v>120.994</v>
      </c>
      <c r="U39" s="2">
        <v>111.61</v>
      </c>
      <c r="V39" s="2">
        <v>80.275999999999996</v>
      </c>
      <c r="W39" s="2">
        <v>70.266000000000005</v>
      </c>
      <c r="X39" s="2">
        <v>75.688999999999993</v>
      </c>
      <c r="Y39" s="2">
        <v>75.575000000000003</v>
      </c>
      <c r="Z39" s="2">
        <v>61.112000000000002</v>
      </c>
      <c r="AA39" s="2">
        <v>59.308999999999997</v>
      </c>
      <c r="AB39" s="2">
        <v>41.237000000000002</v>
      </c>
      <c r="AC39" s="2">
        <v>41.51</v>
      </c>
      <c r="AD39" s="2">
        <v>43.231999999999999</v>
      </c>
      <c r="AE39" s="2">
        <v>50.387</v>
      </c>
      <c r="AF39" s="2">
        <v>58.878999999999998</v>
      </c>
      <c r="AG39" s="2">
        <v>67.88</v>
      </c>
      <c r="AH39" s="2">
        <v>68.326999999999998</v>
      </c>
      <c r="AI39" s="2">
        <v>81.981999999999999</v>
      </c>
      <c r="AJ39" s="2">
        <v>102.849</v>
      </c>
      <c r="AK39" s="2">
        <v>104.684</v>
      </c>
      <c r="AL39" s="2">
        <v>99.775000000000006</v>
      </c>
      <c r="AM39" s="2">
        <v>102.15300000000001</v>
      </c>
      <c r="AN39" s="2">
        <v>100</v>
      </c>
      <c r="AO39" s="2">
        <v>124.229</v>
      </c>
      <c r="AP39" s="2">
        <v>148.166</v>
      </c>
      <c r="AQ39" s="2">
        <v>147.857</v>
      </c>
      <c r="AR39" s="2">
        <v>163.07300000000001</v>
      </c>
      <c r="AS39" s="2">
        <v>144.02099999999999</v>
      </c>
      <c r="AT39" s="2">
        <v>137.648</v>
      </c>
      <c r="AU39" s="2">
        <v>129.59899999999999</v>
      </c>
      <c r="AV39" s="2">
        <v>158.05799999999999</v>
      </c>
    </row>
    <row r="40" spans="1:48">
      <c r="A40" s="2" t="s">
        <v>119</v>
      </c>
      <c r="B40" s="2" t="s">
        <v>120</v>
      </c>
      <c r="C40" s="2">
        <v>30.411999999999999</v>
      </c>
      <c r="D40" s="2">
        <v>31.795000000000002</v>
      </c>
      <c r="E40" s="2">
        <v>35.207000000000001</v>
      </c>
      <c r="F40" s="2">
        <v>25.683</v>
      </c>
      <c r="G40" s="2">
        <v>21.896000000000001</v>
      </c>
      <c r="H40" s="2">
        <v>17.140999999999998</v>
      </c>
      <c r="I40" s="2">
        <v>14.103</v>
      </c>
      <c r="J40" s="2">
        <v>28.446000000000002</v>
      </c>
      <c r="K40" s="2">
        <v>41.027999999999999</v>
      </c>
      <c r="L40" s="2">
        <v>47.573999999999998</v>
      </c>
      <c r="M40" s="2">
        <v>61.424999999999997</v>
      </c>
      <c r="N40" s="2">
        <v>77.757999999999996</v>
      </c>
      <c r="O40" s="2">
        <v>93.45</v>
      </c>
      <c r="P40" s="2">
        <v>106.554</v>
      </c>
      <c r="Q40" s="2">
        <v>135.11500000000001</v>
      </c>
      <c r="R40" s="2">
        <v>153.697</v>
      </c>
      <c r="S40" s="2">
        <v>139.9</v>
      </c>
      <c r="T40" s="2">
        <v>160.21700000000001</v>
      </c>
      <c r="U40" s="2">
        <v>208.05099999999999</v>
      </c>
      <c r="V40" s="2">
        <v>209.23400000000001</v>
      </c>
      <c r="W40" s="2">
        <v>206.94499999999999</v>
      </c>
      <c r="X40" s="2">
        <v>150.24600000000001</v>
      </c>
      <c r="Y40" s="2">
        <v>110.312</v>
      </c>
      <c r="Z40" s="2">
        <v>92.927999999999997</v>
      </c>
      <c r="AA40" s="2">
        <v>82.715000000000003</v>
      </c>
      <c r="AB40" s="2">
        <v>61.177</v>
      </c>
      <c r="AC40" s="2">
        <v>68.861000000000004</v>
      </c>
      <c r="AD40" s="2">
        <v>62.448999999999998</v>
      </c>
      <c r="AE40" s="2">
        <v>58.835000000000001</v>
      </c>
      <c r="AF40" s="2">
        <v>73.838999999999999</v>
      </c>
      <c r="AG40" s="2">
        <v>73.751999999999995</v>
      </c>
      <c r="AH40" s="2">
        <v>75.965999999999994</v>
      </c>
      <c r="AI40" s="2">
        <v>86.308000000000007</v>
      </c>
      <c r="AJ40" s="2">
        <v>83.667000000000002</v>
      </c>
      <c r="AK40" s="2">
        <v>92.950999999999993</v>
      </c>
      <c r="AL40" s="2">
        <v>88.611000000000004</v>
      </c>
      <c r="AM40" s="2">
        <v>86.025000000000006</v>
      </c>
      <c r="AN40" s="2">
        <v>100</v>
      </c>
      <c r="AO40" s="2">
        <v>108.108</v>
      </c>
      <c r="AP40" s="2">
        <v>95.537000000000006</v>
      </c>
      <c r="AQ40" s="2">
        <v>125.59699999999999</v>
      </c>
      <c r="AR40" s="2">
        <v>116.944</v>
      </c>
      <c r="AS40" s="2">
        <v>122.72799999999999</v>
      </c>
      <c r="AT40" s="2">
        <v>122.79600000000001</v>
      </c>
      <c r="AU40" s="2">
        <v>98.11</v>
      </c>
      <c r="AV40" s="2">
        <v>97.423000000000002</v>
      </c>
    </row>
    <row r="41" spans="1:48">
      <c r="A41" s="2" t="s">
        <v>121</v>
      </c>
      <c r="B41" s="2" t="s">
        <v>122</v>
      </c>
      <c r="C41" s="2">
        <v>73.778000000000006</v>
      </c>
      <c r="D41" s="2">
        <v>62.241999999999997</v>
      </c>
      <c r="E41" s="2">
        <v>76.772000000000006</v>
      </c>
      <c r="F41" s="2">
        <v>68.685000000000002</v>
      </c>
      <c r="G41" s="2">
        <v>70.403999999999996</v>
      </c>
      <c r="H41" s="2">
        <v>82.183999999999997</v>
      </c>
      <c r="I41" s="2">
        <v>92.49</v>
      </c>
      <c r="J41" s="2">
        <v>95.186999999999998</v>
      </c>
      <c r="K41" s="2">
        <v>83.697999999999993</v>
      </c>
      <c r="L41" s="2">
        <v>95.37</v>
      </c>
      <c r="M41" s="2">
        <v>111.21299999999999</v>
      </c>
      <c r="N41" s="2">
        <v>123.58</v>
      </c>
      <c r="O41" s="2">
        <v>130.92099999999999</v>
      </c>
      <c r="P41" s="2">
        <v>143.90199999999999</v>
      </c>
      <c r="Q41" s="2">
        <v>138.93299999999999</v>
      </c>
      <c r="R41" s="2">
        <v>135.09100000000001</v>
      </c>
      <c r="S41" s="2">
        <v>128.04400000000001</v>
      </c>
      <c r="T41" s="2">
        <v>142.08600000000001</v>
      </c>
      <c r="U41" s="2">
        <v>149.92500000000001</v>
      </c>
      <c r="V41" s="2">
        <v>134.51300000000001</v>
      </c>
      <c r="W41" s="2">
        <v>129.989</v>
      </c>
      <c r="X41" s="2">
        <v>109.658</v>
      </c>
      <c r="Y41" s="2">
        <v>98.71</v>
      </c>
      <c r="Z41" s="2">
        <v>92.867999999999995</v>
      </c>
      <c r="AA41" s="2">
        <v>78.459999999999994</v>
      </c>
      <c r="AB41" s="2">
        <v>69.617999999999995</v>
      </c>
      <c r="AC41" s="2">
        <v>73.608999999999995</v>
      </c>
      <c r="AD41" s="2">
        <v>77.989999999999995</v>
      </c>
      <c r="AE41" s="2">
        <v>74.230999999999995</v>
      </c>
      <c r="AF41" s="2">
        <v>81.337999999999994</v>
      </c>
      <c r="AG41" s="2">
        <v>97.257000000000005</v>
      </c>
      <c r="AH41" s="2">
        <v>104.744</v>
      </c>
      <c r="AI41" s="2">
        <v>106.241</v>
      </c>
      <c r="AJ41" s="2">
        <v>101.193</v>
      </c>
      <c r="AK41" s="2">
        <v>105.194</v>
      </c>
      <c r="AL41" s="2">
        <v>98.3</v>
      </c>
      <c r="AM41" s="2">
        <v>101.173</v>
      </c>
      <c r="AN41" s="2">
        <v>100</v>
      </c>
      <c r="AO41" s="2">
        <v>103.389</v>
      </c>
      <c r="AP41" s="2">
        <v>97.671000000000006</v>
      </c>
      <c r="AQ41" s="2">
        <v>98.933000000000007</v>
      </c>
      <c r="AR41" s="2">
        <v>102.696</v>
      </c>
      <c r="AS41" s="2">
        <v>107.554</v>
      </c>
      <c r="AT41" s="2">
        <v>109.71599999999999</v>
      </c>
      <c r="AU41" s="2">
        <v>115.718</v>
      </c>
      <c r="AV41" s="2">
        <v>116.417</v>
      </c>
    </row>
    <row r="42" spans="1:48">
      <c r="A42" s="2" t="s">
        <v>123</v>
      </c>
      <c r="B42" s="2" t="s">
        <v>124</v>
      </c>
      <c r="C42" s="2">
        <v>15.381</v>
      </c>
      <c r="D42" s="2">
        <v>11.788</v>
      </c>
      <c r="E42" s="2">
        <v>11.945</v>
      </c>
      <c r="F42" s="2">
        <v>9.7590000000000003</v>
      </c>
      <c r="G42" s="2">
        <v>13.997</v>
      </c>
      <c r="H42" s="2">
        <v>17.143999999999998</v>
      </c>
      <c r="I42" s="2">
        <v>20.838999999999999</v>
      </c>
      <c r="J42" s="2">
        <v>21.927</v>
      </c>
      <c r="K42" s="2">
        <v>24.102</v>
      </c>
      <c r="L42" s="2">
        <v>16.344000000000001</v>
      </c>
      <c r="M42" s="2">
        <v>25.687000000000001</v>
      </c>
      <c r="N42" s="2">
        <v>43.856999999999999</v>
      </c>
      <c r="O42" s="2">
        <v>58.381999999999998</v>
      </c>
      <c r="P42" s="2">
        <v>53.082000000000001</v>
      </c>
      <c r="Q42" s="2">
        <v>57.689</v>
      </c>
      <c r="R42" s="2">
        <v>60.026000000000003</v>
      </c>
      <c r="S42" s="2">
        <v>51.237000000000002</v>
      </c>
      <c r="T42" s="2">
        <v>42.942999999999998</v>
      </c>
      <c r="U42" s="2">
        <v>42.807000000000002</v>
      </c>
      <c r="V42" s="2">
        <v>45.124000000000002</v>
      </c>
      <c r="W42" s="2">
        <v>35.295000000000002</v>
      </c>
      <c r="X42" s="2">
        <v>22.446000000000002</v>
      </c>
      <c r="Y42" s="2">
        <v>12.037000000000001</v>
      </c>
      <c r="Z42" s="2">
        <v>12.521000000000001</v>
      </c>
      <c r="AA42" s="2">
        <v>13.542999999999999</v>
      </c>
      <c r="AB42" s="2">
        <v>15.647</v>
      </c>
      <c r="AC42" s="2">
        <v>17.417999999999999</v>
      </c>
      <c r="AD42" s="2">
        <v>19.391999999999999</v>
      </c>
      <c r="AE42" s="2">
        <v>21.581</v>
      </c>
      <c r="AF42" s="2">
        <v>23.091000000000001</v>
      </c>
      <c r="AG42" s="2">
        <v>31.309000000000001</v>
      </c>
      <c r="AH42" s="2">
        <v>37.106000000000002</v>
      </c>
      <c r="AI42" s="2">
        <v>32.887</v>
      </c>
      <c r="AJ42" s="2">
        <v>45.255000000000003</v>
      </c>
      <c r="AK42" s="2">
        <v>58.075000000000003</v>
      </c>
      <c r="AL42" s="2">
        <v>70.418999999999997</v>
      </c>
      <c r="AM42" s="2">
        <v>103.65</v>
      </c>
      <c r="AN42" s="2">
        <v>100</v>
      </c>
      <c r="AO42" s="2">
        <v>103.438</v>
      </c>
      <c r="AP42" s="2">
        <v>76.269000000000005</v>
      </c>
      <c r="AQ42" s="2">
        <v>59.531999999999996</v>
      </c>
      <c r="AR42" s="2">
        <v>39.901000000000003</v>
      </c>
      <c r="AS42" s="2">
        <v>29.875</v>
      </c>
      <c r="AT42" s="2">
        <v>23.048999999999999</v>
      </c>
      <c r="AU42" s="2">
        <v>22.593</v>
      </c>
      <c r="AV42" s="2">
        <v>22.657</v>
      </c>
    </row>
    <row r="43" spans="1:48">
      <c r="A43" s="2" t="s">
        <v>125</v>
      </c>
      <c r="B43" s="2" t="s">
        <v>126</v>
      </c>
      <c r="C43" s="2">
        <v>1.6759999999999999</v>
      </c>
      <c r="D43" s="2">
        <v>1.77</v>
      </c>
      <c r="E43" s="2">
        <v>1.607</v>
      </c>
      <c r="F43" s="2">
        <v>1.843</v>
      </c>
      <c r="G43" s="2">
        <v>1.9359999999999999</v>
      </c>
      <c r="H43" s="2">
        <v>2.2599999999999998</v>
      </c>
      <c r="I43" s="2">
        <v>2.87</v>
      </c>
      <c r="J43" s="2">
        <v>2.9750000000000001</v>
      </c>
      <c r="K43" s="2">
        <v>3.8090000000000002</v>
      </c>
      <c r="L43" s="2">
        <v>4.5369999999999999</v>
      </c>
      <c r="M43" s="2">
        <v>5.3879999999999999</v>
      </c>
      <c r="N43" s="2">
        <v>6.7850000000000001</v>
      </c>
      <c r="O43" s="2">
        <v>8.27</v>
      </c>
      <c r="P43" s="2">
        <v>10.916</v>
      </c>
      <c r="Q43" s="2">
        <v>12.151</v>
      </c>
      <c r="R43" s="2">
        <v>14.119</v>
      </c>
      <c r="S43" s="2">
        <v>13.875999999999999</v>
      </c>
      <c r="T43" s="2">
        <v>13.308999999999999</v>
      </c>
      <c r="U43" s="2">
        <v>13.188000000000001</v>
      </c>
      <c r="V43" s="2">
        <v>12.334</v>
      </c>
      <c r="W43" s="2">
        <v>12.635999999999999</v>
      </c>
      <c r="X43" s="2">
        <v>13.673999999999999</v>
      </c>
      <c r="Y43" s="2">
        <v>12.589</v>
      </c>
      <c r="Z43" s="2">
        <v>11.638</v>
      </c>
      <c r="AA43" s="2">
        <v>12.911</v>
      </c>
      <c r="AB43" s="2">
        <v>14.010999999999999</v>
      </c>
      <c r="AC43" s="2">
        <v>14.693</v>
      </c>
      <c r="AD43" s="2">
        <v>19.026</v>
      </c>
      <c r="AE43" s="2">
        <v>21.155999999999999</v>
      </c>
      <c r="AF43" s="2">
        <v>22.282</v>
      </c>
      <c r="AG43" s="2">
        <v>25.901</v>
      </c>
      <c r="AH43" s="2">
        <v>31.565999999999999</v>
      </c>
      <c r="AI43" s="2">
        <v>37.082999999999998</v>
      </c>
      <c r="AJ43" s="2">
        <v>44.067999999999998</v>
      </c>
      <c r="AK43" s="2">
        <v>55.68</v>
      </c>
      <c r="AL43" s="2">
        <v>72.853999999999999</v>
      </c>
      <c r="AM43" s="2">
        <v>98.411000000000001</v>
      </c>
      <c r="AN43" s="2">
        <v>100</v>
      </c>
      <c r="AO43" s="2">
        <v>96.296999999999997</v>
      </c>
      <c r="AP43" s="2">
        <v>79.81</v>
      </c>
      <c r="AQ43" s="2">
        <v>71.626000000000005</v>
      </c>
      <c r="AR43" s="2">
        <v>56.67</v>
      </c>
      <c r="AS43" s="2">
        <v>49.38</v>
      </c>
      <c r="AT43" s="2">
        <v>47.561999999999998</v>
      </c>
      <c r="AU43" s="2">
        <v>50.35</v>
      </c>
      <c r="AV43" s="2">
        <v>50.624000000000002</v>
      </c>
    </row>
    <row r="44" spans="1:48">
      <c r="A44" s="2" t="s">
        <v>127</v>
      </c>
      <c r="B44" s="2" t="s">
        <v>128</v>
      </c>
      <c r="C44" s="2">
        <v>-19.396999999999998</v>
      </c>
      <c r="D44" s="2">
        <v>-4.25</v>
      </c>
      <c r="E44" s="2">
        <v>9.1180000000000003</v>
      </c>
      <c r="F44" s="2">
        <v>14.381</v>
      </c>
      <c r="G44" s="2">
        <v>27.082000000000001</v>
      </c>
      <c r="H44" s="2">
        <v>25.416</v>
      </c>
      <c r="I44" s="2">
        <v>23.198</v>
      </c>
      <c r="J44" s="2">
        <v>26.029</v>
      </c>
      <c r="K44" s="2">
        <v>24.058</v>
      </c>
      <c r="L44" s="2">
        <v>27.693999999999999</v>
      </c>
      <c r="M44" s="2">
        <v>29.321000000000002</v>
      </c>
      <c r="N44" s="2">
        <v>30.704000000000001</v>
      </c>
      <c r="O44" s="2">
        <v>37.637</v>
      </c>
      <c r="P44" s="2">
        <v>45.377000000000002</v>
      </c>
      <c r="Q44" s="2">
        <v>40</v>
      </c>
      <c r="R44" s="2">
        <v>42.609000000000002</v>
      </c>
      <c r="S44" s="2">
        <v>43.204999999999998</v>
      </c>
      <c r="T44" s="2">
        <v>47.835999999999999</v>
      </c>
      <c r="U44" s="2">
        <v>47.268999999999998</v>
      </c>
      <c r="V44" s="2">
        <v>55.655999999999999</v>
      </c>
      <c r="W44" s="2">
        <v>51.957000000000001</v>
      </c>
      <c r="X44" s="2">
        <v>42.904000000000003</v>
      </c>
      <c r="Y44" s="2">
        <v>42.732999999999997</v>
      </c>
      <c r="Z44" s="2">
        <v>45.106000000000002</v>
      </c>
      <c r="AA44" s="2">
        <v>49.604999999999997</v>
      </c>
      <c r="AB44" s="2">
        <v>45.639000000000003</v>
      </c>
      <c r="AC44" s="2">
        <v>44.82</v>
      </c>
      <c r="AD44" s="2">
        <v>47.893000000000001</v>
      </c>
      <c r="AE44" s="2">
        <v>48.034999999999997</v>
      </c>
      <c r="AF44" s="2">
        <v>48.234999999999999</v>
      </c>
      <c r="AG44" s="2">
        <v>55.920999999999999</v>
      </c>
      <c r="AH44" s="2">
        <v>62.686</v>
      </c>
      <c r="AI44" s="2">
        <v>72.680999999999997</v>
      </c>
      <c r="AJ44" s="2">
        <v>70.290000000000006</v>
      </c>
      <c r="AK44" s="2">
        <v>75.959000000000003</v>
      </c>
      <c r="AL44" s="2">
        <v>80.885000000000005</v>
      </c>
      <c r="AM44" s="2">
        <v>95.548000000000002</v>
      </c>
      <c r="AN44" s="2">
        <v>100</v>
      </c>
      <c r="AO44" s="2">
        <v>99.241</v>
      </c>
      <c r="AP44" s="2">
        <v>94.037999999999997</v>
      </c>
      <c r="AQ44" s="2">
        <v>89.18</v>
      </c>
      <c r="AR44" s="2">
        <v>76.332999999999998</v>
      </c>
      <c r="AS44" s="2">
        <v>74.430999999999997</v>
      </c>
      <c r="AT44" s="2">
        <v>73.597999999999999</v>
      </c>
      <c r="AU44" s="2">
        <v>76.777000000000001</v>
      </c>
      <c r="AV44" s="2">
        <v>82.957999999999998</v>
      </c>
    </row>
    <row r="45" spans="1:48">
      <c r="A45" s="2" t="s">
        <v>129</v>
      </c>
      <c r="B45" s="2" t="s">
        <v>130</v>
      </c>
      <c r="C45" s="2">
        <v>44.625999999999998</v>
      </c>
      <c r="D45" s="2">
        <v>44.637999999999998</v>
      </c>
      <c r="E45" s="2">
        <v>41.847999999999999</v>
      </c>
      <c r="F45" s="2">
        <v>40.566000000000003</v>
      </c>
      <c r="G45" s="2">
        <v>41.9</v>
      </c>
      <c r="H45" s="2">
        <v>43.155000000000001</v>
      </c>
      <c r="I45" s="2">
        <v>43.98</v>
      </c>
      <c r="J45" s="2">
        <v>45.976999999999997</v>
      </c>
      <c r="K45" s="2">
        <v>48.64</v>
      </c>
      <c r="L45" s="2">
        <v>54.286999999999999</v>
      </c>
      <c r="M45" s="2">
        <v>61.036000000000001</v>
      </c>
      <c r="N45" s="2">
        <v>69.316000000000003</v>
      </c>
      <c r="O45" s="2">
        <v>78.355999999999995</v>
      </c>
      <c r="P45" s="2">
        <v>90.578999999999994</v>
      </c>
      <c r="Q45" s="2">
        <v>94.951999999999998</v>
      </c>
      <c r="R45" s="2">
        <v>102.40900000000001</v>
      </c>
      <c r="S45" s="2">
        <v>99.144999999999996</v>
      </c>
      <c r="T45" s="2">
        <v>94.063999999999993</v>
      </c>
      <c r="U45" s="2">
        <v>90.796000000000006</v>
      </c>
      <c r="V45" s="2">
        <v>81.938000000000002</v>
      </c>
      <c r="W45" s="2">
        <v>76.900999999999996</v>
      </c>
      <c r="X45" s="2">
        <v>71.67</v>
      </c>
      <c r="Y45" s="2">
        <v>68.48</v>
      </c>
      <c r="Z45" s="2">
        <v>66.36</v>
      </c>
      <c r="AA45" s="2">
        <v>66.450999999999993</v>
      </c>
      <c r="AB45" s="2">
        <v>65.75</v>
      </c>
      <c r="AC45" s="2">
        <v>65.441999999999993</v>
      </c>
      <c r="AD45" s="2">
        <v>63.991</v>
      </c>
      <c r="AE45" s="2">
        <v>63.598999999999997</v>
      </c>
      <c r="AF45" s="2">
        <v>66.858999999999995</v>
      </c>
      <c r="AG45" s="2">
        <v>73.921999999999997</v>
      </c>
      <c r="AH45" s="2">
        <v>83.186999999999998</v>
      </c>
      <c r="AI45" s="2">
        <v>90.960999999999999</v>
      </c>
      <c r="AJ45" s="2">
        <v>95.900999999999996</v>
      </c>
      <c r="AK45" s="2">
        <v>98.515000000000001</v>
      </c>
      <c r="AL45" s="2">
        <v>102.449</v>
      </c>
      <c r="AM45" s="2">
        <v>102.464</v>
      </c>
      <c r="AN45" s="2">
        <v>100</v>
      </c>
      <c r="AO45" s="2">
        <v>98.974999999999994</v>
      </c>
      <c r="AP45" s="2">
        <v>97.861000000000004</v>
      </c>
      <c r="AQ45" s="2">
        <v>92.132999999999996</v>
      </c>
      <c r="AR45" s="2">
        <v>87.795000000000002</v>
      </c>
      <c r="AS45" s="2">
        <v>83.358000000000004</v>
      </c>
      <c r="AT45" s="2">
        <v>83.51</v>
      </c>
      <c r="AU45" s="2">
        <v>85.838999999999999</v>
      </c>
      <c r="AV45" s="2">
        <v>91.424999999999997</v>
      </c>
    </row>
    <row r="46" spans="1:48">
      <c r="A46" s="2" t="s">
        <v>131</v>
      </c>
      <c r="B46" s="2" t="s">
        <v>132</v>
      </c>
      <c r="C46" s="2">
        <v>5.9509999999999996</v>
      </c>
      <c r="D46" s="2">
        <v>7.17</v>
      </c>
      <c r="E46" s="2">
        <v>8.2710000000000008</v>
      </c>
      <c r="F46" s="2">
        <v>9.6999999999999993</v>
      </c>
      <c r="G46" s="2">
        <v>10.166</v>
      </c>
      <c r="H46" s="2">
        <v>10.538</v>
      </c>
      <c r="I46" s="2">
        <v>12.266999999999999</v>
      </c>
      <c r="J46" s="2">
        <v>14.712</v>
      </c>
      <c r="K46" s="2">
        <v>16.832999999999998</v>
      </c>
      <c r="L46" s="2">
        <v>20.027999999999999</v>
      </c>
      <c r="M46" s="2">
        <v>21.992000000000001</v>
      </c>
      <c r="N46" s="2">
        <v>25.536000000000001</v>
      </c>
      <c r="O46" s="2">
        <v>33.685000000000002</v>
      </c>
      <c r="P46" s="2">
        <v>41.124000000000002</v>
      </c>
      <c r="Q46" s="2">
        <v>48.88</v>
      </c>
      <c r="R46" s="2">
        <v>54.613999999999997</v>
      </c>
      <c r="S46" s="2">
        <v>63.341000000000001</v>
      </c>
      <c r="T46" s="2">
        <v>72.527000000000001</v>
      </c>
      <c r="U46" s="2">
        <v>78.578000000000003</v>
      </c>
      <c r="V46" s="2">
        <v>80.822000000000003</v>
      </c>
      <c r="W46" s="2">
        <v>87.227000000000004</v>
      </c>
      <c r="X46" s="2">
        <v>83.186000000000007</v>
      </c>
      <c r="Y46" s="2">
        <v>81.876000000000005</v>
      </c>
      <c r="Z46" s="2">
        <v>80.384</v>
      </c>
      <c r="AA46" s="2">
        <v>84.48</v>
      </c>
      <c r="AB46" s="2">
        <v>86.852000000000004</v>
      </c>
      <c r="AC46" s="2">
        <v>92.718999999999994</v>
      </c>
      <c r="AD46" s="2">
        <v>92.355999999999995</v>
      </c>
      <c r="AE46" s="2">
        <v>91.248000000000005</v>
      </c>
      <c r="AF46" s="2">
        <v>86.364000000000004</v>
      </c>
      <c r="AG46" s="2">
        <v>84.492999999999995</v>
      </c>
      <c r="AH46" s="2">
        <v>82.552000000000007</v>
      </c>
      <c r="AI46" s="2">
        <v>86.436000000000007</v>
      </c>
      <c r="AJ46" s="2">
        <v>89.491</v>
      </c>
      <c r="AK46" s="2">
        <v>92.438999999999993</v>
      </c>
      <c r="AL46" s="2">
        <v>96.376000000000005</v>
      </c>
      <c r="AM46" s="2">
        <v>100.64700000000001</v>
      </c>
      <c r="AN46" s="2">
        <v>100</v>
      </c>
      <c r="AO46" s="2">
        <v>107.393</v>
      </c>
      <c r="AP46" s="2">
        <v>112.512</v>
      </c>
      <c r="AQ46" s="2">
        <v>113.15600000000001</v>
      </c>
      <c r="AR46" s="2">
        <v>112.483</v>
      </c>
      <c r="AS46" s="2">
        <v>114.842</v>
      </c>
      <c r="AT46" s="2">
        <v>117.398</v>
      </c>
      <c r="AU46" s="2">
        <v>123.057</v>
      </c>
      <c r="AV46" s="2">
        <v>134.20699999999999</v>
      </c>
    </row>
    <row r="47" spans="1:48">
      <c r="A47" s="2" t="s">
        <v>133</v>
      </c>
      <c r="B47" s="2" t="s">
        <v>134</v>
      </c>
      <c r="C47" s="2">
        <v>51.701000000000001</v>
      </c>
      <c r="D47" s="2">
        <v>51.412999999999997</v>
      </c>
      <c r="E47" s="2">
        <v>47.825000000000003</v>
      </c>
      <c r="F47" s="2">
        <v>45.962000000000003</v>
      </c>
      <c r="G47" s="2">
        <v>47.441000000000003</v>
      </c>
      <c r="H47" s="2">
        <v>48.845999999999997</v>
      </c>
      <c r="I47" s="2">
        <v>49.448</v>
      </c>
      <c r="J47" s="2">
        <v>51.298000000000002</v>
      </c>
      <c r="K47" s="2">
        <v>54.012</v>
      </c>
      <c r="L47" s="2">
        <v>60.039000000000001</v>
      </c>
      <c r="M47" s="2">
        <v>67.602000000000004</v>
      </c>
      <c r="N47" s="2">
        <v>76.671000000000006</v>
      </c>
      <c r="O47" s="2">
        <v>85.813999999999993</v>
      </c>
      <c r="P47" s="2">
        <v>98.822999999999993</v>
      </c>
      <c r="Q47" s="2">
        <v>102.62</v>
      </c>
      <c r="R47" s="2">
        <v>110.36499999999999</v>
      </c>
      <c r="S47" s="2">
        <v>105.14700000000001</v>
      </c>
      <c r="T47" s="2">
        <v>97.811000000000007</v>
      </c>
      <c r="U47" s="2">
        <v>93.117999999999995</v>
      </c>
      <c r="V47" s="2">
        <v>82.573999999999998</v>
      </c>
      <c r="W47" s="2">
        <v>75.879000000000005</v>
      </c>
      <c r="X47" s="2">
        <v>70.457999999999998</v>
      </c>
      <c r="Y47" s="2">
        <v>66.998999999999995</v>
      </c>
      <c r="Z47" s="2">
        <v>64.789000000000001</v>
      </c>
      <c r="AA47" s="2">
        <v>64.370999999999995</v>
      </c>
      <c r="AB47" s="2">
        <v>63.286999999999999</v>
      </c>
      <c r="AC47" s="2">
        <v>62.241999999999997</v>
      </c>
      <c r="AD47" s="2">
        <v>60.664000000000001</v>
      </c>
      <c r="AE47" s="2">
        <v>60.354999999999997</v>
      </c>
      <c r="AF47" s="2">
        <v>64.567999999999998</v>
      </c>
      <c r="AG47" s="2">
        <v>72.673000000000002</v>
      </c>
      <c r="AH47" s="2">
        <v>83.225999999999999</v>
      </c>
      <c r="AI47" s="2">
        <v>91.433000000000007</v>
      </c>
      <c r="AJ47" s="2">
        <v>96.58</v>
      </c>
      <c r="AK47" s="2">
        <v>99.156999999999996</v>
      </c>
      <c r="AL47" s="2">
        <v>103.09</v>
      </c>
      <c r="AM47" s="2">
        <v>102.655</v>
      </c>
      <c r="AN47" s="2">
        <v>100</v>
      </c>
      <c r="AO47" s="2">
        <v>98.102999999999994</v>
      </c>
      <c r="AP47" s="2">
        <v>96.36</v>
      </c>
      <c r="AQ47" s="2">
        <v>90.007000000000005</v>
      </c>
      <c r="AR47" s="2">
        <v>85.316999999999993</v>
      </c>
      <c r="AS47" s="2">
        <v>80.230999999999995</v>
      </c>
      <c r="AT47" s="2">
        <v>80.156000000000006</v>
      </c>
      <c r="AU47" s="2">
        <v>82.168000000000006</v>
      </c>
      <c r="AV47" s="2">
        <v>87.227000000000004</v>
      </c>
    </row>
    <row r="48" spans="1:48" ht="16">
      <c r="A48" s="143" t="s">
        <v>135</v>
      </c>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row>
    <row r="49" spans="1:48">
      <c r="A49" s="142" t="s">
        <v>136</v>
      </c>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row>
    <row r="50" spans="1:48">
      <c r="A50" s="142" t="s">
        <v>137</v>
      </c>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row>
    <row r="51" spans="1:48">
      <c r="A51" s="142" t="s">
        <v>138</v>
      </c>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row>
    <row r="52" spans="1:48">
      <c r="A52" s="142" t="s">
        <v>139</v>
      </c>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0"/>
    </row>
    <row r="53" spans="1:48">
      <c r="A53" s="142" t="s">
        <v>140</v>
      </c>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0"/>
    </row>
  </sheetData>
  <mergeCells count="58">
    <mergeCell ref="A48:AV48"/>
    <mergeCell ref="A49:AV49"/>
    <mergeCell ref="A50:AV50"/>
    <mergeCell ref="A51:AV51"/>
    <mergeCell ref="A52:AV52"/>
    <mergeCell ref="A53:AV53"/>
    <mergeCell ref="AQ6"/>
    <mergeCell ref="AR6"/>
    <mergeCell ref="AS6"/>
    <mergeCell ref="AT6"/>
    <mergeCell ref="AU6"/>
    <mergeCell ref="AV6"/>
    <mergeCell ref="AK6"/>
    <mergeCell ref="AL6"/>
    <mergeCell ref="AM6"/>
    <mergeCell ref="AN6"/>
    <mergeCell ref="AO6"/>
    <mergeCell ref="AP6"/>
    <mergeCell ref="AE6"/>
    <mergeCell ref="AF6"/>
    <mergeCell ref="AG6"/>
    <mergeCell ref="AH6"/>
    <mergeCell ref="AI6"/>
    <mergeCell ref="AJ6"/>
    <mergeCell ref="Y6"/>
    <mergeCell ref="Z6"/>
    <mergeCell ref="AA6"/>
    <mergeCell ref="AB6"/>
    <mergeCell ref="AC6"/>
    <mergeCell ref="AD6"/>
    <mergeCell ref="X6"/>
    <mergeCell ref="M6"/>
    <mergeCell ref="N6"/>
    <mergeCell ref="O6"/>
    <mergeCell ref="P6"/>
    <mergeCell ref="Q6"/>
    <mergeCell ref="R6"/>
    <mergeCell ref="S6"/>
    <mergeCell ref="T6"/>
    <mergeCell ref="U6"/>
    <mergeCell ref="V6"/>
    <mergeCell ref="W6"/>
    <mergeCell ref="L6"/>
    <mergeCell ref="A1:AV1"/>
    <mergeCell ref="A2:AV2"/>
    <mergeCell ref="A3:AV3"/>
    <mergeCell ref="A4:AV4"/>
    <mergeCell ref="A6"/>
    <mergeCell ref="B6"/>
    <mergeCell ref="C6"/>
    <mergeCell ref="D6"/>
    <mergeCell ref="E6"/>
    <mergeCell ref="F6"/>
    <mergeCell ref="G6"/>
    <mergeCell ref="H6"/>
    <mergeCell ref="I6"/>
    <mergeCell ref="J6"/>
    <mergeCell ref="K6"/>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3:N75"/>
  <sheetViews>
    <sheetView topLeftCell="C1" workbookViewId="0">
      <selection activeCell="P23" sqref="P23"/>
    </sheetView>
  </sheetViews>
  <sheetFormatPr defaultColWidth="9" defaultRowHeight="14.5"/>
  <cols>
    <col min="1" max="1" width="9" style="21"/>
    <col min="2" max="2" width="18.33203125" style="21" customWidth="1"/>
    <col min="3" max="3" width="61.08203125" style="21" customWidth="1"/>
    <col min="4" max="4" width="6.83203125" style="21" customWidth="1"/>
    <col min="5" max="5" width="6.75" style="21" customWidth="1"/>
    <col min="6" max="9" width="9" style="21"/>
    <col min="10" max="10" width="37" style="21" customWidth="1"/>
    <col min="11" max="16384" width="9" style="21"/>
  </cols>
  <sheetData>
    <row r="3" spans="2:14" ht="43">
      <c r="B3" s="21" t="s">
        <v>296</v>
      </c>
      <c r="C3" s="21" t="s">
        <v>297</v>
      </c>
      <c r="D3" s="55" t="s">
        <v>294</v>
      </c>
      <c r="E3" s="55" t="s">
        <v>337</v>
      </c>
      <c r="F3" s="55" t="s">
        <v>339</v>
      </c>
      <c r="G3" s="55" t="s">
        <v>340</v>
      </c>
      <c r="H3" s="56" t="s">
        <v>338</v>
      </c>
      <c r="I3" s="21" t="s">
        <v>296</v>
      </c>
      <c r="J3" s="21" t="s">
        <v>297</v>
      </c>
      <c r="K3" s="24"/>
    </row>
    <row r="4" spans="2:14">
      <c r="B4" s="21" t="str">
        <f>'[2]1-1.2'!A7</f>
        <v>11</v>
      </c>
      <c r="C4" s="21" t="str">
        <f>'[2]1-1.2'!B7</f>
        <v xml:space="preserve">Agriculture, Forestry, and Fishery </v>
      </c>
      <c r="D4" s="25">
        <v>0</v>
      </c>
      <c r="E4" s="25">
        <v>0</v>
      </c>
      <c r="F4" s="25">
        <v>1</v>
      </c>
      <c r="G4" s="35">
        <f>VLOOKUP(H4,$E$4:$F$73,2,FALSE)</f>
        <v>2</v>
      </c>
      <c r="H4" s="23">
        <v>1</v>
      </c>
      <c r="I4" s="21" t="str">
        <f>INDEX(B$4:B$73,$G4)</f>
        <v>111,112</v>
      </c>
      <c r="J4" s="21" t="str">
        <f>INDEX(C$4:C$73,$G4)</f>
        <v xml:space="preserve"> Crop &amp; Animal Production </v>
      </c>
      <c r="K4" s="25"/>
      <c r="M4" s="21">
        <v>0</v>
      </c>
      <c r="N4" s="21">
        <f>D4-M4</f>
        <v>0</v>
      </c>
    </row>
    <row r="5" spans="2:14">
      <c r="B5" s="21" t="str">
        <f>'[2]1-1.2'!A8</f>
        <v>111,112</v>
      </c>
      <c r="C5" s="21" t="str">
        <f>'[2]1-1.2'!B8</f>
        <v xml:space="preserve"> Crop &amp; Animal Production </v>
      </c>
      <c r="D5" s="25">
        <v>1</v>
      </c>
      <c r="E5" s="25">
        <f>E4+D5</f>
        <v>1</v>
      </c>
      <c r="F5" s="25">
        <f>1+F4</f>
        <v>2</v>
      </c>
      <c r="G5" s="35">
        <f t="shared" ref="G5:G63" si="0">VLOOKUP(H5,$E$4:$F$73,2,FALSE)</f>
        <v>3</v>
      </c>
      <c r="H5" s="23">
        <f>1+H4</f>
        <v>2</v>
      </c>
      <c r="I5" s="21" t="str">
        <f t="shared" ref="I5:I63" si="1">INDEX(B$4:B$73,$G5)</f>
        <v>113-115</v>
      </c>
      <c r="J5" s="21" t="str">
        <f t="shared" ref="J5:J63" si="2">INDEX(C$4:C$73,$G5)</f>
        <v xml:space="preserve"> Forestry, Fishing, and Related Activities </v>
      </c>
      <c r="K5" s="25"/>
      <c r="M5" s="21">
        <v>1</v>
      </c>
      <c r="N5" s="21">
        <f t="shared" ref="N5:N68" si="3">D5-M5</f>
        <v>0</v>
      </c>
    </row>
    <row r="6" spans="2:14">
      <c r="B6" s="21" t="str">
        <f>'[2]1-1.2'!A9</f>
        <v>113-115</v>
      </c>
      <c r="C6" s="21" t="str">
        <f>'[2]1-1.2'!B9</f>
        <v xml:space="preserve"> Forestry, Fishing, and Related Activities </v>
      </c>
      <c r="D6" s="25">
        <v>1</v>
      </c>
      <c r="E6" s="25">
        <f t="shared" ref="E6:E69" si="4">E5+D6</f>
        <v>2</v>
      </c>
      <c r="F6" s="25">
        <f t="shared" ref="F6:F69" si="5">1+F5</f>
        <v>3</v>
      </c>
      <c r="G6" s="35">
        <f t="shared" si="0"/>
        <v>5</v>
      </c>
      <c r="H6" s="23">
        <f t="shared" ref="H6:H63" si="6">1+H5</f>
        <v>3</v>
      </c>
      <c r="I6" s="21" t="str">
        <f t="shared" si="1"/>
        <v>211</v>
      </c>
      <c r="J6" s="21" t="str">
        <f t="shared" si="2"/>
        <v xml:space="preserve"> Oil and Gas Extraction </v>
      </c>
      <c r="K6" s="25"/>
      <c r="M6" s="21">
        <v>1</v>
      </c>
      <c r="N6" s="21">
        <f t="shared" si="3"/>
        <v>0</v>
      </c>
    </row>
    <row r="7" spans="2:14">
      <c r="B7" s="21" t="str">
        <f>'[2]1-1.2'!A10</f>
        <v>21</v>
      </c>
      <c r="C7" s="21" t="str">
        <f>'[2]1-1.2'!B10</f>
        <v xml:space="preserve">Mining </v>
      </c>
      <c r="D7" s="25">
        <v>0</v>
      </c>
      <c r="E7" s="25">
        <f t="shared" si="4"/>
        <v>2</v>
      </c>
      <c r="F7" s="25">
        <f t="shared" si="5"/>
        <v>4</v>
      </c>
      <c r="G7" s="35">
        <f t="shared" si="0"/>
        <v>6</v>
      </c>
      <c r="H7" s="23">
        <f t="shared" si="6"/>
        <v>4</v>
      </c>
      <c r="I7" s="21" t="str">
        <f t="shared" si="1"/>
        <v>212</v>
      </c>
      <c r="J7" s="21" t="str">
        <f t="shared" si="2"/>
        <v xml:space="preserve"> Mining, except Oil and Gas </v>
      </c>
      <c r="K7" s="25"/>
      <c r="M7" s="21">
        <v>0</v>
      </c>
      <c r="N7" s="21">
        <f t="shared" si="3"/>
        <v>0</v>
      </c>
    </row>
    <row r="8" spans="2:14">
      <c r="B8" s="21" t="str">
        <f>'[2]1-1.2'!A11</f>
        <v>211</v>
      </c>
      <c r="C8" s="21" t="str">
        <f>'[2]1-1.2'!B11</f>
        <v xml:space="preserve"> Oil and Gas Extraction </v>
      </c>
      <c r="D8" s="25">
        <v>1</v>
      </c>
      <c r="E8" s="25">
        <f t="shared" si="4"/>
        <v>3</v>
      </c>
      <c r="F8" s="25">
        <f t="shared" si="5"/>
        <v>5</v>
      </c>
      <c r="G8" s="35">
        <f t="shared" si="0"/>
        <v>7</v>
      </c>
      <c r="H8" s="23">
        <f t="shared" si="6"/>
        <v>5</v>
      </c>
      <c r="I8" s="21" t="str">
        <f t="shared" si="1"/>
        <v>213</v>
      </c>
      <c r="J8" s="21" t="str">
        <f t="shared" si="2"/>
        <v xml:space="preserve"> Support Activities for Mining </v>
      </c>
      <c r="K8" s="25"/>
      <c r="M8" s="21">
        <v>1</v>
      </c>
      <c r="N8" s="21">
        <f t="shared" si="3"/>
        <v>0</v>
      </c>
    </row>
    <row r="9" spans="2:14">
      <c r="B9" s="21" t="str">
        <f>'[2]1-1.2'!A12</f>
        <v>212</v>
      </c>
      <c r="C9" s="21" t="str">
        <f>'[2]1-1.2'!B12</f>
        <v xml:space="preserve"> Mining, except Oil and Gas </v>
      </c>
      <c r="D9" s="25">
        <v>1</v>
      </c>
      <c r="E9" s="25">
        <f t="shared" si="4"/>
        <v>4</v>
      </c>
      <c r="F9" s="25">
        <f t="shared" si="5"/>
        <v>6</v>
      </c>
      <c r="G9" s="35">
        <f t="shared" si="0"/>
        <v>8</v>
      </c>
      <c r="H9" s="23">
        <f t="shared" si="6"/>
        <v>6</v>
      </c>
      <c r="I9" s="21" t="str">
        <f t="shared" si="1"/>
        <v>22</v>
      </c>
      <c r="J9" s="21" t="str">
        <f t="shared" si="2"/>
        <v xml:space="preserve">Utilities </v>
      </c>
      <c r="K9" s="25"/>
      <c r="M9" s="21">
        <v>1</v>
      </c>
      <c r="N9" s="21">
        <f t="shared" si="3"/>
        <v>0</v>
      </c>
    </row>
    <row r="10" spans="2:14">
      <c r="B10" s="21" t="str">
        <f>'[2]1-1.2'!A13</f>
        <v>213</v>
      </c>
      <c r="C10" s="21" t="str">
        <f>'[2]1-1.2'!B13</f>
        <v xml:space="preserve"> Support Activities for Mining </v>
      </c>
      <c r="D10" s="25">
        <v>1</v>
      </c>
      <c r="E10" s="25">
        <f t="shared" si="4"/>
        <v>5</v>
      </c>
      <c r="F10" s="25">
        <f t="shared" si="5"/>
        <v>7</v>
      </c>
      <c r="G10" s="35">
        <f t="shared" si="0"/>
        <v>9</v>
      </c>
      <c r="H10" s="23">
        <f t="shared" si="6"/>
        <v>7</v>
      </c>
      <c r="I10" s="21" t="str">
        <f t="shared" si="1"/>
        <v>23</v>
      </c>
      <c r="J10" s="21" t="str">
        <f t="shared" si="2"/>
        <v xml:space="preserve">Construction </v>
      </c>
      <c r="K10" s="25"/>
      <c r="M10" s="21">
        <v>1</v>
      </c>
      <c r="N10" s="21">
        <f t="shared" si="3"/>
        <v>0</v>
      </c>
    </row>
    <row r="11" spans="2:14">
      <c r="B11" s="21" t="str">
        <f>'[2]1-1.2'!A14</f>
        <v>22</v>
      </c>
      <c r="C11" s="21" t="str">
        <f>'[2]1-1.2'!B14</f>
        <v xml:space="preserve">Utilities </v>
      </c>
      <c r="D11" s="25">
        <v>1</v>
      </c>
      <c r="E11" s="25">
        <f t="shared" si="4"/>
        <v>6</v>
      </c>
      <c r="F11" s="25">
        <f t="shared" si="5"/>
        <v>8</v>
      </c>
      <c r="G11" s="35">
        <f t="shared" si="0"/>
        <v>12</v>
      </c>
      <c r="H11" s="23">
        <f t="shared" si="6"/>
        <v>8</v>
      </c>
      <c r="I11" s="21" t="str">
        <f t="shared" si="1"/>
        <v>311,312</v>
      </c>
      <c r="J11" s="21" t="str">
        <f t="shared" si="2"/>
        <v xml:space="preserve">  Food and Beverage and Tobacco Products </v>
      </c>
      <c r="K11" s="25"/>
      <c r="M11" s="21">
        <v>1</v>
      </c>
      <c r="N11" s="21">
        <f t="shared" si="3"/>
        <v>0</v>
      </c>
    </row>
    <row r="12" spans="2:14">
      <c r="B12" s="21" t="str">
        <f>'[2]1-1.2'!A15</f>
        <v>23</v>
      </c>
      <c r="C12" s="21" t="str">
        <f>'[2]1-1.2'!B15</f>
        <v xml:space="preserve">Construction </v>
      </c>
      <c r="D12" s="25">
        <v>1</v>
      </c>
      <c r="E12" s="25">
        <f t="shared" si="4"/>
        <v>7</v>
      </c>
      <c r="F12" s="25">
        <f t="shared" si="5"/>
        <v>9</v>
      </c>
      <c r="G12" s="35">
        <f t="shared" si="0"/>
        <v>13</v>
      </c>
      <c r="H12" s="23">
        <f t="shared" si="6"/>
        <v>9</v>
      </c>
      <c r="I12" s="21" t="str">
        <f t="shared" si="1"/>
        <v>313,314</v>
      </c>
      <c r="J12" s="21" t="str">
        <f t="shared" si="2"/>
        <v xml:space="preserve">  Textile Mills and Textile Product Mills </v>
      </c>
      <c r="K12" s="25"/>
      <c r="M12" s="21">
        <v>1</v>
      </c>
      <c r="N12" s="21">
        <f t="shared" si="3"/>
        <v>0</v>
      </c>
    </row>
    <row r="13" spans="2:14">
      <c r="B13" s="21" t="str">
        <f>'[2]1-1.2'!A16</f>
        <v>MN</v>
      </c>
      <c r="C13" s="21" t="str">
        <f>'[2]1-1.2'!B16</f>
        <v xml:space="preserve">Manufacturing Sector </v>
      </c>
      <c r="D13" s="25">
        <v>0</v>
      </c>
      <c r="E13" s="25">
        <f t="shared" si="4"/>
        <v>7</v>
      </c>
      <c r="F13" s="25">
        <f t="shared" si="5"/>
        <v>10</v>
      </c>
      <c r="G13" s="35">
        <f t="shared" si="0"/>
        <v>14</v>
      </c>
      <c r="H13" s="23">
        <f t="shared" si="6"/>
        <v>10</v>
      </c>
      <c r="I13" s="21" t="str">
        <f t="shared" si="1"/>
        <v>315,316</v>
      </c>
      <c r="J13" s="21" t="str">
        <f t="shared" si="2"/>
        <v xml:space="preserve">  Apparel and Leather and Applied Products </v>
      </c>
      <c r="K13" s="25"/>
      <c r="M13" s="21">
        <v>0</v>
      </c>
      <c r="N13" s="21">
        <f t="shared" si="3"/>
        <v>0</v>
      </c>
    </row>
    <row r="14" spans="2:14">
      <c r="B14" s="21" t="str">
        <f>'[2]1-1.2'!A17</f>
        <v>ND</v>
      </c>
      <c r="C14" s="21" t="str">
        <f>'[2]1-1.2'!B17</f>
        <v xml:space="preserve"> Non-Durable Manufacturing Sector </v>
      </c>
      <c r="D14" s="25">
        <v>0</v>
      </c>
      <c r="E14" s="25">
        <f t="shared" si="4"/>
        <v>7</v>
      </c>
      <c r="F14" s="25">
        <f t="shared" si="5"/>
        <v>11</v>
      </c>
      <c r="G14" s="35">
        <f t="shared" si="0"/>
        <v>15</v>
      </c>
      <c r="H14" s="23">
        <f t="shared" si="6"/>
        <v>11</v>
      </c>
      <c r="I14" s="21" t="str">
        <f t="shared" si="1"/>
        <v>322</v>
      </c>
      <c r="J14" s="21" t="str">
        <f t="shared" si="2"/>
        <v xml:space="preserve">  Paper Products </v>
      </c>
      <c r="K14" s="25"/>
      <c r="M14" s="21">
        <v>0</v>
      </c>
      <c r="N14" s="21">
        <f t="shared" si="3"/>
        <v>0</v>
      </c>
    </row>
    <row r="15" spans="2:14">
      <c r="B15" s="21" t="str">
        <f>'[2]1-1.2'!A18</f>
        <v>311,312</v>
      </c>
      <c r="C15" s="21" t="str">
        <f>'[2]1-1.2'!B18</f>
        <v xml:space="preserve">  Food and Beverage and Tobacco Products </v>
      </c>
      <c r="D15" s="25">
        <v>1</v>
      </c>
      <c r="E15" s="25">
        <f t="shared" si="4"/>
        <v>8</v>
      </c>
      <c r="F15" s="25">
        <f t="shared" si="5"/>
        <v>12</v>
      </c>
      <c r="G15" s="35">
        <f t="shared" si="0"/>
        <v>16</v>
      </c>
      <c r="H15" s="23">
        <f t="shared" si="6"/>
        <v>12</v>
      </c>
      <c r="I15" s="21" t="str">
        <f t="shared" si="1"/>
        <v>323</v>
      </c>
      <c r="J15" s="21" t="str">
        <f t="shared" si="2"/>
        <v xml:space="preserve">  Printing and Related Support Activities </v>
      </c>
      <c r="K15" s="25"/>
      <c r="M15" s="21">
        <v>1</v>
      </c>
      <c r="N15" s="21">
        <f t="shared" si="3"/>
        <v>0</v>
      </c>
    </row>
    <row r="16" spans="2:14">
      <c r="B16" s="21" t="str">
        <f>'[2]1-1.2'!A19</f>
        <v>313,314</v>
      </c>
      <c r="C16" s="21" t="str">
        <f>'[2]1-1.2'!B19</f>
        <v xml:space="preserve">  Textile Mills and Textile Product Mills </v>
      </c>
      <c r="D16" s="25">
        <v>1</v>
      </c>
      <c r="E16" s="25">
        <f t="shared" si="4"/>
        <v>9</v>
      </c>
      <c r="F16" s="25">
        <f t="shared" si="5"/>
        <v>13</v>
      </c>
      <c r="G16" s="35">
        <f t="shared" si="0"/>
        <v>17</v>
      </c>
      <c r="H16" s="23">
        <f t="shared" si="6"/>
        <v>13</v>
      </c>
      <c r="I16" s="21" t="str">
        <f t="shared" si="1"/>
        <v>324</v>
      </c>
      <c r="J16" s="21" t="str">
        <f t="shared" si="2"/>
        <v xml:space="preserve">  Petroleum and Coal Products </v>
      </c>
      <c r="K16" s="25"/>
      <c r="M16" s="21">
        <v>1</v>
      </c>
      <c r="N16" s="21">
        <f t="shared" si="3"/>
        <v>0</v>
      </c>
    </row>
    <row r="17" spans="2:14">
      <c r="B17" s="21" t="str">
        <f>'[2]1-1.2'!A20</f>
        <v>315,316</v>
      </c>
      <c r="C17" s="21" t="str">
        <f>'[2]1-1.2'!B20</f>
        <v xml:space="preserve">  Apparel and Leather and Applied Products </v>
      </c>
      <c r="D17" s="25">
        <v>1</v>
      </c>
      <c r="E17" s="25">
        <f t="shared" si="4"/>
        <v>10</v>
      </c>
      <c r="F17" s="25">
        <f t="shared" si="5"/>
        <v>14</v>
      </c>
      <c r="G17" s="35">
        <f t="shared" si="0"/>
        <v>18</v>
      </c>
      <c r="H17" s="23">
        <f t="shared" si="6"/>
        <v>14</v>
      </c>
      <c r="I17" s="21" t="str">
        <f t="shared" si="1"/>
        <v>325</v>
      </c>
      <c r="J17" s="21" t="str">
        <f t="shared" si="2"/>
        <v xml:space="preserve">  Chemical Products </v>
      </c>
      <c r="K17" s="25"/>
      <c r="M17" s="21">
        <v>1</v>
      </c>
      <c r="N17" s="21">
        <f t="shared" si="3"/>
        <v>0</v>
      </c>
    </row>
    <row r="18" spans="2:14">
      <c r="B18" s="21" t="str">
        <f>'[2]1-1.2'!A21</f>
        <v>322</v>
      </c>
      <c r="C18" s="21" t="str">
        <f>'[2]1-1.2'!B21</f>
        <v xml:space="preserve">  Paper Products </v>
      </c>
      <c r="D18" s="25">
        <v>1</v>
      </c>
      <c r="E18" s="25">
        <f t="shared" si="4"/>
        <v>11</v>
      </c>
      <c r="F18" s="25">
        <f t="shared" si="5"/>
        <v>15</v>
      </c>
      <c r="G18" s="35">
        <f t="shared" si="0"/>
        <v>19</v>
      </c>
      <c r="H18" s="23">
        <f t="shared" si="6"/>
        <v>15</v>
      </c>
      <c r="I18" s="21" t="str">
        <f t="shared" si="1"/>
        <v>326</v>
      </c>
      <c r="J18" s="21" t="str">
        <f t="shared" si="2"/>
        <v xml:space="preserve">  Plastics and Rubber Products </v>
      </c>
      <c r="K18" s="25"/>
      <c r="M18" s="21">
        <v>1</v>
      </c>
      <c r="N18" s="21">
        <f t="shared" si="3"/>
        <v>0</v>
      </c>
    </row>
    <row r="19" spans="2:14">
      <c r="B19" s="21" t="str">
        <f>'[2]1-1.2'!A22</f>
        <v>323</v>
      </c>
      <c r="C19" s="21" t="str">
        <f>'[2]1-1.2'!B22</f>
        <v xml:space="preserve">  Printing and Related Support Activities </v>
      </c>
      <c r="D19" s="25">
        <v>1</v>
      </c>
      <c r="E19" s="25">
        <f t="shared" si="4"/>
        <v>12</v>
      </c>
      <c r="F19" s="25">
        <f t="shared" si="5"/>
        <v>16</v>
      </c>
      <c r="G19" s="35">
        <f t="shared" si="0"/>
        <v>21</v>
      </c>
      <c r="H19" s="23">
        <f t="shared" si="6"/>
        <v>16</v>
      </c>
      <c r="I19" s="21" t="str">
        <f t="shared" si="1"/>
        <v>321</v>
      </c>
      <c r="J19" s="21" t="str">
        <f t="shared" si="2"/>
        <v xml:space="preserve">  Wood Products </v>
      </c>
      <c r="K19" s="25"/>
      <c r="M19" s="21">
        <v>1</v>
      </c>
      <c r="N19" s="21">
        <f t="shared" si="3"/>
        <v>0</v>
      </c>
    </row>
    <row r="20" spans="2:14">
      <c r="B20" s="21" t="str">
        <f>'[2]1-1.2'!A23</f>
        <v>324</v>
      </c>
      <c r="C20" s="21" t="str">
        <f>'[2]1-1.2'!B23</f>
        <v xml:space="preserve">  Petroleum and Coal Products </v>
      </c>
      <c r="D20" s="25">
        <v>1</v>
      </c>
      <c r="E20" s="25">
        <f t="shared" si="4"/>
        <v>13</v>
      </c>
      <c r="F20" s="25">
        <f t="shared" si="5"/>
        <v>17</v>
      </c>
      <c r="G20" s="35">
        <f t="shared" si="0"/>
        <v>22</v>
      </c>
      <c r="H20" s="23">
        <f t="shared" si="6"/>
        <v>17</v>
      </c>
      <c r="I20" s="21" t="str">
        <f t="shared" si="1"/>
        <v>327</v>
      </c>
      <c r="J20" s="21" t="str">
        <f t="shared" si="2"/>
        <v xml:space="preserve">  Nonmetallic Mineral Products </v>
      </c>
      <c r="K20" s="25"/>
      <c r="M20" s="21">
        <v>1</v>
      </c>
      <c r="N20" s="21">
        <f t="shared" si="3"/>
        <v>0</v>
      </c>
    </row>
    <row r="21" spans="2:14">
      <c r="B21" s="21" t="str">
        <f>'[2]1-1.2'!A24</f>
        <v>325</v>
      </c>
      <c r="C21" s="21" t="str">
        <f>'[2]1-1.2'!B24</f>
        <v xml:space="preserve">  Chemical Products </v>
      </c>
      <c r="D21" s="25">
        <v>1</v>
      </c>
      <c r="E21" s="25">
        <f t="shared" si="4"/>
        <v>14</v>
      </c>
      <c r="F21" s="25">
        <f t="shared" si="5"/>
        <v>18</v>
      </c>
      <c r="G21" s="35">
        <f t="shared" si="0"/>
        <v>23</v>
      </c>
      <c r="H21" s="23">
        <f t="shared" si="6"/>
        <v>18</v>
      </c>
      <c r="I21" s="21" t="str">
        <f t="shared" si="1"/>
        <v>331</v>
      </c>
      <c r="J21" s="21" t="str">
        <f t="shared" si="2"/>
        <v xml:space="preserve">  Primary Metals </v>
      </c>
      <c r="K21" s="25"/>
      <c r="M21" s="21">
        <v>1</v>
      </c>
      <c r="N21" s="21">
        <f t="shared" si="3"/>
        <v>0</v>
      </c>
    </row>
    <row r="22" spans="2:14">
      <c r="B22" s="21" t="str">
        <f>'[2]1-1.2'!A25</f>
        <v>326</v>
      </c>
      <c r="C22" s="21" t="str">
        <f>'[2]1-1.2'!B25</f>
        <v xml:space="preserve">  Plastics and Rubber Products </v>
      </c>
      <c r="D22" s="25">
        <v>1</v>
      </c>
      <c r="E22" s="25">
        <f t="shared" si="4"/>
        <v>15</v>
      </c>
      <c r="F22" s="25">
        <f t="shared" si="5"/>
        <v>19</v>
      </c>
      <c r="G22" s="35">
        <f t="shared" si="0"/>
        <v>24</v>
      </c>
      <c r="H22" s="23">
        <f t="shared" si="6"/>
        <v>19</v>
      </c>
      <c r="I22" s="21" t="str">
        <f t="shared" si="1"/>
        <v>332</v>
      </c>
      <c r="J22" s="21" t="str">
        <f t="shared" si="2"/>
        <v xml:space="preserve">  Fabricated Metal Products </v>
      </c>
      <c r="K22" s="25"/>
      <c r="M22" s="21">
        <v>1</v>
      </c>
      <c r="N22" s="21">
        <f t="shared" si="3"/>
        <v>0</v>
      </c>
    </row>
    <row r="23" spans="2:14">
      <c r="B23" s="21" t="str">
        <f>'[2]1-1.2'!A26</f>
        <v>DM</v>
      </c>
      <c r="C23" s="21" t="str">
        <f>'[2]1-1.2'!B26</f>
        <v xml:space="preserve"> Durable Manufacturing Sector </v>
      </c>
      <c r="D23" s="25">
        <v>0</v>
      </c>
      <c r="E23" s="25">
        <f t="shared" si="4"/>
        <v>15</v>
      </c>
      <c r="F23" s="25">
        <f t="shared" si="5"/>
        <v>20</v>
      </c>
      <c r="G23" s="35">
        <f t="shared" si="0"/>
        <v>25</v>
      </c>
      <c r="H23" s="23">
        <f t="shared" si="6"/>
        <v>20</v>
      </c>
      <c r="I23" s="21" t="str">
        <f t="shared" si="1"/>
        <v>333</v>
      </c>
      <c r="J23" s="21" t="str">
        <f t="shared" si="2"/>
        <v xml:space="preserve">  Machinery </v>
      </c>
      <c r="K23" s="25"/>
      <c r="M23" s="21">
        <v>1</v>
      </c>
      <c r="N23" s="21">
        <f t="shared" si="3"/>
        <v>-1</v>
      </c>
    </row>
    <row r="24" spans="2:14">
      <c r="B24" s="21" t="str">
        <f>'[2]1-1.2'!A27</f>
        <v>321</v>
      </c>
      <c r="C24" s="21" t="str">
        <f>'[2]1-1.2'!B27</f>
        <v xml:space="preserve">  Wood Products </v>
      </c>
      <c r="D24" s="25">
        <v>1</v>
      </c>
      <c r="E24" s="25">
        <f t="shared" si="4"/>
        <v>16</v>
      </c>
      <c r="F24" s="25">
        <f t="shared" si="5"/>
        <v>21</v>
      </c>
      <c r="G24" s="35">
        <f t="shared" si="0"/>
        <v>26</v>
      </c>
      <c r="H24" s="23">
        <f t="shared" si="6"/>
        <v>21</v>
      </c>
      <c r="I24" s="21" t="str">
        <f t="shared" si="1"/>
        <v>334</v>
      </c>
      <c r="J24" s="21" t="str">
        <f t="shared" si="2"/>
        <v xml:space="preserve">  Computer and Electronic Products </v>
      </c>
      <c r="K24" s="25"/>
      <c r="M24" s="21">
        <v>1</v>
      </c>
      <c r="N24" s="21">
        <f t="shared" si="3"/>
        <v>0</v>
      </c>
    </row>
    <row r="25" spans="2:14">
      <c r="B25" s="21" t="str">
        <f>'[2]1-1.2'!A28</f>
        <v>327</v>
      </c>
      <c r="C25" s="21" t="str">
        <f>'[2]1-1.2'!B28</f>
        <v xml:space="preserve">  Nonmetallic Mineral Products </v>
      </c>
      <c r="D25" s="25">
        <v>1</v>
      </c>
      <c r="E25" s="25">
        <f t="shared" si="4"/>
        <v>17</v>
      </c>
      <c r="F25" s="25">
        <f t="shared" si="5"/>
        <v>22</v>
      </c>
      <c r="G25" s="35">
        <f t="shared" si="0"/>
        <v>27</v>
      </c>
      <c r="H25" s="23">
        <f t="shared" si="6"/>
        <v>22</v>
      </c>
      <c r="I25" s="21" t="str">
        <f t="shared" si="1"/>
        <v>335</v>
      </c>
      <c r="J25" s="21" t="str">
        <f t="shared" si="2"/>
        <v xml:space="preserve">  Electrical Equipment, Appliances, and Components </v>
      </c>
      <c r="K25" s="25"/>
      <c r="M25" s="21">
        <v>1</v>
      </c>
      <c r="N25" s="21">
        <f t="shared" si="3"/>
        <v>0</v>
      </c>
    </row>
    <row r="26" spans="2:14">
      <c r="B26" s="21" t="str">
        <f>'[2]1-1.2'!A29</f>
        <v>331</v>
      </c>
      <c r="C26" s="21" t="str">
        <f>'[2]1-1.2'!B29</f>
        <v xml:space="preserve">  Primary Metals </v>
      </c>
      <c r="D26" s="25">
        <v>1</v>
      </c>
      <c r="E26" s="25">
        <f t="shared" si="4"/>
        <v>18</v>
      </c>
      <c r="F26" s="25">
        <f t="shared" si="5"/>
        <v>23</v>
      </c>
      <c r="G26" s="35">
        <f t="shared" si="0"/>
        <v>28</v>
      </c>
      <c r="H26" s="23">
        <f t="shared" si="6"/>
        <v>23</v>
      </c>
      <c r="I26" s="21" t="str">
        <f t="shared" si="1"/>
        <v>336</v>
      </c>
      <c r="J26" s="21" t="str">
        <f t="shared" si="2"/>
        <v xml:space="preserve">  Transportation Equipment  </v>
      </c>
      <c r="K26" s="25"/>
      <c r="M26" s="21">
        <v>1</v>
      </c>
      <c r="N26" s="21">
        <f t="shared" si="3"/>
        <v>0</v>
      </c>
    </row>
    <row r="27" spans="2:14">
      <c r="B27" s="21" t="str">
        <f>'[2]1-1.2'!A30</f>
        <v>332</v>
      </c>
      <c r="C27" s="21" t="str">
        <f>'[2]1-1.2'!B30</f>
        <v xml:space="preserve">  Fabricated Metal Products </v>
      </c>
      <c r="D27" s="25">
        <v>1</v>
      </c>
      <c r="E27" s="25">
        <f t="shared" si="4"/>
        <v>19</v>
      </c>
      <c r="F27" s="25">
        <f t="shared" si="5"/>
        <v>24</v>
      </c>
      <c r="G27" s="35">
        <f t="shared" si="0"/>
        <v>29</v>
      </c>
      <c r="H27" s="23">
        <f t="shared" si="6"/>
        <v>24</v>
      </c>
      <c r="I27" s="21" t="str">
        <f t="shared" si="1"/>
        <v>337</v>
      </c>
      <c r="J27" s="21" t="str">
        <f t="shared" si="2"/>
        <v xml:space="preserve">  Furniture and Related Products </v>
      </c>
      <c r="K27" s="25"/>
      <c r="M27" s="21">
        <v>1</v>
      </c>
      <c r="N27" s="21">
        <f t="shared" si="3"/>
        <v>0</v>
      </c>
    </row>
    <row r="28" spans="2:14">
      <c r="B28" s="21" t="str">
        <f>'[2]1-1.2'!A31</f>
        <v>333</v>
      </c>
      <c r="C28" s="21" t="str">
        <f>'[2]1-1.2'!B31</f>
        <v xml:space="preserve">  Machinery </v>
      </c>
      <c r="D28" s="25">
        <v>1</v>
      </c>
      <c r="E28" s="25">
        <f t="shared" si="4"/>
        <v>20</v>
      </c>
      <c r="F28" s="25">
        <f t="shared" si="5"/>
        <v>25</v>
      </c>
      <c r="G28" s="35">
        <f t="shared" si="0"/>
        <v>30</v>
      </c>
      <c r="H28" s="23">
        <f t="shared" si="6"/>
        <v>25</v>
      </c>
      <c r="I28" s="21" t="str">
        <f t="shared" si="1"/>
        <v>339</v>
      </c>
      <c r="J28" s="21" t="str">
        <f t="shared" si="2"/>
        <v xml:space="preserve">  Miscellaneous Manufacturing </v>
      </c>
      <c r="K28" s="25"/>
      <c r="M28" s="21">
        <v>1</v>
      </c>
      <c r="N28" s="21">
        <f t="shared" si="3"/>
        <v>0</v>
      </c>
    </row>
    <row r="29" spans="2:14">
      <c r="B29" s="21" t="str">
        <f>'[2]1-1.2'!A32</f>
        <v>334</v>
      </c>
      <c r="C29" s="21" t="str">
        <f>'[2]1-1.2'!B32</f>
        <v xml:space="preserve">  Computer and Electronic Products </v>
      </c>
      <c r="D29" s="25">
        <v>1</v>
      </c>
      <c r="E29" s="25">
        <f t="shared" si="4"/>
        <v>21</v>
      </c>
      <c r="F29" s="25">
        <f t="shared" si="5"/>
        <v>26</v>
      </c>
      <c r="G29" s="35">
        <f t="shared" si="0"/>
        <v>32</v>
      </c>
      <c r="H29" s="23">
        <f t="shared" si="6"/>
        <v>26</v>
      </c>
      <c r="I29" s="21" t="str">
        <f t="shared" si="1"/>
        <v>42</v>
      </c>
      <c r="J29" s="21" t="str">
        <f t="shared" si="2"/>
        <v xml:space="preserve"> Wholesale Trade </v>
      </c>
      <c r="K29" s="25"/>
      <c r="M29" s="21">
        <v>1</v>
      </c>
      <c r="N29" s="21">
        <f t="shared" si="3"/>
        <v>0</v>
      </c>
    </row>
    <row r="30" spans="2:14">
      <c r="B30" s="21" t="str">
        <f>'[2]1-1.2'!A33</f>
        <v>335</v>
      </c>
      <c r="C30" s="21" t="str">
        <f>'[2]1-1.2'!B33</f>
        <v xml:space="preserve">  Electrical Equipment, Appliances, and Components </v>
      </c>
      <c r="D30" s="25">
        <v>1</v>
      </c>
      <c r="E30" s="25">
        <f t="shared" si="4"/>
        <v>22</v>
      </c>
      <c r="F30" s="25">
        <f t="shared" si="5"/>
        <v>27</v>
      </c>
      <c r="G30" s="35">
        <f t="shared" si="0"/>
        <v>33</v>
      </c>
      <c r="H30" s="23">
        <f t="shared" si="6"/>
        <v>27</v>
      </c>
      <c r="I30" s="21" t="str">
        <f t="shared" si="1"/>
        <v>44,45</v>
      </c>
      <c r="J30" s="21" t="str">
        <f t="shared" si="2"/>
        <v xml:space="preserve"> Retail Trade </v>
      </c>
      <c r="K30" s="25"/>
      <c r="M30" s="21">
        <v>1</v>
      </c>
      <c r="N30" s="21">
        <f t="shared" si="3"/>
        <v>0</v>
      </c>
    </row>
    <row r="31" spans="2:14">
      <c r="B31" s="21" t="str">
        <f>'[2]1-1.2'!A34</f>
        <v>336</v>
      </c>
      <c r="C31" s="21" t="str">
        <f>'[2]1-1.2'!B34</f>
        <v xml:space="preserve">  Transportation Equipment  </v>
      </c>
      <c r="D31" s="25">
        <v>1</v>
      </c>
      <c r="E31" s="25">
        <f t="shared" si="4"/>
        <v>23</v>
      </c>
      <c r="F31" s="25">
        <f t="shared" si="5"/>
        <v>28</v>
      </c>
      <c r="G31" s="35">
        <f t="shared" si="0"/>
        <v>35</v>
      </c>
      <c r="H31" s="23">
        <f t="shared" si="6"/>
        <v>28</v>
      </c>
      <c r="I31" s="21" t="str">
        <f t="shared" si="1"/>
        <v>481</v>
      </c>
      <c r="J31" s="21" t="str">
        <f t="shared" si="2"/>
        <v xml:space="preserve"> Air Transportation </v>
      </c>
      <c r="K31" s="25"/>
      <c r="M31" s="21">
        <v>1</v>
      </c>
      <c r="N31" s="21">
        <f t="shared" si="3"/>
        <v>0</v>
      </c>
    </row>
    <row r="32" spans="2:14">
      <c r="B32" s="21" t="str">
        <f>'[2]1-1.2'!A35</f>
        <v>337</v>
      </c>
      <c r="C32" s="21" t="str">
        <f>'[2]1-1.2'!B35</f>
        <v xml:space="preserve">  Furniture and Related Products </v>
      </c>
      <c r="D32" s="25">
        <v>1</v>
      </c>
      <c r="E32" s="25">
        <f t="shared" si="4"/>
        <v>24</v>
      </c>
      <c r="F32" s="25">
        <f t="shared" si="5"/>
        <v>29</v>
      </c>
      <c r="G32" s="35">
        <f t="shared" si="0"/>
        <v>36</v>
      </c>
      <c r="H32" s="23">
        <f t="shared" si="6"/>
        <v>29</v>
      </c>
      <c r="I32" s="21" t="str">
        <f t="shared" si="1"/>
        <v>482</v>
      </c>
      <c r="J32" s="21" t="str">
        <f t="shared" si="2"/>
        <v xml:space="preserve"> Rail Transportation </v>
      </c>
      <c r="K32" s="25"/>
      <c r="M32" s="21">
        <v>1</v>
      </c>
      <c r="N32" s="21">
        <f t="shared" si="3"/>
        <v>0</v>
      </c>
    </row>
    <row r="33" spans="2:14">
      <c r="B33" s="21" t="str">
        <f>'[2]1-1.2'!A36</f>
        <v>339</v>
      </c>
      <c r="C33" s="21" t="str">
        <f>'[2]1-1.2'!B36</f>
        <v xml:space="preserve">  Miscellaneous Manufacturing </v>
      </c>
      <c r="D33" s="25">
        <v>1</v>
      </c>
      <c r="E33" s="25">
        <f t="shared" si="4"/>
        <v>25</v>
      </c>
      <c r="F33" s="25">
        <f t="shared" si="5"/>
        <v>30</v>
      </c>
      <c r="G33" s="35">
        <f t="shared" si="0"/>
        <v>37</v>
      </c>
      <c r="H33" s="23">
        <f t="shared" si="6"/>
        <v>30</v>
      </c>
      <c r="I33" s="21" t="str">
        <f t="shared" si="1"/>
        <v>483</v>
      </c>
      <c r="J33" s="21" t="str">
        <f t="shared" si="2"/>
        <v xml:space="preserve"> Water Transportation </v>
      </c>
      <c r="K33" s="25"/>
      <c r="M33" s="21">
        <v>1</v>
      </c>
      <c r="N33" s="21">
        <f t="shared" si="3"/>
        <v>0</v>
      </c>
    </row>
    <row r="34" spans="2:14">
      <c r="B34" s="21" t="str">
        <f>'[2]1-1.2'!A37</f>
        <v>42,44-45</v>
      </c>
      <c r="C34" s="21" t="str">
        <f>'[2]1-1.2'!B37</f>
        <v xml:space="preserve">Trade </v>
      </c>
      <c r="D34" s="25">
        <v>0</v>
      </c>
      <c r="E34" s="25">
        <f t="shared" si="4"/>
        <v>25</v>
      </c>
      <c r="F34" s="25">
        <f t="shared" si="5"/>
        <v>31</v>
      </c>
      <c r="G34" s="35">
        <f t="shared" si="0"/>
        <v>38</v>
      </c>
      <c r="H34" s="23">
        <f t="shared" si="6"/>
        <v>31</v>
      </c>
      <c r="I34" s="21" t="str">
        <f t="shared" si="1"/>
        <v>484</v>
      </c>
      <c r="J34" s="21" t="str">
        <f t="shared" si="2"/>
        <v xml:space="preserve"> Truck Transportation </v>
      </c>
      <c r="K34" s="25"/>
      <c r="M34" s="21">
        <v>0</v>
      </c>
      <c r="N34" s="21">
        <f t="shared" si="3"/>
        <v>0</v>
      </c>
    </row>
    <row r="35" spans="2:14">
      <c r="B35" s="21" t="str">
        <f>'[2]1-1.2'!A38</f>
        <v>42</v>
      </c>
      <c r="C35" s="21" t="str">
        <f>'[2]1-1.2'!B38</f>
        <v xml:space="preserve"> Wholesale Trade </v>
      </c>
      <c r="D35" s="25">
        <v>1</v>
      </c>
      <c r="E35" s="25">
        <f t="shared" si="4"/>
        <v>26</v>
      </c>
      <c r="F35" s="25">
        <f t="shared" si="5"/>
        <v>32</v>
      </c>
      <c r="G35" s="35">
        <f t="shared" si="0"/>
        <v>39</v>
      </c>
      <c r="H35" s="23">
        <f t="shared" si="6"/>
        <v>32</v>
      </c>
      <c r="I35" s="21" t="str">
        <f t="shared" si="1"/>
        <v>485</v>
      </c>
      <c r="J35" s="21" t="str">
        <f t="shared" si="2"/>
        <v xml:space="preserve"> Transit and Ground Passenger Transportation </v>
      </c>
      <c r="K35" s="25"/>
      <c r="M35" s="21">
        <v>1</v>
      </c>
      <c r="N35" s="21">
        <f t="shared" si="3"/>
        <v>0</v>
      </c>
    </row>
    <row r="36" spans="2:14">
      <c r="B36" s="21" t="str">
        <f>'[2]1-1.2'!A39</f>
        <v>44,45</v>
      </c>
      <c r="C36" s="21" t="str">
        <f>'[2]1-1.2'!B39</f>
        <v xml:space="preserve"> Retail Trade </v>
      </c>
      <c r="D36" s="25">
        <v>1</v>
      </c>
      <c r="E36" s="25">
        <f t="shared" si="4"/>
        <v>27</v>
      </c>
      <c r="F36" s="25">
        <f t="shared" si="5"/>
        <v>33</v>
      </c>
      <c r="G36" s="35">
        <f t="shared" si="0"/>
        <v>40</v>
      </c>
      <c r="H36" s="23">
        <f t="shared" si="6"/>
        <v>33</v>
      </c>
      <c r="I36" s="21" t="str">
        <f t="shared" si="1"/>
        <v>486</v>
      </c>
      <c r="J36" s="21" t="str">
        <f t="shared" si="2"/>
        <v xml:space="preserve"> Pipeline Transportation </v>
      </c>
      <c r="K36" s="25"/>
      <c r="M36" s="21">
        <v>1</v>
      </c>
      <c r="N36" s="21">
        <f t="shared" si="3"/>
        <v>0</v>
      </c>
    </row>
    <row r="37" spans="2:14">
      <c r="B37" s="21" t="str">
        <f>'[2]1-1.2'!A40</f>
        <v>48-49</v>
      </c>
      <c r="C37" s="21" t="str">
        <f>'[2]1-1.2'!B40</f>
        <v xml:space="preserve">Transportation and Warehousing </v>
      </c>
      <c r="D37" s="25">
        <v>0</v>
      </c>
      <c r="E37" s="25">
        <f t="shared" si="4"/>
        <v>27</v>
      </c>
      <c r="F37" s="25">
        <f t="shared" si="5"/>
        <v>34</v>
      </c>
      <c r="G37" s="35">
        <f t="shared" si="0"/>
        <v>41</v>
      </c>
      <c r="H37" s="23">
        <f t="shared" si="6"/>
        <v>34</v>
      </c>
      <c r="I37" s="21" t="str">
        <f t="shared" si="1"/>
        <v>487,488,492</v>
      </c>
      <c r="J37" s="21" t="str">
        <f t="shared" si="2"/>
        <v xml:space="preserve"> Other Transportation and Support Activities </v>
      </c>
      <c r="K37" s="25"/>
      <c r="M37" s="21">
        <v>0</v>
      </c>
      <c r="N37" s="21">
        <f t="shared" si="3"/>
        <v>0</v>
      </c>
    </row>
    <row r="38" spans="2:14">
      <c r="B38" s="21" t="str">
        <f>'[2]1-1.2'!A41</f>
        <v>481</v>
      </c>
      <c r="C38" s="21" t="str">
        <f>'[2]1-1.2'!B41</f>
        <v xml:space="preserve"> Air Transportation </v>
      </c>
      <c r="D38" s="25">
        <v>1</v>
      </c>
      <c r="E38" s="25">
        <f t="shared" si="4"/>
        <v>28</v>
      </c>
      <c r="F38" s="25">
        <f t="shared" si="5"/>
        <v>35</v>
      </c>
      <c r="G38" s="35">
        <f t="shared" si="0"/>
        <v>42</v>
      </c>
      <c r="H38" s="23">
        <f t="shared" si="6"/>
        <v>35</v>
      </c>
      <c r="I38" s="21" t="str">
        <f t="shared" si="1"/>
        <v>493</v>
      </c>
      <c r="J38" s="21" t="str">
        <f t="shared" si="2"/>
        <v xml:space="preserve"> Warehousing and Storage </v>
      </c>
      <c r="K38" s="25"/>
      <c r="M38" s="21">
        <v>1</v>
      </c>
      <c r="N38" s="21">
        <f t="shared" si="3"/>
        <v>0</v>
      </c>
    </row>
    <row r="39" spans="2:14">
      <c r="B39" s="21" t="str">
        <f>'[2]1-1.2'!A42</f>
        <v>482</v>
      </c>
      <c r="C39" s="21" t="str">
        <f>'[2]1-1.2'!B42</f>
        <v xml:space="preserve"> Rail Transportation </v>
      </c>
      <c r="D39" s="25">
        <v>1</v>
      </c>
      <c r="E39" s="25">
        <f t="shared" si="4"/>
        <v>29</v>
      </c>
      <c r="F39" s="25">
        <f t="shared" si="5"/>
        <v>36</v>
      </c>
      <c r="G39" s="35">
        <f t="shared" si="0"/>
        <v>44</v>
      </c>
      <c r="H39" s="23">
        <f t="shared" si="6"/>
        <v>36</v>
      </c>
      <c r="I39" s="21" t="str">
        <f t="shared" si="1"/>
        <v>511</v>
      </c>
      <c r="J39" s="21" t="str">
        <f t="shared" si="2"/>
        <v xml:space="preserve"> Publishing industries, except internet [includes software]  </v>
      </c>
      <c r="K39" s="25"/>
      <c r="M39" s="21">
        <v>1</v>
      </c>
      <c r="N39" s="21">
        <f t="shared" si="3"/>
        <v>0</v>
      </c>
    </row>
    <row r="40" spans="2:14">
      <c r="B40" s="21" t="str">
        <f>'[2]1-1.2'!A43</f>
        <v>483</v>
      </c>
      <c r="C40" s="21" t="str">
        <f>'[2]1-1.2'!B43</f>
        <v xml:space="preserve"> Water Transportation </v>
      </c>
      <c r="D40" s="25">
        <v>1</v>
      </c>
      <c r="E40" s="25">
        <f t="shared" si="4"/>
        <v>30</v>
      </c>
      <c r="F40" s="25">
        <f t="shared" si="5"/>
        <v>37</v>
      </c>
      <c r="G40" s="35">
        <f t="shared" si="0"/>
        <v>45</v>
      </c>
      <c r="H40" s="23">
        <f t="shared" si="6"/>
        <v>37</v>
      </c>
      <c r="I40" s="21" t="str">
        <f t="shared" si="1"/>
        <v>512</v>
      </c>
      <c r="J40" s="21" t="str">
        <f t="shared" si="2"/>
        <v xml:space="preserve"> Motion picture and sounds recording industries </v>
      </c>
      <c r="K40" s="25"/>
      <c r="M40" s="21">
        <v>1</v>
      </c>
      <c r="N40" s="21">
        <f t="shared" si="3"/>
        <v>0</v>
      </c>
    </row>
    <row r="41" spans="2:14">
      <c r="B41" s="21" t="str">
        <f>'[2]1-1.2'!A44</f>
        <v>484</v>
      </c>
      <c r="C41" s="21" t="str">
        <f>'[2]1-1.2'!B44</f>
        <v xml:space="preserve"> Truck Transportation </v>
      </c>
      <c r="D41" s="25">
        <v>1</v>
      </c>
      <c r="E41" s="25">
        <f t="shared" si="4"/>
        <v>31</v>
      </c>
      <c r="F41" s="25">
        <f t="shared" si="5"/>
        <v>38</v>
      </c>
      <c r="G41" s="35">
        <f t="shared" si="0"/>
        <v>46</v>
      </c>
      <c r="H41" s="23">
        <f t="shared" si="6"/>
        <v>38</v>
      </c>
      <c r="I41" s="21" t="str">
        <f t="shared" si="1"/>
        <v>515,517</v>
      </c>
      <c r="J41" s="21" t="str">
        <f t="shared" si="2"/>
        <v xml:space="preserve"> Broadcasting and telecommunications </v>
      </c>
      <c r="K41" s="25"/>
      <c r="M41" s="21">
        <v>1</v>
      </c>
      <c r="N41" s="21">
        <f t="shared" si="3"/>
        <v>0</v>
      </c>
    </row>
    <row r="42" spans="2:14">
      <c r="B42" s="21" t="str">
        <f>'[2]1-1.2'!A45</f>
        <v>485</v>
      </c>
      <c r="C42" s="21" t="str">
        <f>'[2]1-1.2'!B45</f>
        <v xml:space="preserve"> Transit and Ground Passenger Transportation </v>
      </c>
      <c r="D42" s="25">
        <v>1</v>
      </c>
      <c r="E42" s="25">
        <f t="shared" si="4"/>
        <v>32</v>
      </c>
      <c r="F42" s="25">
        <f t="shared" si="5"/>
        <v>39</v>
      </c>
      <c r="G42" s="35">
        <f t="shared" si="0"/>
        <v>47</v>
      </c>
      <c r="H42" s="23">
        <f t="shared" si="6"/>
        <v>39</v>
      </c>
      <c r="I42" s="21" t="str">
        <f t="shared" si="1"/>
        <v>518,519</v>
      </c>
      <c r="J42" s="21" t="str">
        <f t="shared" si="2"/>
        <v xml:space="preserve"> Data processing, internet publishing, and other information services </v>
      </c>
      <c r="K42" s="25"/>
      <c r="M42" s="21">
        <v>1</v>
      </c>
      <c r="N42" s="21">
        <f t="shared" si="3"/>
        <v>0</v>
      </c>
    </row>
    <row r="43" spans="2:14">
      <c r="B43" s="21" t="str">
        <f>'[2]1-1.2'!A46</f>
        <v>486</v>
      </c>
      <c r="C43" s="21" t="str">
        <f>'[2]1-1.2'!B46</f>
        <v xml:space="preserve"> Pipeline Transportation </v>
      </c>
      <c r="D43" s="25">
        <v>1</v>
      </c>
      <c r="E43" s="25">
        <f t="shared" si="4"/>
        <v>33</v>
      </c>
      <c r="F43" s="25">
        <f t="shared" si="5"/>
        <v>40</v>
      </c>
      <c r="G43" s="35">
        <f t="shared" si="0"/>
        <v>49</v>
      </c>
      <c r="H43" s="23">
        <f t="shared" si="6"/>
        <v>40</v>
      </c>
      <c r="I43" s="21" t="str">
        <f t="shared" si="1"/>
        <v>521,522</v>
      </c>
      <c r="J43" s="21" t="str">
        <f t="shared" si="2"/>
        <v xml:space="preserve"> Federal Reserve Banks, Credit Intermediation, and Related Activities </v>
      </c>
      <c r="K43" s="25"/>
      <c r="M43" s="21">
        <v>1</v>
      </c>
      <c r="N43" s="21">
        <f t="shared" si="3"/>
        <v>0</v>
      </c>
    </row>
    <row r="44" spans="2:14">
      <c r="B44" s="21" t="str">
        <f>'[2]1-1.2'!A47</f>
        <v>487,488,492</v>
      </c>
      <c r="C44" s="21" t="str">
        <f>'[2]1-1.2'!B47</f>
        <v xml:space="preserve"> Other Transportation and Support Activities </v>
      </c>
      <c r="D44" s="25">
        <v>1</v>
      </c>
      <c r="E44" s="25">
        <f t="shared" si="4"/>
        <v>34</v>
      </c>
      <c r="F44" s="25">
        <f t="shared" si="5"/>
        <v>41</v>
      </c>
      <c r="G44" s="35">
        <f t="shared" si="0"/>
        <v>50</v>
      </c>
      <c r="H44" s="23">
        <f t="shared" si="6"/>
        <v>41</v>
      </c>
      <c r="I44" s="21" t="str">
        <f t="shared" si="1"/>
        <v>523</v>
      </c>
      <c r="J44" s="21" t="str">
        <f t="shared" si="2"/>
        <v xml:space="preserve"> Securities, Commodity Contracts, and Investments </v>
      </c>
      <c r="K44" s="25"/>
      <c r="M44" s="21">
        <v>1</v>
      </c>
      <c r="N44" s="21">
        <f t="shared" si="3"/>
        <v>0</v>
      </c>
    </row>
    <row r="45" spans="2:14">
      <c r="B45" s="21" t="str">
        <f>'[2]1-1.2'!A48</f>
        <v>493</v>
      </c>
      <c r="C45" s="21" t="str">
        <f>'[2]1-1.2'!B48</f>
        <v xml:space="preserve"> Warehousing and Storage </v>
      </c>
      <c r="D45" s="25">
        <v>1</v>
      </c>
      <c r="E45" s="25">
        <f t="shared" si="4"/>
        <v>35</v>
      </c>
      <c r="F45" s="25">
        <f t="shared" si="5"/>
        <v>42</v>
      </c>
      <c r="G45" s="35">
        <f t="shared" si="0"/>
        <v>51</v>
      </c>
      <c r="H45" s="23">
        <f t="shared" si="6"/>
        <v>42</v>
      </c>
      <c r="I45" s="21" t="str">
        <f t="shared" si="1"/>
        <v>524</v>
      </c>
      <c r="J45" s="21" t="str">
        <f t="shared" si="2"/>
        <v xml:space="preserve"> Insurance Carriers and Related Activities </v>
      </c>
      <c r="K45" s="25"/>
      <c r="M45" s="21">
        <v>1</v>
      </c>
      <c r="N45" s="21">
        <f t="shared" si="3"/>
        <v>0</v>
      </c>
    </row>
    <row r="46" spans="2:14">
      <c r="B46" s="21" t="str">
        <f>'[2]1-1.2'!A49</f>
        <v>51</v>
      </c>
      <c r="C46" s="21" t="str">
        <f>'[2]1-1.2'!B49</f>
        <v xml:space="preserve">Information </v>
      </c>
      <c r="D46" s="25">
        <v>0</v>
      </c>
      <c r="E46" s="25">
        <f t="shared" si="4"/>
        <v>35</v>
      </c>
      <c r="F46" s="25">
        <f t="shared" si="5"/>
        <v>43</v>
      </c>
      <c r="G46" s="35">
        <f t="shared" si="0"/>
        <v>52</v>
      </c>
      <c r="H46" s="23">
        <f t="shared" si="6"/>
        <v>43</v>
      </c>
      <c r="I46" s="21" t="str">
        <f t="shared" si="1"/>
        <v>525</v>
      </c>
      <c r="J46" s="21" t="str">
        <f t="shared" si="2"/>
        <v xml:space="preserve"> Funds, Trusts, and Other Financial Vehicles </v>
      </c>
      <c r="K46" s="25"/>
      <c r="M46" s="21">
        <v>0</v>
      </c>
      <c r="N46" s="21">
        <f t="shared" si="3"/>
        <v>0</v>
      </c>
    </row>
    <row r="47" spans="2:14">
      <c r="B47" s="21" t="str">
        <f>'[2]1-1.2'!A50</f>
        <v>511</v>
      </c>
      <c r="C47" s="21" t="str">
        <f>'[2]1-1.2'!B50</f>
        <v xml:space="preserve"> Publishing industries, except internet [includes software]  </v>
      </c>
      <c r="D47" s="25">
        <v>1</v>
      </c>
      <c r="E47" s="25">
        <f t="shared" si="4"/>
        <v>36</v>
      </c>
      <c r="F47" s="25">
        <f t="shared" si="5"/>
        <v>44</v>
      </c>
      <c r="G47" s="35">
        <f t="shared" si="0"/>
        <v>53</v>
      </c>
      <c r="H47" s="23">
        <f t="shared" si="6"/>
        <v>44</v>
      </c>
      <c r="I47" s="21" t="str">
        <f t="shared" si="1"/>
        <v>531</v>
      </c>
      <c r="J47" s="21" t="str">
        <f t="shared" si="2"/>
        <v xml:space="preserve"> Real Estate </v>
      </c>
      <c r="K47" s="25"/>
      <c r="M47" s="21">
        <v>1</v>
      </c>
      <c r="N47" s="21">
        <f t="shared" si="3"/>
        <v>0</v>
      </c>
    </row>
    <row r="48" spans="2:14">
      <c r="B48" s="21" t="str">
        <f>'[2]1-1.2'!A51</f>
        <v>512</v>
      </c>
      <c r="C48" s="21" t="str">
        <f>'[2]1-1.2'!B51</f>
        <v xml:space="preserve"> Motion picture and sounds recording industries </v>
      </c>
      <c r="D48" s="25">
        <v>1</v>
      </c>
      <c r="E48" s="25">
        <f t="shared" si="4"/>
        <v>37</v>
      </c>
      <c r="F48" s="25">
        <f t="shared" si="5"/>
        <v>45</v>
      </c>
      <c r="G48" s="35">
        <f t="shared" si="0"/>
        <v>54</v>
      </c>
      <c r="H48" s="23">
        <f t="shared" si="6"/>
        <v>45</v>
      </c>
      <c r="I48" s="21" t="str">
        <f t="shared" si="1"/>
        <v>532,533</v>
      </c>
      <c r="J48" s="21" t="str">
        <f t="shared" si="2"/>
        <v xml:space="preserve"> Rental and Leasing Services and Lessors of Intangible Assets </v>
      </c>
      <c r="K48" s="25"/>
      <c r="M48" s="21">
        <v>1</v>
      </c>
      <c r="N48" s="21">
        <f t="shared" si="3"/>
        <v>0</v>
      </c>
    </row>
    <row r="49" spans="2:14">
      <c r="B49" s="21" t="str">
        <f>'[2]1-1.2'!A52</f>
        <v>515,517</v>
      </c>
      <c r="C49" s="21" t="str">
        <f>'[2]1-1.2'!B52</f>
        <v xml:space="preserve"> Broadcasting and telecommunications </v>
      </c>
      <c r="D49" s="25">
        <v>1</v>
      </c>
      <c r="E49" s="25">
        <f t="shared" si="4"/>
        <v>38</v>
      </c>
      <c r="F49" s="25">
        <f t="shared" si="5"/>
        <v>46</v>
      </c>
      <c r="G49" s="35">
        <f t="shared" si="0"/>
        <v>56</v>
      </c>
      <c r="H49" s="23">
        <f t="shared" si="6"/>
        <v>46</v>
      </c>
      <c r="I49" s="21" t="str">
        <f t="shared" si="1"/>
        <v>5411</v>
      </c>
      <c r="J49" s="21" t="str">
        <f t="shared" si="2"/>
        <v xml:space="preserve"> Legal Services </v>
      </c>
      <c r="K49" s="25"/>
      <c r="M49" s="21">
        <v>1</v>
      </c>
      <c r="N49" s="21">
        <f t="shared" si="3"/>
        <v>0</v>
      </c>
    </row>
    <row r="50" spans="2:14">
      <c r="B50" s="21" t="str">
        <f>'[2]1-1.2'!A53</f>
        <v>518,519</v>
      </c>
      <c r="C50" s="21" t="str">
        <f>'[2]1-1.2'!B53</f>
        <v xml:space="preserve"> Data processing, internet publishing, and other information services </v>
      </c>
      <c r="D50" s="25">
        <v>1</v>
      </c>
      <c r="E50" s="25">
        <f t="shared" si="4"/>
        <v>39</v>
      </c>
      <c r="F50" s="25">
        <f t="shared" si="5"/>
        <v>47</v>
      </c>
      <c r="G50" s="35">
        <f t="shared" si="0"/>
        <v>57</v>
      </c>
      <c r="H50" s="23">
        <f t="shared" si="6"/>
        <v>47</v>
      </c>
      <c r="I50" s="21" t="str">
        <f t="shared" si="1"/>
        <v>5415</v>
      </c>
      <c r="J50" s="21" t="str">
        <f t="shared" si="2"/>
        <v xml:space="preserve"> Computer Systems Design and Related Services </v>
      </c>
      <c r="K50" s="25"/>
      <c r="M50" s="21">
        <v>1</v>
      </c>
      <c r="N50" s="21">
        <f t="shared" si="3"/>
        <v>0</v>
      </c>
    </row>
    <row r="51" spans="2:14">
      <c r="B51" s="21" t="str">
        <f>'[2]1-1.2'!A54</f>
        <v>52-53</v>
      </c>
      <c r="C51" s="21" t="str">
        <f>'[2]1-1.2'!B54</f>
        <v xml:space="preserve">Finance, Insurance, and Real Estate </v>
      </c>
      <c r="D51" s="25">
        <v>0</v>
      </c>
      <c r="E51" s="25">
        <f t="shared" si="4"/>
        <v>39</v>
      </c>
      <c r="F51" s="25">
        <f t="shared" si="5"/>
        <v>48</v>
      </c>
      <c r="G51" s="35">
        <f t="shared" si="0"/>
        <v>58</v>
      </c>
      <c r="H51" s="23">
        <f t="shared" si="6"/>
        <v>48</v>
      </c>
      <c r="I51" s="21" t="str">
        <f t="shared" si="1"/>
        <v>5412-5414,5416-5419</v>
      </c>
      <c r="J51" s="21" t="str">
        <f t="shared" si="2"/>
        <v xml:space="preserve"> Miscellaneous Professional, Scientific, and Technical Services </v>
      </c>
      <c r="K51" s="25"/>
      <c r="M51" s="21">
        <v>0</v>
      </c>
      <c r="N51" s="21">
        <f t="shared" si="3"/>
        <v>0</v>
      </c>
    </row>
    <row r="52" spans="2:14">
      <c r="B52" s="21" t="str">
        <f>'[2]1-1.2'!A55</f>
        <v>521,522</v>
      </c>
      <c r="C52" s="21" t="str">
        <f>'[2]1-1.2'!B55</f>
        <v xml:space="preserve"> Federal Reserve Banks, Credit Intermediation, and Related Activities </v>
      </c>
      <c r="D52" s="25">
        <v>1</v>
      </c>
      <c r="E52" s="25">
        <f t="shared" si="4"/>
        <v>40</v>
      </c>
      <c r="F52" s="25">
        <f t="shared" si="5"/>
        <v>49</v>
      </c>
      <c r="G52" s="35">
        <f t="shared" si="0"/>
        <v>59</v>
      </c>
      <c r="H52" s="23">
        <f t="shared" si="6"/>
        <v>49</v>
      </c>
      <c r="I52" s="21" t="str">
        <f t="shared" si="1"/>
        <v>55</v>
      </c>
      <c r="J52" s="21" t="str">
        <f t="shared" si="2"/>
        <v xml:space="preserve"> Management of Companies and Enterprises </v>
      </c>
      <c r="K52" s="25"/>
      <c r="M52" s="21">
        <v>1</v>
      </c>
      <c r="N52" s="21">
        <f t="shared" si="3"/>
        <v>0</v>
      </c>
    </row>
    <row r="53" spans="2:14">
      <c r="B53" s="21" t="str">
        <f>'[2]1-1.2'!A56</f>
        <v>523</v>
      </c>
      <c r="C53" s="21" t="str">
        <f>'[2]1-1.2'!B56</f>
        <v xml:space="preserve"> Securities, Commodity Contracts, and Investments </v>
      </c>
      <c r="D53" s="25">
        <v>1</v>
      </c>
      <c r="E53" s="25">
        <f t="shared" si="4"/>
        <v>41</v>
      </c>
      <c r="F53" s="25">
        <f t="shared" si="5"/>
        <v>50</v>
      </c>
      <c r="G53" s="35">
        <f t="shared" si="0"/>
        <v>60</v>
      </c>
      <c r="H53" s="23">
        <f t="shared" si="6"/>
        <v>50</v>
      </c>
      <c r="I53" s="21" t="str">
        <f t="shared" si="1"/>
        <v>561</v>
      </c>
      <c r="J53" s="21" t="str">
        <f t="shared" si="2"/>
        <v xml:space="preserve"> Administrative and Support Services </v>
      </c>
      <c r="K53" s="25"/>
      <c r="M53" s="21">
        <v>1</v>
      </c>
      <c r="N53" s="21">
        <f t="shared" si="3"/>
        <v>0</v>
      </c>
    </row>
    <row r="54" spans="2:14">
      <c r="B54" s="21" t="str">
        <f>'[2]1-1.2'!A57</f>
        <v>524</v>
      </c>
      <c r="C54" s="21" t="str">
        <f>'[2]1-1.2'!B57</f>
        <v xml:space="preserve"> Insurance Carriers and Related Activities </v>
      </c>
      <c r="D54" s="25">
        <v>1</v>
      </c>
      <c r="E54" s="25">
        <f t="shared" si="4"/>
        <v>42</v>
      </c>
      <c r="F54" s="25">
        <f t="shared" si="5"/>
        <v>51</v>
      </c>
      <c r="G54" s="35">
        <f t="shared" si="0"/>
        <v>61</v>
      </c>
      <c r="H54" s="23">
        <f t="shared" si="6"/>
        <v>51</v>
      </c>
      <c r="I54" s="21" t="str">
        <f t="shared" si="1"/>
        <v>562</v>
      </c>
      <c r="J54" s="21" t="str">
        <f t="shared" si="2"/>
        <v xml:space="preserve"> Waste Management and Remediation Services </v>
      </c>
      <c r="K54" s="25"/>
      <c r="M54" s="21">
        <v>1</v>
      </c>
      <c r="N54" s="21">
        <f t="shared" si="3"/>
        <v>0</v>
      </c>
    </row>
    <row r="55" spans="2:14">
      <c r="B55" s="21" t="str">
        <f>'[2]1-1.2'!A58</f>
        <v>525</v>
      </c>
      <c r="C55" s="21" t="str">
        <f>'[2]1-1.2'!B58</f>
        <v xml:space="preserve"> Funds, Trusts, and Other Financial Vehicles </v>
      </c>
      <c r="D55" s="25">
        <v>1</v>
      </c>
      <c r="E55" s="25">
        <f t="shared" si="4"/>
        <v>43</v>
      </c>
      <c r="F55" s="25">
        <f t="shared" si="5"/>
        <v>52</v>
      </c>
      <c r="G55" s="35">
        <f t="shared" si="0"/>
        <v>62</v>
      </c>
      <c r="H55" s="23">
        <f t="shared" si="6"/>
        <v>52</v>
      </c>
      <c r="I55" s="21" t="str">
        <f t="shared" si="1"/>
        <v>61</v>
      </c>
      <c r="J55" s="21" t="str">
        <f t="shared" si="2"/>
        <v xml:space="preserve"> Educational Services </v>
      </c>
      <c r="K55" s="25"/>
      <c r="M55" s="21">
        <v>1</v>
      </c>
      <c r="N55" s="21">
        <f t="shared" si="3"/>
        <v>0</v>
      </c>
    </row>
    <row r="56" spans="2:14">
      <c r="B56" s="21" t="str">
        <f>'[2]1-1.2'!A59</f>
        <v>531</v>
      </c>
      <c r="C56" s="21" t="str">
        <f>'[2]1-1.2'!B59</f>
        <v xml:space="preserve"> Real Estate </v>
      </c>
      <c r="D56" s="25">
        <v>1</v>
      </c>
      <c r="E56" s="25">
        <f t="shared" si="4"/>
        <v>44</v>
      </c>
      <c r="F56" s="25">
        <f t="shared" si="5"/>
        <v>53</v>
      </c>
      <c r="G56" s="35">
        <f t="shared" si="0"/>
        <v>63</v>
      </c>
      <c r="H56" s="23">
        <f t="shared" si="6"/>
        <v>53</v>
      </c>
      <c r="I56" s="21" t="str">
        <f t="shared" si="1"/>
        <v>621</v>
      </c>
      <c r="J56" s="21" t="str">
        <f t="shared" si="2"/>
        <v xml:space="preserve"> Ambulatory Health Care Services </v>
      </c>
      <c r="K56" s="25"/>
      <c r="M56" s="21">
        <v>1</v>
      </c>
      <c r="N56" s="21">
        <f t="shared" si="3"/>
        <v>0</v>
      </c>
    </row>
    <row r="57" spans="2:14">
      <c r="B57" s="21" t="str">
        <f>'[2]1-1.2'!A60</f>
        <v>532,533</v>
      </c>
      <c r="C57" s="21" t="str">
        <f>'[2]1-1.2'!B60</f>
        <v xml:space="preserve"> Rental and Leasing Services and Lessors of Intangible Assets </v>
      </c>
      <c r="D57" s="25">
        <v>1</v>
      </c>
      <c r="E57" s="25">
        <f t="shared" si="4"/>
        <v>45</v>
      </c>
      <c r="F57" s="25">
        <f t="shared" si="5"/>
        <v>54</v>
      </c>
      <c r="G57" s="35">
        <f t="shared" si="0"/>
        <v>64</v>
      </c>
      <c r="H57" s="23">
        <f t="shared" si="6"/>
        <v>54</v>
      </c>
      <c r="I57" s="21" t="str">
        <f t="shared" si="1"/>
        <v>622,623</v>
      </c>
      <c r="J57" s="21" t="str">
        <f t="shared" si="2"/>
        <v xml:space="preserve"> Hospitals and Nursing and Residential Care Facilities </v>
      </c>
      <c r="K57" s="25"/>
      <c r="M57" s="21">
        <v>1</v>
      </c>
      <c r="N57" s="21">
        <f t="shared" si="3"/>
        <v>0</v>
      </c>
    </row>
    <row r="58" spans="2:14">
      <c r="B58" s="21" t="str">
        <f>'[2]1-1.2'!A61</f>
        <v>54-81</v>
      </c>
      <c r="C58" s="21" t="str">
        <f>'[2]1-1.2'!B61</f>
        <v xml:space="preserve">Services </v>
      </c>
      <c r="D58" s="25">
        <v>0</v>
      </c>
      <c r="E58" s="25">
        <f t="shared" si="4"/>
        <v>45</v>
      </c>
      <c r="F58" s="25">
        <f t="shared" si="5"/>
        <v>55</v>
      </c>
      <c r="G58" s="35">
        <f t="shared" si="0"/>
        <v>65</v>
      </c>
      <c r="H58" s="23">
        <f t="shared" si="6"/>
        <v>55</v>
      </c>
      <c r="I58" s="21" t="str">
        <f t="shared" si="1"/>
        <v>624</v>
      </c>
      <c r="J58" s="21" t="str">
        <f t="shared" si="2"/>
        <v xml:space="preserve"> Social Assistance </v>
      </c>
      <c r="K58" s="25"/>
      <c r="M58" s="21">
        <v>0</v>
      </c>
      <c r="N58" s="21">
        <f t="shared" si="3"/>
        <v>0</v>
      </c>
    </row>
    <row r="59" spans="2:14">
      <c r="B59" s="21" t="str">
        <f>'[2]1-1.2'!A62</f>
        <v>5411</v>
      </c>
      <c r="C59" s="21" t="str">
        <f>'[2]1-1.2'!B62</f>
        <v xml:space="preserve"> Legal Services </v>
      </c>
      <c r="D59" s="25">
        <v>1</v>
      </c>
      <c r="E59" s="25">
        <f t="shared" si="4"/>
        <v>46</v>
      </c>
      <c r="F59" s="25">
        <f t="shared" si="5"/>
        <v>56</v>
      </c>
      <c r="G59" s="35">
        <f t="shared" si="0"/>
        <v>66</v>
      </c>
      <c r="H59" s="23">
        <f t="shared" si="6"/>
        <v>56</v>
      </c>
      <c r="I59" s="21" t="str">
        <f t="shared" si="1"/>
        <v>711,712</v>
      </c>
      <c r="J59" s="21" t="str">
        <f t="shared" si="2"/>
        <v xml:space="preserve"> Performing Arts, Spectator Sports, Museums, and Related Activities </v>
      </c>
      <c r="K59" s="25"/>
      <c r="M59" s="21">
        <v>1</v>
      </c>
      <c r="N59" s="21">
        <f t="shared" si="3"/>
        <v>0</v>
      </c>
    </row>
    <row r="60" spans="2:14">
      <c r="B60" s="21" t="str">
        <f>'[2]1-1.2'!A63</f>
        <v>5415</v>
      </c>
      <c r="C60" s="21" t="str">
        <f>'[2]1-1.2'!B63</f>
        <v xml:space="preserve"> Computer Systems Design and Related Services </v>
      </c>
      <c r="D60" s="25">
        <v>1</v>
      </c>
      <c r="E60" s="25">
        <f t="shared" si="4"/>
        <v>47</v>
      </c>
      <c r="F60" s="25">
        <f t="shared" si="5"/>
        <v>57</v>
      </c>
      <c r="G60" s="35">
        <f t="shared" si="0"/>
        <v>67</v>
      </c>
      <c r="H60" s="23">
        <f t="shared" si="6"/>
        <v>57</v>
      </c>
      <c r="I60" s="21" t="str">
        <f t="shared" si="1"/>
        <v>713</v>
      </c>
      <c r="J60" s="21" t="str">
        <f t="shared" si="2"/>
        <v xml:space="preserve"> Amusements, Gambling, and Recreation Industries </v>
      </c>
      <c r="K60" s="25"/>
      <c r="M60" s="21">
        <v>1</v>
      </c>
      <c r="N60" s="21">
        <f t="shared" si="3"/>
        <v>0</v>
      </c>
    </row>
    <row r="61" spans="2:14">
      <c r="B61" s="21" t="str">
        <f>'[2]1-1.2'!A64</f>
        <v>5412-5414,5416-5419</v>
      </c>
      <c r="C61" s="21" t="str">
        <f>'[2]1-1.2'!B64</f>
        <v xml:space="preserve"> Miscellaneous Professional, Scientific, and Technical Services </v>
      </c>
      <c r="D61" s="25">
        <v>1</v>
      </c>
      <c r="E61" s="25">
        <f t="shared" si="4"/>
        <v>48</v>
      </c>
      <c r="F61" s="25">
        <f t="shared" si="5"/>
        <v>58</v>
      </c>
      <c r="G61" s="35">
        <f t="shared" si="0"/>
        <v>68</v>
      </c>
      <c r="H61" s="23">
        <f t="shared" si="6"/>
        <v>58</v>
      </c>
      <c r="I61" s="21" t="str">
        <f t="shared" si="1"/>
        <v>721</v>
      </c>
      <c r="J61" s="21" t="str">
        <f t="shared" si="2"/>
        <v xml:space="preserve"> Accommodation </v>
      </c>
      <c r="K61" s="25"/>
      <c r="M61" s="21">
        <v>1</v>
      </c>
      <c r="N61" s="21">
        <f t="shared" si="3"/>
        <v>0</v>
      </c>
    </row>
    <row r="62" spans="2:14">
      <c r="B62" s="21" t="str">
        <f>'[2]1-1.2'!A65</f>
        <v>55</v>
      </c>
      <c r="C62" s="21" t="str">
        <f>'[2]1-1.2'!B65</f>
        <v xml:space="preserve"> Management of Companies and Enterprises </v>
      </c>
      <c r="D62" s="25">
        <v>1</v>
      </c>
      <c r="E62" s="25">
        <f t="shared" si="4"/>
        <v>49</v>
      </c>
      <c r="F62" s="25">
        <f t="shared" si="5"/>
        <v>59</v>
      </c>
      <c r="G62" s="35">
        <f t="shared" si="0"/>
        <v>69</v>
      </c>
      <c r="H62" s="23">
        <f t="shared" si="6"/>
        <v>59</v>
      </c>
      <c r="I62" s="21" t="str">
        <f t="shared" si="1"/>
        <v>722</v>
      </c>
      <c r="J62" s="21" t="str">
        <f t="shared" si="2"/>
        <v xml:space="preserve"> Food Services and Drinking Places </v>
      </c>
      <c r="K62" s="25"/>
      <c r="M62" s="21">
        <v>1</v>
      </c>
      <c r="N62" s="21">
        <f t="shared" si="3"/>
        <v>0</v>
      </c>
    </row>
    <row r="63" spans="2:14">
      <c r="B63" s="21" t="str">
        <f>'[2]1-1.2'!A66</f>
        <v>561</v>
      </c>
      <c r="C63" s="21" t="str">
        <f>'[2]1-1.2'!B66</f>
        <v xml:space="preserve"> Administrative and Support Services </v>
      </c>
      <c r="D63" s="25">
        <v>1</v>
      </c>
      <c r="E63" s="25">
        <f t="shared" si="4"/>
        <v>50</v>
      </c>
      <c r="F63" s="25">
        <f t="shared" si="5"/>
        <v>60</v>
      </c>
      <c r="G63" s="35">
        <f t="shared" si="0"/>
        <v>70</v>
      </c>
      <c r="H63" s="23">
        <f t="shared" si="6"/>
        <v>60</v>
      </c>
      <c r="I63" s="21" t="str">
        <f t="shared" si="1"/>
        <v>81</v>
      </c>
      <c r="J63" s="21" t="str">
        <f t="shared" si="2"/>
        <v xml:space="preserve"> Other Services, except Goverment </v>
      </c>
      <c r="K63" s="25"/>
      <c r="M63" s="21">
        <v>1</v>
      </c>
      <c r="N63" s="21">
        <f t="shared" si="3"/>
        <v>0</v>
      </c>
    </row>
    <row r="64" spans="2:14">
      <c r="B64" s="21" t="str">
        <f>'[2]1-1.2'!A67</f>
        <v>562</v>
      </c>
      <c r="C64" s="21" t="str">
        <f>'[2]1-1.2'!B67</f>
        <v xml:space="preserve"> Waste Management and Remediation Services </v>
      </c>
      <c r="D64" s="25">
        <v>1</v>
      </c>
      <c r="E64" s="25">
        <f t="shared" si="4"/>
        <v>51</v>
      </c>
      <c r="F64" s="25">
        <f t="shared" si="5"/>
        <v>61</v>
      </c>
      <c r="G64" s="35"/>
      <c r="H64" s="23"/>
      <c r="K64" s="25"/>
      <c r="M64" s="21">
        <v>1</v>
      </c>
      <c r="N64" s="21">
        <f t="shared" si="3"/>
        <v>0</v>
      </c>
    </row>
    <row r="65" spans="2:14">
      <c r="B65" s="21" t="str">
        <f>'[2]1-1.2'!A68</f>
        <v>61</v>
      </c>
      <c r="C65" s="21" t="str">
        <f>'[2]1-1.2'!B68</f>
        <v xml:space="preserve"> Educational Services </v>
      </c>
      <c r="D65" s="25">
        <v>1</v>
      </c>
      <c r="E65" s="25">
        <f t="shared" si="4"/>
        <v>52</v>
      </c>
      <c r="F65" s="25">
        <f t="shared" si="5"/>
        <v>62</v>
      </c>
      <c r="K65" s="25"/>
      <c r="M65" s="21">
        <v>1</v>
      </c>
      <c r="N65" s="21">
        <f t="shared" si="3"/>
        <v>0</v>
      </c>
    </row>
    <row r="66" spans="2:14">
      <c r="B66" s="21" t="str">
        <f>'[2]1-1.2'!A69</f>
        <v>621</v>
      </c>
      <c r="C66" s="21" t="str">
        <f>'[2]1-1.2'!B69</f>
        <v xml:space="preserve"> Ambulatory Health Care Services </v>
      </c>
      <c r="D66" s="25">
        <v>1</v>
      </c>
      <c r="E66" s="25">
        <f t="shared" si="4"/>
        <v>53</v>
      </c>
      <c r="F66" s="25">
        <f t="shared" si="5"/>
        <v>63</v>
      </c>
      <c r="K66" s="25"/>
      <c r="M66" s="21">
        <v>1</v>
      </c>
      <c r="N66" s="21">
        <f t="shared" si="3"/>
        <v>0</v>
      </c>
    </row>
    <row r="67" spans="2:14">
      <c r="B67" s="21" t="str">
        <f>'[2]1-1.2'!A70</f>
        <v>622,623</v>
      </c>
      <c r="C67" s="21" t="str">
        <f>'[2]1-1.2'!B70</f>
        <v xml:space="preserve"> Hospitals and Nursing and Residential Care Facilities </v>
      </c>
      <c r="D67" s="25">
        <v>1</v>
      </c>
      <c r="E67" s="25">
        <f t="shared" si="4"/>
        <v>54</v>
      </c>
      <c r="F67" s="25">
        <f t="shared" si="5"/>
        <v>64</v>
      </c>
      <c r="K67" s="25"/>
      <c r="M67" s="21">
        <v>1</v>
      </c>
      <c r="N67" s="21">
        <f t="shared" si="3"/>
        <v>0</v>
      </c>
    </row>
    <row r="68" spans="2:14">
      <c r="B68" s="21" t="str">
        <f>'[2]1-1.2'!A71</f>
        <v>624</v>
      </c>
      <c r="C68" s="21" t="str">
        <f>'[2]1-1.2'!B71</f>
        <v xml:space="preserve"> Social Assistance </v>
      </c>
      <c r="D68" s="25">
        <v>1</v>
      </c>
      <c r="E68" s="25">
        <f t="shared" si="4"/>
        <v>55</v>
      </c>
      <c r="F68" s="25">
        <f t="shared" si="5"/>
        <v>65</v>
      </c>
      <c r="K68" s="25"/>
      <c r="M68" s="21">
        <v>1</v>
      </c>
      <c r="N68" s="21">
        <f t="shared" si="3"/>
        <v>0</v>
      </c>
    </row>
    <row r="69" spans="2:14">
      <c r="B69" s="21" t="str">
        <f>'[2]1-1.2'!A72</f>
        <v>711,712</v>
      </c>
      <c r="C69" s="21" t="str">
        <f>'[2]1-1.2'!B72</f>
        <v xml:space="preserve"> Performing Arts, Spectator Sports, Museums, and Related Activities </v>
      </c>
      <c r="D69" s="25">
        <v>1</v>
      </c>
      <c r="E69" s="25">
        <f t="shared" si="4"/>
        <v>56</v>
      </c>
      <c r="F69" s="25">
        <f t="shared" si="5"/>
        <v>66</v>
      </c>
      <c r="K69" s="25"/>
      <c r="M69" s="21">
        <v>1</v>
      </c>
      <c r="N69" s="21">
        <f t="shared" ref="N69:N73" si="7">D69-M69</f>
        <v>0</v>
      </c>
    </row>
    <row r="70" spans="2:14">
      <c r="B70" s="21" t="str">
        <f>'[2]1-1.2'!A73</f>
        <v>713</v>
      </c>
      <c r="C70" s="21" t="str">
        <f>'[2]1-1.2'!B73</f>
        <v xml:space="preserve"> Amusements, Gambling, and Recreation Industries </v>
      </c>
      <c r="D70" s="25">
        <v>1</v>
      </c>
      <c r="E70" s="25">
        <f t="shared" ref="E70:E73" si="8">E69+D70</f>
        <v>57</v>
      </c>
      <c r="F70" s="25">
        <f t="shared" ref="F70:F73" si="9">1+F69</f>
        <v>67</v>
      </c>
      <c r="K70" s="25"/>
      <c r="M70" s="21">
        <v>1</v>
      </c>
      <c r="N70" s="21">
        <f t="shared" si="7"/>
        <v>0</v>
      </c>
    </row>
    <row r="71" spans="2:14">
      <c r="B71" s="21" t="str">
        <f>'[2]1-1.2'!A74</f>
        <v>721</v>
      </c>
      <c r="C71" s="21" t="str">
        <f>'[2]1-1.2'!B74</f>
        <v xml:space="preserve"> Accommodation </v>
      </c>
      <c r="D71" s="25">
        <v>1</v>
      </c>
      <c r="E71" s="25">
        <f t="shared" si="8"/>
        <v>58</v>
      </c>
      <c r="F71" s="25">
        <f t="shared" si="9"/>
        <v>68</v>
      </c>
      <c r="K71" s="25"/>
      <c r="M71" s="21">
        <v>1</v>
      </c>
      <c r="N71" s="21">
        <f t="shared" si="7"/>
        <v>0</v>
      </c>
    </row>
    <row r="72" spans="2:14">
      <c r="B72" s="21" t="str">
        <f>'[2]1-1.2'!A75</f>
        <v>722</v>
      </c>
      <c r="C72" s="21" t="str">
        <f>'[2]1-1.2'!B75</f>
        <v xml:space="preserve"> Food Services and Drinking Places </v>
      </c>
      <c r="D72" s="25">
        <v>1</v>
      </c>
      <c r="E72" s="25">
        <f t="shared" si="8"/>
        <v>59</v>
      </c>
      <c r="F72" s="25">
        <f t="shared" si="9"/>
        <v>69</v>
      </c>
      <c r="K72" s="25"/>
      <c r="M72" s="21">
        <v>1</v>
      </c>
      <c r="N72" s="21">
        <f t="shared" si="7"/>
        <v>0</v>
      </c>
    </row>
    <row r="73" spans="2:14">
      <c r="B73" s="21" t="str">
        <f>'[2]1-1.2'!A76</f>
        <v>81</v>
      </c>
      <c r="C73" s="21" t="str">
        <f>'[2]1-1.2'!B76</f>
        <v xml:space="preserve"> Other Services, except Goverment </v>
      </c>
      <c r="D73" s="25">
        <v>1</v>
      </c>
      <c r="E73" s="25">
        <f t="shared" si="8"/>
        <v>60</v>
      </c>
      <c r="F73" s="25">
        <f t="shared" si="9"/>
        <v>70</v>
      </c>
      <c r="K73" s="25"/>
      <c r="M73" s="21">
        <v>1</v>
      </c>
      <c r="N73" s="21">
        <f t="shared" si="7"/>
        <v>0</v>
      </c>
    </row>
    <row r="75" spans="2:14">
      <c r="D75" s="21">
        <f>SUM(D4:D73)</f>
        <v>60</v>
      </c>
      <c r="M75" s="21">
        <f>SUM(M4:M73)</f>
        <v>61</v>
      </c>
    </row>
  </sheetData>
  <sortState xmlns:xlrd2="http://schemas.microsoft.com/office/spreadsheetml/2017/richdata2" ref="I4:K73">
    <sortCondition descending="1" ref="K4:K73"/>
  </sortState>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81"/>
  <sheetViews>
    <sheetView workbookViewId="0">
      <selection activeCell="C37" sqref="C37"/>
    </sheetView>
  </sheetViews>
  <sheetFormatPr defaultColWidth="7.75" defaultRowHeight="10"/>
  <cols>
    <col min="1" max="1" width="13.5" style="45" bestFit="1" customWidth="1"/>
    <col min="2" max="2" width="40.58203125" style="45" bestFit="1" customWidth="1"/>
    <col min="3" max="31" width="12" style="45" customWidth="1"/>
    <col min="32" max="16384" width="7.75" style="45"/>
  </cols>
  <sheetData>
    <row r="1" spans="1:31" ht="14.5">
      <c r="A1" s="144" t="s">
        <v>322</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row>
    <row r="2" spans="1:31" ht="14.5">
      <c r="A2" s="144" t="s">
        <v>563</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row>
    <row r="3" spans="1:31" ht="14.5">
      <c r="A3" s="144" t="s">
        <v>323</v>
      </c>
      <c r="B3" s="145"/>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c r="AE3" s="145"/>
    </row>
    <row r="4" spans="1:31" ht="14.5">
      <c r="A4" s="144"/>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row>
    <row r="5" spans="1:31" ht="10.5">
      <c r="A5" s="46"/>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row>
    <row r="6" spans="1:31" ht="10.5">
      <c r="A6" s="47" t="s">
        <v>324</v>
      </c>
      <c r="B6" s="24" t="s">
        <v>325</v>
      </c>
      <c r="C6" s="24">
        <v>1987</v>
      </c>
      <c r="D6" s="24">
        <v>1988</v>
      </c>
      <c r="E6" s="24">
        <v>1989</v>
      </c>
      <c r="F6" s="24">
        <v>1990</v>
      </c>
      <c r="G6" s="24">
        <v>1991</v>
      </c>
      <c r="H6" s="24">
        <v>1992</v>
      </c>
      <c r="I6" s="24">
        <v>1993</v>
      </c>
      <c r="J6" s="24">
        <v>1994</v>
      </c>
      <c r="K6" s="24">
        <v>1995</v>
      </c>
      <c r="L6" s="24">
        <v>1996</v>
      </c>
      <c r="M6" s="24">
        <v>1997</v>
      </c>
      <c r="N6" s="24">
        <v>1998</v>
      </c>
      <c r="O6" s="24">
        <v>1999</v>
      </c>
      <c r="P6" s="24">
        <v>2000</v>
      </c>
      <c r="Q6" s="24">
        <v>2001</v>
      </c>
      <c r="R6" s="24">
        <v>2002</v>
      </c>
      <c r="S6" s="24">
        <v>2003</v>
      </c>
      <c r="T6" s="24">
        <v>2004</v>
      </c>
      <c r="U6" s="24">
        <v>2005</v>
      </c>
      <c r="V6" s="24">
        <v>2006</v>
      </c>
      <c r="W6" s="24">
        <v>2007</v>
      </c>
      <c r="X6" s="24">
        <v>2008</v>
      </c>
      <c r="Y6" s="24">
        <v>2009</v>
      </c>
      <c r="Z6" s="24">
        <v>2010</v>
      </c>
      <c r="AA6" s="24">
        <v>2011</v>
      </c>
      <c r="AB6" s="24">
        <v>2012</v>
      </c>
      <c r="AC6" s="24">
        <v>2013</v>
      </c>
      <c r="AD6" s="24">
        <v>2014</v>
      </c>
      <c r="AE6" s="24">
        <v>2015</v>
      </c>
    </row>
    <row r="7" spans="1:31">
      <c r="A7" s="22" t="s">
        <v>75</v>
      </c>
      <c r="B7" s="48" t="s">
        <v>158</v>
      </c>
      <c r="C7" s="45">
        <v>155.262</v>
      </c>
      <c r="D7" s="45">
        <v>160.102</v>
      </c>
      <c r="E7" s="49">
        <v>172.95</v>
      </c>
      <c r="F7" s="49">
        <v>178.8</v>
      </c>
      <c r="G7" s="45">
        <v>173.35900000000001</v>
      </c>
      <c r="H7" s="45">
        <v>183.37899999999999</v>
      </c>
      <c r="I7" s="45">
        <v>188.33799999999999</v>
      </c>
      <c r="J7" s="45">
        <v>199.04499999999999</v>
      </c>
      <c r="K7" s="45">
        <v>194.464</v>
      </c>
      <c r="L7" s="45">
        <v>213.35400000000001</v>
      </c>
      <c r="M7" s="45">
        <v>215.405</v>
      </c>
      <c r="N7" s="49">
        <v>211.68</v>
      </c>
      <c r="O7" s="45">
        <v>214.76300000000001</v>
      </c>
      <c r="P7" s="45">
        <v>213.851</v>
      </c>
      <c r="Q7" s="45">
        <v>218.97300000000001</v>
      </c>
      <c r="R7" s="45">
        <v>200.511</v>
      </c>
      <c r="S7" s="45">
        <v>225.49600000000001</v>
      </c>
      <c r="T7" s="45">
        <v>253.625</v>
      </c>
      <c r="U7" s="45">
        <v>257.863</v>
      </c>
      <c r="V7" s="45">
        <v>253.846</v>
      </c>
      <c r="W7" s="45">
        <v>285.161</v>
      </c>
      <c r="X7" s="45">
        <v>311.149</v>
      </c>
      <c r="Y7" s="45">
        <v>281.005</v>
      </c>
      <c r="Z7" s="45">
        <v>305.45299999999997</v>
      </c>
      <c r="AA7" s="45">
        <v>352.44200000000001</v>
      </c>
      <c r="AB7" s="45">
        <v>362.34800000000001</v>
      </c>
      <c r="AC7" s="45">
        <v>389.00700000000001</v>
      </c>
      <c r="AD7" s="45">
        <v>395.64699999999999</v>
      </c>
      <c r="AE7" s="45">
        <v>360.43400000000003</v>
      </c>
    </row>
    <row r="8" spans="1:31">
      <c r="A8" s="22" t="s">
        <v>159</v>
      </c>
      <c r="B8" s="48" t="s">
        <v>160</v>
      </c>
      <c r="C8" s="49">
        <v>141.94999999999999</v>
      </c>
      <c r="D8" s="45">
        <v>146.011</v>
      </c>
      <c r="E8" s="45">
        <v>159.52699999999999</v>
      </c>
      <c r="F8" s="45">
        <v>164.874</v>
      </c>
      <c r="G8" s="49">
        <v>160.08000000000001</v>
      </c>
      <c r="H8" s="45">
        <v>167.24199999999999</v>
      </c>
      <c r="I8" s="45">
        <v>170.626</v>
      </c>
      <c r="J8" s="45">
        <v>179.33699999999999</v>
      </c>
      <c r="K8" s="45">
        <v>174.02600000000001</v>
      </c>
      <c r="L8" s="45">
        <v>194.989</v>
      </c>
      <c r="M8" s="45">
        <v>198.261</v>
      </c>
      <c r="N8" s="45">
        <v>191.43100000000001</v>
      </c>
      <c r="O8" s="45">
        <v>191.76300000000001</v>
      </c>
      <c r="P8" s="45">
        <v>196.05099999999999</v>
      </c>
      <c r="Q8" s="45">
        <v>202.07300000000001</v>
      </c>
      <c r="R8" s="45">
        <v>182.84700000000001</v>
      </c>
      <c r="S8" s="45">
        <v>207.50299999999999</v>
      </c>
      <c r="T8" s="45">
        <v>234.255</v>
      </c>
      <c r="U8" s="45">
        <v>236.566</v>
      </c>
      <c r="V8" s="45">
        <v>231.41499999999999</v>
      </c>
      <c r="W8" s="45">
        <v>268.38099999999997</v>
      </c>
      <c r="X8" s="45">
        <v>296.92899999999997</v>
      </c>
      <c r="Y8" s="45">
        <v>267.16399999999999</v>
      </c>
      <c r="Z8" s="45">
        <v>290.41500000000002</v>
      </c>
      <c r="AA8" s="45">
        <v>338.80500000000001</v>
      </c>
      <c r="AB8" s="45">
        <v>350.73399999999998</v>
      </c>
      <c r="AC8" s="45">
        <v>378.03800000000001</v>
      </c>
      <c r="AD8" s="45">
        <v>379.50299999999999</v>
      </c>
      <c r="AE8" s="45">
        <v>341.45400000000001</v>
      </c>
    </row>
    <row r="9" spans="1:31">
      <c r="A9" s="22" t="s">
        <v>161</v>
      </c>
      <c r="B9" s="48" t="s">
        <v>162</v>
      </c>
      <c r="C9" s="45">
        <v>22.141999999999999</v>
      </c>
      <c r="D9" s="45">
        <v>23.324999999999999</v>
      </c>
      <c r="E9" s="45">
        <v>23.675000000000001</v>
      </c>
      <c r="F9" s="49">
        <v>24.65</v>
      </c>
      <c r="G9" s="45">
        <v>23.718</v>
      </c>
      <c r="H9" s="45">
        <v>27.088999999999999</v>
      </c>
      <c r="I9" s="45">
        <v>28.693999999999999</v>
      </c>
      <c r="J9" s="45">
        <v>31.634</v>
      </c>
      <c r="K9" s="45">
        <v>32.067999999999998</v>
      </c>
      <c r="L9" s="45">
        <v>31.288</v>
      </c>
      <c r="M9" s="45">
        <v>30.227</v>
      </c>
      <c r="N9" s="45">
        <v>33.015999999999998</v>
      </c>
      <c r="O9" s="45">
        <v>35.658000000000001</v>
      </c>
      <c r="P9" s="45">
        <v>30.739000000000001</v>
      </c>
      <c r="Q9" s="45">
        <v>30.512</v>
      </c>
      <c r="R9" s="45">
        <v>30.914999999999999</v>
      </c>
      <c r="S9" s="45">
        <v>32.984000000000002</v>
      </c>
      <c r="T9" s="45">
        <v>36.859000000000002</v>
      </c>
      <c r="U9" s="45">
        <v>38.512999999999998</v>
      </c>
      <c r="V9" s="45">
        <v>40.085999999999999</v>
      </c>
      <c r="W9" s="49">
        <v>37.79</v>
      </c>
      <c r="X9" s="45">
        <v>37.503</v>
      </c>
      <c r="Y9" s="45">
        <v>34.716999999999999</v>
      </c>
      <c r="Z9" s="45">
        <v>37.790999999999997</v>
      </c>
      <c r="AA9" s="49">
        <v>40.4</v>
      </c>
      <c r="AB9" s="45">
        <v>39.302999999999997</v>
      </c>
      <c r="AC9" s="45">
        <v>40.844999999999999</v>
      </c>
      <c r="AD9" s="45">
        <v>46.404000000000003</v>
      </c>
      <c r="AE9" s="45">
        <v>46.195999999999998</v>
      </c>
    </row>
    <row r="10" spans="1:31">
      <c r="A10" s="22" t="s">
        <v>95</v>
      </c>
      <c r="B10" s="48" t="s">
        <v>163</v>
      </c>
      <c r="C10" s="45">
        <v>113.14100000000001</v>
      </c>
      <c r="D10" s="45">
        <v>111.29300000000001</v>
      </c>
      <c r="E10" s="45">
        <v>118.396</v>
      </c>
      <c r="F10" s="45">
        <v>132.756</v>
      </c>
      <c r="G10" s="45">
        <v>121.91500000000001</v>
      </c>
      <c r="H10" s="45">
        <v>117.959</v>
      </c>
      <c r="I10" s="45">
        <v>117.50700000000001</v>
      </c>
      <c r="J10" s="45">
        <v>114.60899999999999</v>
      </c>
      <c r="K10" s="45">
        <v>113.264</v>
      </c>
      <c r="L10" s="45">
        <v>133.52600000000001</v>
      </c>
      <c r="M10" s="45">
        <v>140.21700000000001</v>
      </c>
      <c r="N10" s="45">
        <v>118.616</v>
      </c>
      <c r="O10" s="45">
        <v>127.352</v>
      </c>
      <c r="P10" s="45">
        <v>180.75399999999999</v>
      </c>
      <c r="Q10" s="49">
        <v>187.22</v>
      </c>
      <c r="R10" s="45">
        <v>161.512</v>
      </c>
      <c r="S10" s="45">
        <v>210.57400000000001</v>
      </c>
      <c r="T10" s="45">
        <v>248.28100000000001</v>
      </c>
      <c r="U10" s="45">
        <v>307.62299999999999</v>
      </c>
      <c r="V10" s="45">
        <v>325.87599999999998</v>
      </c>
      <c r="W10" s="45">
        <v>362.423</v>
      </c>
      <c r="X10" s="45">
        <v>466.61500000000001</v>
      </c>
      <c r="Y10" s="45">
        <v>300.28100000000001</v>
      </c>
      <c r="Z10" s="45">
        <v>363.70499999999998</v>
      </c>
      <c r="AA10" s="45">
        <v>432.27699999999999</v>
      </c>
      <c r="AB10" s="45">
        <v>458.34300000000002</v>
      </c>
      <c r="AC10" s="49">
        <v>512.37</v>
      </c>
      <c r="AD10" s="45">
        <v>574.89400000000001</v>
      </c>
      <c r="AE10" s="45">
        <v>357.11099999999999</v>
      </c>
    </row>
    <row r="11" spans="1:31">
      <c r="A11" s="22" t="s">
        <v>164</v>
      </c>
      <c r="B11" s="48" t="s">
        <v>165</v>
      </c>
      <c r="C11" s="45">
        <v>69.067999999999998</v>
      </c>
      <c r="D11" s="45">
        <v>61.795999999999999</v>
      </c>
      <c r="E11" s="45">
        <v>67.819000000000003</v>
      </c>
      <c r="F11" s="45">
        <v>77.754999999999995</v>
      </c>
      <c r="G11" s="45">
        <v>67.997</v>
      </c>
      <c r="H11" s="45">
        <v>67.576999999999998</v>
      </c>
      <c r="I11" s="45">
        <v>67.956999999999994</v>
      </c>
      <c r="J11" s="45">
        <v>62.368000000000002</v>
      </c>
      <c r="K11" s="45">
        <v>59.734999999999999</v>
      </c>
      <c r="L11" s="49">
        <v>79.709999999999994</v>
      </c>
      <c r="M11" s="45">
        <v>79.466999999999999</v>
      </c>
      <c r="N11" s="45">
        <v>58.954999999999998</v>
      </c>
      <c r="O11" s="45">
        <v>72.781999999999996</v>
      </c>
      <c r="P11" s="45">
        <v>123.902</v>
      </c>
      <c r="Q11" s="45">
        <v>121.31100000000001</v>
      </c>
      <c r="R11" s="49">
        <v>100.93</v>
      </c>
      <c r="S11" s="49">
        <v>145.49</v>
      </c>
      <c r="T11" s="45">
        <v>167.71600000000001</v>
      </c>
      <c r="U11" s="45">
        <v>216.024</v>
      </c>
      <c r="V11" s="45">
        <v>214.05500000000001</v>
      </c>
      <c r="W11" s="45">
        <v>224.04300000000001</v>
      </c>
      <c r="X11" s="45">
        <v>300.78100000000001</v>
      </c>
      <c r="Y11" s="45">
        <v>170.55500000000001</v>
      </c>
      <c r="Z11" s="45">
        <v>223.71700000000001</v>
      </c>
      <c r="AA11" s="45">
        <v>259.495</v>
      </c>
      <c r="AB11" s="45">
        <v>257.49799999999999</v>
      </c>
      <c r="AC11" s="45">
        <v>313.32900000000001</v>
      </c>
      <c r="AD11" s="45">
        <v>352.16800000000001</v>
      </c>
      <c r="AE11" s="45">
        <v>197.74600000000001</v>
      </c>
    </row>
    <row r="12" spans="1:31">
      <c r="A12" s="22" t="s">
        <v>166</v>
      </c>
      <c r="B12" s="48" t="s">
        <v>167</v>
      </c>
      <c r="C12" s="45">
        <v>34.591000000000001</v>
      </c>
      <c r="D12" s="49">
        <v>37.67</v>
      </c>
      <c r="E12" s="45">
        <v>39.529000000000003</v>
      </c>
      <c r="F12" s="45">
        <v>41.107999999999997</v>
      </c>
      <c r="G12" s="45">
        <v>39.109000000000002</v>
      </c>
      <c r="H12" s="45">
        <v>39.581000000000003</v>
      </c>
      <c r="I12" s="45">
        <v>37.209000000000003</v>
      </c>
      <c r="J12" s="45">
        <v>40.484999999999999</v>
      </c>
      <c r="K12" s="45">
        <v>41.853000000000002</v>
      </c>
      <c r="L12" s="45">
        <v>41.875</v>
      </c>
      <c r="M12" s="45">
        <v>43.054000000000002</v>
      </c>
      <c r="N12" s="45">
        <v>42.530999999999999</v>
      </c>
      <c r="O12" s="45">
        <v>40.771999999999998</v>
      </c>
      <c r="P12" s="45">
        <v>40.603000000000002</v>
      </c>
      <c r="Q12" s="45">
        <v>41.447000000000003</v>
      </c>
      <c r="R12" s="45">
        <v>41.174999999999997</v>
      </c>
      <c r="S12" s="45">
        <v>42.685000000000002</v>
      </c>
      <c r="T12" s="45">
        <v>50.222000000000001</v>
      </c>
      <c r="U12" s="45">
        <v>60.213999999999999</v>
      </c>
      <c r="V12" s="45">
        <v>73.307000000000002</v>
      </c>
      <c r="W12" s="45">
        <v>77.153000000000006</v>
      </c>
      <c r="X12" s="45">
        <v>85.828999999999994</v>
      </c>
      <c r="Y12" s="49">
        <v>78.08</v>
      </c>
      <c r="Z12" s="45">
        <v>85.924999999999997</v>
      </c>
      <c r="AA12" s="45">
        <v>98.599000000000004</v>
      </c>
      <c r="AB12" s="45">
        <v>96.867999999999995</v>
      </c>
      <c r="AC12" s="49">
        <v>90.24</v>
      </c>
      <c r="AD12" s="45">
        <v>93.039000000000001</v>
      </c>
      <c r="AE12" s="45">
        <v>82.332999999999998</v>
      </c>
    </row>
    <row r="13" spans="1:31">
      <c r="A13" s="22" t="s">
        <v>169</v>
      </c>
      <c r="B13" s="48" t="s">
        <v>170</v>
      </c>
      <c r="C13" s="45">
        <v>11.148999999999999</v>
      </c>
      <c r="D13" s="45">
        <v>13.361000000000001</v>
      </c>
      <c r="E13" s="45">
        <v>12.743</v>
      </c>
      <c r="F13" s="49">
        <v>15.75</v>
      </c>
      <c r="G13" s="45">
        <v>16.414000000000001</v>
      </c>
      <c r="H13" s="45">
        <v>12.436999999999999</v>
      </c>
      <c r="I13" s="45">
        <v>13.942</v>
      </c>
      <c r="J13" s="45">
        <v>13.305</v>
      </c>
      <c r="K13" s="45">
        <v>13.173999999999999</v>
      </c>
      <c r="L13" s="45">
        <v>13.769</v>
      </c>
      <c r="M13" s="45">
        <v>19.469000000000001</v>
      </c>
      <c r="N13" s="45">
        <v>18.611999999999998</v>
      </c>
      <c r="O13" s="45">
        <v>15.478999999999999</v>
      </c>
      <c r="P13" s="45">
        <v>18.584</v>
      </c>
      <c r="Q13" s="45">
        <v>26.773</v>
      </c>
      <c r="R13" s="45">
        <v>21.446000000000002</v>
      </c>
      <c r="S13" s="45">
        <v>25.687000000000001</v>
      </c>
      <c r="T13" s="45">
        <v>34.866</v>
      </c>
      <c r="U13" s="45">
        <v>37.755000000000003</v>
      </c>
      <c r="V13" s="49">
        <v>46.36</v>
      </c>
      <c r="W13" s="45">
        <v>70.450999999999993</v>
      </c>
      <c r="X13" s="45">
        <v>91.358999999999995</v>
      </c>
      <c r="Y13" s="45">
        <v>59.825000000000003</v>
      </c>
      <c r="Z13" s="45">
        <v>63.872999999999998</v>
      </c>
      <c r="AA13" s="45">
        <v>85.296999999999997</v>
      </c>
      <c r="AB13" s="45">
        <v>115.002</v>
      </c>
      <c r="AC13" s="45">
        <v>120.748</v>
      </c>
      <c r="AD13" s="45">
        <v>142.501</v>
      </c>
      <c r="AE13" s="45">
        <v>85.977000000000004</v>
      </c>
    </row>
    <row r="14" spans="1:31">
      <c r="A14" s="22" t="s">
        <v>97</v>
      </c>
      <c r="B14" s="48" t="s">
        <v>171</v>
      </c>
      <c r="C14" s="45">
        <v>224.43100000000001</v>
      </c>
      <c r="D14" s="45">
        <v>234.22800000000001</v>
      </c>
      <c r="E14" s="45">
        <v>245.416</v>
      </c>
      <c r="F14" s="49">
        <v>250.85</v>
      </c>
      <c r="G14" s="45">
        <v>259.08499999999998</v>
      </c>
      <c r="H14" s="45">
        <v>264.49900000000002</v>
      </c>
      <c r="I14" s="45">
        <v>296.649</v>
      </c>
      <c r="J14" s="45">
        <v>314.99900000000002</v>
      </c>
      <c r="K14" s="49">
        <v>329.64</v>
      </c>
      <c r="L14" s="45">
        <v>365.54599999999999</v>
      </c>
      <c r="M14" s="45">
        <v>393.26799999999997</v>
      </c>
      <c r="N14" s="45">
        <v>375.68599999999998</v>
      </c>
      <c r="O14" s="45">
        <v>367.06700000000001</v>
      </c>
      <c r="P14" s="45">
        <v>406.09899999999999</v>
      </c>
      <c r="Q14" s="45">
        <v>433.71300000000002</v>
      </c>
      <c r="R14" s="45">
        <v>376.72800000000001</v>
      </c>
      <c r="S14" s="45">
        <v>405.49099999999999</v>
      </c>
      <c r="T14" s="45">
        <v>426.19499999999999</v>
      </c>
      <c r="U14" s="45">
        <v>496.87599999999998</v>
      </c>
      <c r="V14" s="45">
        <v>527.56799999999998</v>
      </c>
      <c r="W14" s="45">
        <v>546.95299999999997</v>
      </c>
      <c r="X14" s="45">
        <v>593.80899999999997</v>
      </c>
      <c r="Y14" s="45">
        <v>529.68299999999999</v>
      </c>
      <c r="Z14" s="45">
        <v>539.57799999999997</v>
      </c>
      <c r="AA14" s="49">
        <v>525.01</v>
      </c>
      <c r="AB14" s="45">
        <v>493.09100000000001</v>
      </c>
      <c r="AC14" s="45">
        <v>516.04200000000003</v>
      </c>
      <c r="AD14" s="45">
        <v>552.678</v>
      </c>
      <c r="AE14" s="45">
        <v>526.09699999999998</v>
      </c>
    </row>
    <row r="15" spans="1:31">
      <c r="A15" s="22" t="s">
        <v>99</v>
      </c>
      <c r="B15" s="48" t="s">
        <v>173</v>
      </c>
      <c r="C15" s="45">
        <v>492.54300000000001</v>
      </c>
      <c r="D15" s="45">
        <v>507.66899999999998</v>
      </c>
      <c r="E15" s="45">
        <v>522.40200000000004</v>
      </c>
      <c r="F15" s="45">
        <v>528.75900000000001</v>
      </c>
      <c r="G15" s="45">
        <v>489.42700000000002</v>
      </c>
      <c r="H15" s="45">
        <v>513.38599999999997</v>
      </c>
      <c r="I15" s="45">
        <v>548.05799999999999</v>
      </c>
      <c r="J15" s="45">
        <v>595.57799999999997</v>
      </c>
      <c r="K15" s="45">
        <v>627.35699999999997</v>
      </c>
      <c r="L15" s="45">
        <v>687.46100000000001</v>
      </c>
      <c r="M15" s="45">
        <v>707.06299999999999</v>
      </c>
      <c r="N15" s="49">
        <v>771.77</v>
      </c>
      <c r="O15" s="45">
        <v>835.50800000000004</v>
      </c>
      <c r="P15" s="45">
        <v>908.74199999999996</v>
      </c>
      <c r="Q15" s="45">
        <v>952.03099999999995</v>
      </c>
      <c r="R15" s="45">
        <v>964.66300000000001</v>
      </c>
      <c r="S15" s="45">
        <v>1031.702</v>
      </c>
      <c r="T15" s="45">
        <v>1148.6769999999999</v>
      </c>
      <c r="U15" s="45">
        <v>1275.979</v>
      </c>
      <c r="V15" s="45">
        <v>1340.7619999999999</v>
      </c>
      <c r="W15" s="45">
        <v>1325.5219999999999</v>
      </c>
      <c r="X15" s="45">
        <v>1262.674</v>
      </c>
      <c r="Y15" s="45">
        <v>1087.413</v>
      </c>
      <c r="Z15" s="45">
        <v>1005.401</v>
      </c>
      <c r="AA15" s="45">
        <v>1005.492</v>
      </c>
      <c r="AB15" s="45">
        <v>1066.498</v>
      </c>
      <c r="AC15" s="45">
        <v>1135.9639999999999</v>
      </c>
      <c r="AD15" s="45">
        <v>1228.0260000000001</v>
      </c>
      <c r="AE15" s="45">
        <v>1348.2929999999999</v>
      </c>
    </row>
    <row r="16" spans="1:31">
      <c r="A16" s="22" t="s">
        <v>175</v>
      </c>
      <c r="B16" s="48" t="s">
        <v>176</v>
      </c>
      <c r="C16" s="45">
        <v>1628.904</v>
      </c>
      <c r="D16" s="45">
        <v>1763.222</v>
      </c>
      <c r="E16" s="45">
        <v>1857.809</v>
      </c>
      <c r="F16" s="45">
        <v>1910.8119999999999</v>
      </c>
      <c r="G16" s="45">
        <v>1883.8119999999999</v>
      </c>
      <c r="H16" s="45">
        <v>1983.8409999999999</v>
      </c>
      <c r="I16" s="45">
        <v>2066.9340000000002</v>
      </c>
      <c r="J16" s="45">
        <v>2202.6289999999999</v>
      </c>
      <c r="K16" s="45">
        <v>2353.0169999999998</v>
      </c>
      <c r="L16" s="45">
        <v>2450.8580000000002</v>
      </c>
      <c r="M16" s="45">
        <v>2596.9839999999999</v>
      </c>
      <c r="N16" s="45">
        <v>2642.1469999999999</v>
      </c>
      <c r="O16" s="45">
        <v>2745.1849999999999</v>
      </c>
      <c r="P16" s="45">
        <v>2868.3629999999998</v>
      </c>
      <c r="Q16" s="45">
        <v>2726.547</v>
      </c>
      <c r="R16" s="45">
        <v>2712.4479999999999</v>
      </c>
      <c r="S16" s="45">
        <v>2790.5120000000002</v>
      </c>
      <c r="T16" s="45">
        <v>3001.5129999999999</v>
      </c>
      <c r="U16" s="45">
        <v>3321.5189999999998</v>
      </c>
      <c r="V16" s="45">
        <v>3514.183</v>
      </c>
      <c r="W16" s="45">
        <v>3754.2860000000001</v>
      </c>
      <c r="X16" s="45">
        <v>3828.7629999999999</v>
      </c>
      <c r="Y16" s="45">
        <v>3154.9369999999999</v>
      </c>
      <c r="Z16" s="45">
        <v>3510.578</v>
      </c>
      <c r="AA16" s="45">
        <v>3906.5839999999998</v>
      </c>
      <c r="AB16" s="45">
        <v>4030.0859999999998</v>
      </c>
      <c r="AC16" s="45">
        <v>4110.2629999999999</v>
      </c>
      <c r="AD16" s="45">
        <v>4162.8230000000003</v>
      </c>
      <c r="AE16" s="45">
        <v>3968.3330000000001</v>
      </c>
    </row>
    <row r="17" spans="1:31">
      <c r="A17" s="22" t="s">
        <v>177</v>
      </c>
      <c r="B17" s="48" t="s">
        <v>178</v>
      </c>
      <c r="C17" s="49">
        <v>870.3</v>
      </c>
      <c r="D17" s="49">
        <v>936.36</v>
      </c>
      <c r="E17" s="45">
        <v>1000.607</v>
      </c>
      <c r="F17" s="45">
        <v>1057.1579999999999</v>
      </c>
      <c r="G17" s="45">
        <v>1052.8689999999999</v>
      </c>
      <c r="H17" s="45">
        <v>1088.8230000000001</v>
      </c>
      <c r="I17" s="49">
        <v>1113.5</v>
      </c>
      <c r="J17" s="45">
        <v>1155.528</v>
      </c>
      <c r="K17" s="45">
        <v>1230.2260000000001</v>
      </c>
      <c r="L17" s="45">
        <v>1266.076</v>
      </c>
      <c r="M17" s="45">
        <v>1313.298</v>
      </c>
      <c r="N17" s="45">
        <v>1299.143</v>
      </c>
      <c r="O17" s="45">
        <v>1344.511</v>
      </c>
      <c r="P17" s="45">
        <v>1446.491</v>
      </c>
      <c r="Q17" s="45">
        <v>1410.2850000000001</v>
      </c>
      <c r="R17" s="45">
        <v>1414.2650000000001</v>
      </c>
      <c r="S17" s="45">
        <v>1479.327</v>
      </c>
      <c r="T17" s="45">
        <v>1619.163</v>
      </c>
      <c r="U17" s="45">
        <v>1844.3109999999999</v>
      </c>
      <c r="V17" s="45">
        <v>1955.8530000000001</v>
      </c>
      <c r="W17" s="45">
        <v>2108.7550000000001</v>
      </c>
      <c r="X17" s="45">
        <v>2232.9070000000002</v>
      </c>
      <c r="Y17" s="45">
        <v>1861.673</v>
      </c>
      <c r="Z17" s="45">
        <v>2081.0320000000002</v>
      </c>
      <c r="AA17" s="45">
        <v>2373.2890000000002</v>
      </c>
      <c r="AB17" s="45">
        <v>2436.0810000000001</v>
      </c>
      <c r="AC17" s="45">
        <v>2474.056</v>
      </c>
      <c r="AD17" s="45">
        <v>2451.529</v>
      </c>
      <c r="AE17" s="45">
        <v>2219.915</v>
      </c>
    </row>
    <row r="18" spans="1:31">
      <c r="A18" s="22" t="s">
        <v>179</v>
      </c>
      <c r="B18" s="48" t="s">
        <v>180</v>
      </c>
      <c r="C18" s="45">
        <v>299.28699999999998</v>
      </c>
      <c r="D18" s="49">
        <v>322.37</v>
      </c>
      <c r="E18" s="45">
        <v>344.92500000000001</v>
      </c>
      <c r="F18" s="45">
        <v>361.19099999999997</v>
      </c>
      <c r="G18" s="45">
        <v>368.94900000000001</v>
      </c>
      <c r="H18" s="49">
        <v>381.54</v>
      </c>
      <c r="I18" s="45">
        <v>388.65699999999998</v>
      </c>
      <c r="J18" s="45">
        <v>397.50700000000001</v>
      </c>
      <c r="K18" s="45">
        <v>415.01799999999997</v>
      </c>
      <c r="L18" s="45">
        <v>428.34199999999998</v>
      </c>
      <c r="M18" s="45">
        <v>444.11099999999999</v>
      </c>
      <c r="N18" s="45">
        <v>455.67599999999999</v>
      </c>
      <c r="O18" s="45">
        <v>462.26600000000002</v>
      </c>
      <c r="P18" s="45">
        <v>477.88799999999998</v>
      </c>
      <c r="Q18" s="45">
        <v>494.14100000000002</v>
      </c>
      <c r="R18" s="45">
        <v>487.762</v>
      </c>
      <c r="S18" s="45">
        <v>515.86500000000001</v>
      </c>
      <c r="T18" s="45">
        <v>541.21699999999998</v>
      </c>
      <c r="U18" s="45">
        <v>570.84500000000003</v>
      </c>
      <c r="V18" s="45">
        <v>575.63599999999997</v>
      </c>
      <c r="W18" s="45">
        <v>615.95399999999995</v>
      </c>
      <c r="X18" s="45">
        <v>655.30499999999995</v>
      </c>
      <c r="Y18" s="49">
        <v>639.78</v>
      </c>
      <c r="Z18" s="45">
        <v>664.47799999999995</v>
      </c>
      <c r="AA18" s="45">
        <v>712.76599999999996</v>
      </c>
      <c r="AB18" s="45">
        <v>744.721</v>
      </c>
      <c r="AC18" s="45">
        <v>764.05899999999997</v>
      </c>
      <c r="AD18" s="45">
        <v>789.90099999999995</v>
      </c>
      <c r="AE18" s="45">
        <v>789.28099999999995</v>
      </c>
    </row>
    <row r="19" spans="1:31">
      <c r="A19" s="22" t="s">
        <v>181</v>
      </c>
      <c r="B19" s="48" t="s">
        <v>182</v>
      </c>
      <c r="C19" s="45">
        <v>58.476999999999997</v>
      </c>
      <c r="D19" s="45">
        <v>60.561</v>
      </c>
      <c r="E19" s="45">
        <v>63.033000000000001</v>
      </c>
      <c r="F19" s="45">
        <v>61.588000000000001</v>
      </c>
      <c r="G19" s="45">
        <v>61.353000000000002</v>
      </c>
      <c r="H19" s="49">
        <v>65.77</v>
      </c>
      <c r="I19" s="45">
        <v>68.786000000000001</v>
      </c>
      <c r="J19" s="45">
        <v>72.745000000000005</v>
      </c>
      <c r="K19" s="45">
        <v>74.147000000000006</v>
      </c>
      <c r="L19" s="45">
        <v>73.891000000000005</v>
      </c>
      <c r="M19" s="49">
        <v>78.59</v>
      </c>
      <c r="N19" s="45">
        <v>77.644000000000005</v>
      </c>
      <c r="O19" s="45">
        <v>76.665999999999997</v>
      </c>
      <c r="P19" s="45">
        <v>76.277000000000001</v>
      </c>
      <c r="Q19" s="45">
        <v>68.811999999999998</v>
      </c>
      <c r="R19" s="49">
        <v>67.459999999999994</v>
      </c>
      <c r="S19" s="45">
        <v>65.319000000000003</v>
      </c>
      <c r="T19" s="49">
        <v>65.91</v>
      </c>
      <c r="U19" s="45">
        <v>69.227000000000004</v>
      </c>
      <c r="V19" s="45">
        <v>64.962999999999994</v>
      </c>
      <c r="W19" s="45">
        <v>57.244999999999997</v>
      </c>
      <c r="X19" s="45">
        <v>52.677999999999997</v>
      </c>
      <c r="Y19" s="45">
        <v>42.750999999999998</v>
      </c>
      <c r="Z19" s="45">
        <v>46.427</v>
      </c>
      <c r="AA19" s="45">
        <v>49.192999999999998</v>
      </c>
      <c r="AB19" s="45">
        <v>48.319000000000003</v>
      </c>
      <c r="AC19" s="45">
        <v>50.484999999999999</v>
      </c>
      <c r="AD19" s="45">
        <v>52.201000000000001</v>
      </c>
      <c r="AE19" s="45">
        <v>51.752000000000002</v>
      </c>
    </row>
    <row r="20" spans="1:31">
      <c r="A20" s="22" t="s">
        <v>184</v>
      </c>
      <c r="B20" s="48" t="s">
        <v>185</v>
      </c>
      <c r="C20" s="45">
        <v>66.013999999999996</v>
      </c>
      <c r="D20" s="45">
        <v>67.533000000000001</v>
      </c>
      <c r="E20" s="45">
        <v>66.772000000000006</v>
      </c>
      <c r="F20" s="49">
        <v>67.48</v>
      </c>
      <c r="G20" s="45">
        <v>68.632000000000005</v>
      </c>
      <c r="H20" s="45">
        <v>72.813000000000002</v>
      </c>
      <c r="I20" s="45">
        <v>74.960999999999999</v>
      </c>
      <c r="J20" s="45">
        <v>76.111999999999995</v>
      </c>
      <c r="K20" s="45">
        <v>76.186999999999998</v>
      </c>
      <c r="L20" s="49">
        <v>74.819999999999993</v>
      </c>
      <c r="M20" s="45">
        <v>75.528000000000006</v>
      </c>
      <c r="N20" s="45">
        <v>70.429000000000002</v>
      </c>
      <c r="O20" s="45">
        <v>66.757000000000005</v>
      </c>
      <c r="P20" s="45">
        <v>63.738</v>
      </c>
      <c r="Q20" s="45">
        <v>54.918999999999997</v>
      </c>
      <c r="R20" s="45">
        <v>42.386000000000003</v>
      </c>
      <c r="S20" s="45">
        <v>39.006999999999998</v>
      </c>
      <c r="T20" s="45">
        <v>33.726999999999997</v>
      </c>
      <c r="U20" s="45">
        <v>32.685000000000002</v>
      </c>
      <c r="V20" s="45">
        <v>31.015999999999998</v>
      </c>
      <c r="W20" s="45">
        <v>23.286000000000001</v>
      </c>
      <c r="X20" s="45">
        <v>18.896999999999998</v>
      </c>
      <c r="Y20" s="45">
        <v>15.093999999999999</v>
      </c>
      <c r="Z20" s="45">
        <v>15.818</v>
      </c>
      <c r="AA20" s="45">
        <v>16.757000000000001</v>
      </c>
      <c r="AB20" s="45">
        <v>16.846</v>
      </c>
      <c r="AC20" s="45">
        <v>16.867000000000001</v>
      </c>
      <c r="AD20" s="49">
        <v>16.66</v>
      </c>
      <c r="AE20" s="45">
        <v>16.478999999999999</v>
      </c>
    </row>
    <row r="21" spans="1:31">
      <c r="A21" s="22" t="s">
        <v>186</v>
      </c>
      <c r="B21" s="48" t="s">
        <v>187</v>
      </c>
      <c r="C21" s="45">
        <v>82.888000000000005</v>
      </c>
      <c r="D21" s="45">
        <v>93.454999999999998</v>
      </c>
      <c r="E21" s="45">
        <v>100.34099999999999</v>
      </c>
      <c r="F21" s="45">
        <v>100.84399999999999</v>
      </c>
      <c r="G21" s="45">
        <v>99.858999999999995</v>
      </c>
      <c r="H21" s="45">
        <v>102.265</v>
      </c>
      <c r="I21" s="45">
        <v>102.64400000000001</v>
      </c>
      <c r="J21" s="45">
        <v>109.98399999999999</v>
      </c>
      <c r="K21" s="45">
        <v>132.22800000000001</v>
      </c>
      <c r="L21" s="45">
        <v>122.729</v>
      </c>
      <c r="M21" s="45">
        <v>120.383</v>
      </c>
      <c r="N21" s="49">
        <v>123.91</v>
      </c>
      <c r="O21" s="45">
        <v>125.711</v>
      </c>
      <c r="P21" s="45">
        <v>132.59200000000001</v>
      </c>
      <c r="Q21" s="45">
        <v>125.51900000000001</v>
      </c>
      <c r="R21" s="45">
        <v>125.259</v>
      </c>
      <c r="S21" s="45">
        <v>123.361</v>
      </c>
      <c r="T21" s="45">
        <v>126.55500000000001</v>
      </c>
      <c r="U21" s="45">
        <v>132.27199999999999</v>
      </c>
      <c r="V21" s="45">
        <v>138.398</v>
      </c>
      <c r="W21" s="45">
        <v>144.065</v>
      </c>
      <c r="X21" s="45">
        <v>145.119</v>
      </c>
      <c r="Y21" s="45">
        <v>130.69399999999999</v>
      </c>
      <c r="Z21" s="45">
        <v>137.917</v>
      </c>
      <c r="AA21" s="45">
        <v>143.374</v>
      </c>
      <c r="AB21" s="45">
        <v>147.56899999999999</v>
      </c>
      <c r="AC21" s="45">
        <v>150.994</v>
      </c>
      <c r="AD21" s="45">
        <v>151.73599999999999</v>
      </c>
      <c r="AE21" s="45">
        <v>150.41800000000001</v>
      </c>
    </row>
    <row r="22" spans="1:31">
      <c r="A22" s="22" t="s">
        <v>189</v>
      </c>
      <c r="B22" s="48" t="s">
        <v>190</v>
      </c>
      <c r="C22" s="45">
        <v>64.641999999999996</v>
      </c>
      <c r="D22" s="45">
        <v>68.995999999999995</v>
      </c>
      <c r="E22" s="45">
        <v>72.293000000000006</v>
      </c>
      <c r="F22" s="45">
        <v>76.322999999999993</v>
      </c>
      <c r="G22" s="45">
        <v>74.959000000000003</v>
      </c>
      <c r="H22" s="45">
        <v>79.766000000000005</v>
      </c>
      <c r="I22" s="45">
        <v>81.668000000000006</v>
      </c>
      <c r="J22" s="45">
        <v>83.786000000000001</v>
      </c>
      <c r="K22" s="45">
        <v>90.304000000000002</v>
      </c>
      <c r="L22" s="45">
        <v>92.944999999999993</v>
      </c>
      <c r="M22" s="45">
        <v>94.582999999999998</v>
      </c>
      <c r="N22" s="45">
        <v>97.126999999999995</v>
      </c>
      <c r="O22" s="45">
        <v>98.575999999999993</v>
      </c>
      <c r="P22" s="45">
        <v>101.389</v>
      </c>
      <c r="Q22" s="45">
        <v>97.509</v>
      </c>
      <c r="R22" s="45">
        <v>92.793000000000006</v>
      </c>
      <c r="S22" s="45">
        <v>90.007000000000005</v>
      </c>
      <c r="T22" s="45">
        <v>91.424000000000007</v>
      </c>
      <c r="U22" s="45">
        <v>94.977999999999994</v>
      </c>
      <c r="V22" s="45">
        <v>97.542000000000002</v>
      </c>
      <c r="W22" s="45">
        <v>100.703</v>
      </c>
      <c r="X22" s="45">
        <v>96.572000000000003</v>
      </c>
      <c r="Y22" s="45">
        <v>81.253</v>
      </c>
      <c r="Z22" s="45">
        <v>81.164000000000001</v>
      </c>
      <c r="AA22" s="45">
        <v>81.188999999999993</v>
      </c>
      <c r="AB22" s="45">
        <v>81.224000000000004</v>
      </c>
      <c r="AC22" s="45">
        <v>81.197999999999993</v>
      </c>
      <c r="AD22" s="45">
        <v>80.194999999999993</v>
      </c>
      <c r="AE22" s="45">
        <v>81.266999999999996</v>
      </c>
    </row>
    <row r="23" spans="1:31">
      <c r="A23" s="22" t="s">
        <v>191</v>
      </c>
      <c r="B23" s="48" t="s">
        <v>192</v>
      </c>
      <c r="C23" s="49">
        <v>123.97</v>
      </c>
      <c r="D23" s="45">
        <v>123.581</v>
      </c>
      <c r="E23" s="45">
        <v>139.411</v>
      </c>
      <c r="F23" s="45">
        <v>165.63900000000001</v>
      </c>
      <c r="G23" s="45">
        <v>148.70099999999999</v>
      </c>
      <c r="H23" s="45">
        <v>140.834</v>
      </c>
      <c r="I23" s="45">
        <v>135.499</v>
      </c>
      <c r="J23" s="45">
        <v>135.30699999999999</v>
      </c>
      <c r="K23" s="45">
        <v>142.51599999999999</v>
      </c>
      <c r="L23" s="45">
        <v>164.44499999999999</v>
      </c>
      <c r="M23" s="45">
        <v>166.27799999999999</v>
      </c>
      <c r="N23" s="45">
        <v>127.83799999999999</v>
      </c>
      <c r="O23" s="49">
        <v>154.78</v>
      </c>
      <c r="P23" s="49">
        <v>220.74</v>
      </c>
      <c r="Q23" s="45">
        <v>203.54499999999999</v>
      </c>
      <c r="R23" s="45">
        <v>200.77099999999999</v>
      </c>
      <c r="S23" s="45">
        <v>228.886</v>
      </c>
      <c r="T23" s="45">
        <v>305.27100000000002</v>
      </c>
      <c r="U23" s="45">
        <v>437.86700000000002</v>
      </c>
      <c r="V23" s="45">
        <v>504.62700000000001</v>
      </c>
      <c r="W23" s="45">
        <v>579.19799999999998</v>
      </c>
      <c r="X23" s="45">
        <v>687.72799999999995</v>
      </c>
      <c r="Y23" s="45">
        <v>460.25599999999997</v>
      </c>
      <c r="Z23" s="45">
        <v>582.39499999999998</v>
      </c>
      <c r="AA23" s="45">
        <v>778.55899999999997</v>
      </c>
      <c r="AB23" s="45">
        <v>789.077</v>
      </c>
      <c r="AC23" s="45">
        <v>784.71500000000003</v>
      </c>
      <c r="AD23" s="45">
        <v>716.56899999999996</v>
      </c>
      <c r="AE23" s="45">
        <v>465.57499999999999</v>
      </c>
    </row>
    <row r="24" spans="1:31">
      <c r="A24" s="22" t="s">
        <v>193</v>
      </c>
      <c r="B24" s="48" t="s">
        <v>194</v>
      </c>
      <c r="C24" s="45">
        <v>207.01400000000001</v>
      </c>
      <c r="D24" s="45">
        <v>234.804</v>
      </c>
      <c r="E24" s="45">
        <v>253.34399999999999</v>
      </c>
      <c r="F24" s="49">
        <v>262.14</v>
      </c>
      <c r="G24" s="45">
        <v>266.47699999999998</v>
      </c>
      <c r="H24" s="45">
        <v>275.92500000000001</v>
      </c>
      <c r="I24" s="45">
        <v>285.685</v>
      </c>
      <c r="J24" s="45">
        <v>302.12099999999998</v>
      </c>
      <c r="K24" s="45">
        <v>325.84699999999998</v>
      </c>
      <c r="L24" s="45">
        <v>331.59199999999998</v>
      </c>
      <c r="M24" s="45">
        <v>353.22300000000001</v>
      </c>
      <c r="N24" s="45">
        <v>356.964</v>
      </c>
      <c r="O24" s="45">
        <v>364.01799999999997</v>
      </c>
      <c r="P24" s="49">
        <v>386.84</v>
      </c>
      <c r="Q24" s="45">
        <v>378.137</v>
      </c>
      <c r="R24" s="45">
        <v>401.43599999999998</v>
      </c>
      <c r="S24" s="45">
        <v>423.19499999999999</v>
      </c>
      <c r="T24" s="49">
        <v>469.71</v>
      </c>
      <c r="U24" s="45">
        <v>531.75599999999997</v>
      </c>
      <c r="V24" s="45">
        <v>571.42399999999998</v>
      </c>
      <c r="W24" s="45">
        <v>632.70100000000002</v>
      </c>
      <c r="X24" s="45">
        <v>641.18200000000002</v>
      </c>
      <c r="Y24" s="45">
        <v>537.88599999999997</v>
      </c>
      <c r="Z24" s="45">
        <v>609.69899999999996</v>
      </c>
      <c r="AA24" s="45">
        <v>665.09799999999996</v>
      </c>
      <c r="AB24" s="45">
        <v>671.98400000000004</v>
      </c>
      <c r="AC24" s="45">
        <v>687.42899999999997</v>
      </c>
      <c r="AD24" s="45">
        <v>691.36800000000005</v>
      </c>
      <c r="AE24" s="49">
        <v>672.53</v>
      </c>
    </row>
    <row r="25" spans="1:31">
      <c r="A25" s="22" t="s">
        <v>195</v>
      </c>
      <c r="B25" s="48" t="s">
        <v>196</v>
      </c>
      <c r="C25" s="45">
        <v>83.727999999999994</v>
      </c>
      <c r="D25" s="45">
        <v>92.007000000000005</v>
      </c>
      <c r="E25" s="45">
        <v>97.506</v>
      </c>
      <c r="F25" s="45">
        <v>100.67400000000001</v>
      </c>
      <c r="G25" s="45">
        <v>100.235</v>
      </c>
      <c r="H25" s="45">
        <v>107.699</v>
      </c>
      <c r="I25" s="45">
        <v>115.76600000000001</v>
      </c>
      <c r="J25" s="45">
        <v>127.124</v>
      </c>
      <c r="K25" s="45">
        <v>137.071</v>
      </c>
      <c r="L25" s="45">
        <v>140.852</v>
      </c>
      <c r="M25" s="45">
        <v>148.67099999999999</v>
      </c>
      <c r="N25" s="49">
        <v>153.01</v>
      </c>
      <c r="O25" s="49">
        <v>161.11000000000001</v>
      </c>
      <c r="P25" s="45">
        <v>166.83600000000001</v>
      </c>
      <c r="Q25" s="45">
        <v>158.69800000000001</v>
      </c>
      <c r="R25" s="45">
        <v>162.92400000000001</v>
      </c>
      <c r="S25" s="45">
        <v>165.97800000000001</v>
      </c>
      <c r="T25" s="45">
        <v>172.542</v>
      </c>
      <c r="U25" s="45">
        <v>186.851</v>
      </c>
      <c r="V25" s="45">
        <v>196.59800000000001</v>
      </c>
      <c r="W25" s="45">
        <v>193.624</v>
      </c>
      <c r="X25" s="45">
        <v>187.554</v>
      </c>
      <c r="Y25" s="45">
        <v>156.42500000000001</v>
      </c>
      <c r="Z25" s="49">
        <v>175.16</v>
      </c>
      <c r="AA25" s="45">
        <v>188.15600000000001</v>
      </c>
      <c r="AB25" s="45">
        <v>201.04400000000001</v>
      </c>
      <c r="AC25" s="45">
        <v>207.52500000000001</v>
      </c>
      <c r="AD25" s="45">
        <v>214.595</v>
      </c>
      <c r="AE25" s="45">
        <v>214.28399999999999</v>
      </c>
    </row>
    <row r="26" spans="1:31">
      <c r="A26" s="22" t="s">
        <v>198</v>
      </c>
      <c r="B26" s="48" t="s">
        <v>199</v>
      </c>
      <c r="C26" s="45">
        <v>954.029</v>
      </c>
      <c r="D26" s="45">
        <v>1038.895</v>
      </c>
      <c r="E26" s="45">
        <v>1081.855</v>
      </c>
      <c r="F26" s="45">
        <v>1083.5920000000001</v>
      </c>
      <c r="G26" s="49">
        <v>1058.52</v>
      </c>
      <c r="H26" s="45">
        <v>1127.316</v>
      </c>
      <c r="I26" s="45">
        <v>1194.2650000000001</v>
      </c>
      <c r="J26" s="45">
        <v>1303.8869999999999</v>
      </c>
      <c r="K26" s="45">
        <v>1398.491</v>
      </c>
      <c r="L26" s="45">
        <v>1465.7190000000001</v>
      </c>
      <c r="M26" s="45">
        <v>1579.1320000000001</v>
      </c>
      <c r="N26" s="45">
        <v>1641.578</v>
      </c>
      <c r="O26" s="45">
        <v>1703.5070000000001</v>
      </c>
      <c r="P26" s="45">
        <v>1737.6510000000001</v>
      </c>
      <c r="Q26" s="45">
        <v>1607.8320000000001</v>
      </c>
      <c r="R26" s="45">
        <v>1576.4549999999999</v>
      </c>
      <c r="S26" s="45">
        <v>1597.3979999999999</v>
      </c>
      <c r="T26" s="45">
        <v>1684.9680000000001</v>
      </c>
      <c r="U26" s="45">
        <v>1812.4770000000001</v>
      </c>
      <c r="V26" s="45">
        <v>1912.643</v>
      </c>
      <c r="W26" s="45">
        <v>2013.779</v>
      </c>
      <c r="X26" s="45">
        <v>1960.374</v>
      </c>
      <c r="Y26" s="45">
        <v>1586.675</v>
      </c>
      <c r="Z26" s="45">
        <v>1748.664</v>
      </c>
      <c r="AA26" s="45">
        <v>1879.5650000000001</v>
      </c>
      <c r="AB26" s="49">
        <v>1956.91</v>
      </c>
      <c r="AC26" s="45">
        <v>2007.3579999999999</v>
      </c>
      <c r="AD26" s="45">
        <v>2086.4780000000001</v>
      </c>
      <c r="AE26" s="45">
        <v>2102.232</v>
      </c>
    </row>
    <row r="27" spans="1:31">
      <c r="A27" s="22" t="s">
        <v>200</v>
      </c>
      <c r="B27" s="48" t="s">
        <v>201</v>
      </c>
      <c r="C27" s="45">
        <v>47.225000000000001</v>
      </c>
      <c r="D27" s="45">
        <v>48.616999999999997</v>
      </c>
      <c r="E27" s="45">
        <v>50.127000000000002</v>
      </c>
      <c r="F27" s="49">
        <v>49.8</v>
      </c>
      <c r="G27" s="45">
        <v>47.325000000000003</v>
      </c>
      <c r="H27" s="45">
        <v>54.414999999999999</v>
      </c>
      <c r="I27" s="45">
        <v>63.448999999999998</v>
      </c>
      <c r="J27" s="45">
        <v>70.022999999999996</v>
      </c>
      <c r="K27" s="45">
        <v>70.992000000000004</v>
      </c>
      <c r="L27" s="45">
        <v>72.896000000000001</v>
      </c>
      <c r="M27" s="45">
        <v>77.486000000000004</v>
      </c>
      <c r="N27" s="45">
        <v>79.364999999999995</v>
      </c>
      <c r="O27" s="45">
        <v>84.198999999999998</v>
      </c>
      <c r="P27" s="45">
        <v>80.757000000000005</v>
      </c>
      <c r="Q27" s="45">
        <v>74.373000000000005</v>
      </c>
      <c r="R27" s="45">
        <v>76.072000000000003</v>
      </c>
      <c r="S27" s="45">
        <v>78.275999999999996</v>
      </c>
      <c r="T27" s="45">
        <v>88.808999999999997</v>
      </c>
      <c r="U27" s="45">
        <v>95.447999999999993</v>
      </c>
      <c r="V27" s="45">
        <v>95.915000000000006</v>
      </c>
      <c r="W27" s="45">
        <v>88.161000000000001</v>
      </c>
      <c r="X27" s="45">
        <v>76.421000000000006</v>
      </c>
      <c r="Y27" s="45">
        <v>56.271000000000001</v>
      </c>
      <c r="Z27" s="49">
        <v>61.24</v>
      </c>
      <c r="AA27" s="45">
        <v>61.801000000000002</v>
      </c>
      <c r="AB27" s="49">
        <v>67.680000000000007</v>
      </c>
      <c r="AC27" s="49">
        <v>76.040000000000006</v>
      </c>
      <c r="AD27" s="45">
        <v>81.222999999999999</v>
      </c>
      <c r="AE27" s="45">
        <v>82.525999999999996</v>
      </c>
    </row>
    <row r="28" spans="1:31">
      <c r="A28" s="22" t="s">
        <v>202</v>
      </c>
      <c r="B28" s="48" t="s">
        <v>203</v>
      </c>
      <c r="C28" s="45">
        <v>55.847999999999999</v>
      </c>
      <c r="D28" s="45">
        <v>57.622</v>
      </c>
      <c r="E28" s="45">
        <v>58.212000000000003</v>
      </c>
      <c r="F28" s="45">
        <v>58.100999999999999</v>
      </c>
      <c r="G28" s="45">
        <v>54.305</v>
      </c>
      <c r="H28" s="45">
        <v>57.079000000000001</v>
      </c>
      <c r="I28" s="45">
        <v>59.728000000000002</v>
      </c>
      <c r="J28" s="45">
        <v>64.980999999999995</v>
      </c>
      <c r="K28" s="49">
        <v>69.489999999999995</v>
      </c>
      <c r="L28" s="45">
        <v>75.016999999999996</v>
      </c>
      <c r="M28" s="45">
        <v>78.796000000000006</v>
      </c>
      <c r="N28" s="45">
        <v>84.125</v>
      </c>
      <c r="O28" s="45">
        <v>87.501000000000005</v>
      </c>
      <c r="P28" s="45">
        <v>88.867000000000004</v>
      </c>
      <c r="Q28" s="45">
        <v>85.942999999999998</v>
      </c>
      <c r="R28" s="45">
        <v>86.222999999999999</v>
      </c>
      <c r="S28" s="45">
        <v>87.918999999999997</v>
      </c>
      <c r="T28" s="45">
        <v>93.962999999999994</v>
      </c>
      <c r="U28" s="45">
        <v>105.02500000000001</v>
      </c>
      <c r="V28" s="45">
        <v>116.032</v>
      </c>
      <c r="W28" s="45">
        <v>117.688</v>
      </c>
      <c r="X28" s="45">
        <v>105.535</v>
      </c>
      <c r="Y28" s="45">
        <v>81.730999999999995</v>
      </c>
      <c r="Z28" s="45">
        <v>82.629000000000005</v>
      </c>
      <c r="AA28" s="45">
        <v>84.763000000000005</v>
      </c>
      <c r="AB28" s="45">
        <v>89.793999999999997</v>
      </c>
      <c r="AC28" s="45">
        <v>96.084999999999994</v>
      </c>
      <c r="AD28" s="45">
        <v>102.342</v>
      </c>
      <c r="AE28" s="45">
        <v>105.76600000000001</v>
      </c>
    </row>
    <row r="29" spans="1:31">
      <c r="A29" s="22" t="s">
        <v>204</v>
      </c>
      <c r="B29" s="48" t="s">
        <v>205</v>
      </c>
      <c r="C29" s="49">
        <v>91.99</v>
      </c>
      <c r="D29" s="45">
        <v>114.35899999999999</v>
      </c>
      <c r="E29" s="45">
        <v>117.28400000000001</v>
      </c>
      <c r="F29" s="45">
        <v>112.011</v>
      </c>
      <c r="G29" s="45">
        <v>101.196</v>
      </c>
      <c r="H29" s="45">
        <v>103.474</v>
      </c>
      <c r="I29" s="45">
        <v>107.569</v>
      </c>
      <c r="J29" s="45">
        <v>122.318</v>
      </c>
      <c r="K29" s="45">
        <v>135.05199999999999</v>
      </c>
      <c r="L29" s="45">
        <v>133.84899999999999</v>
      </c>
      <c r="M29" s="45">
        <v>139.23599999999999</v>
      </c>
      <c r="N29" s="49">
        <v>137.35</v>
      </c>
      <c r="O29" s="45">
        <v>131.381</v>
      </c>
      <c r="P29" s="45">
        <v>131.41499999999999</v>
      </c>
      <c r="Q29" s="45">
        <v>113.824</v>
      </c>
      <c r="R29" s="45">
        <v>114.84099999999999</v>
      </c>
      <c r="S29" s="45">
        <v>114.566</v>
      </c>
      <c r="T29" s="45">
        <v>150.096</v>
      </c>
      <c r="U29" s="45">
        <v>167.23400000000001</v>
      </c>
      <c r="V29" s="49">
        <v>189.71</v>
      </c>
      <c r="W29" s="45">
        <v>207.53200000000001</v>
      </c>
      <c r="X29" s="45">
        <v>223.79900000000001</v>
      </c>
      <c r="Y29" s="45">
        <v>136.322</v>
      </c>
      <c r="Z29" s="45">
        <v>190.07300000000001</v>
      </c>
      <c r="AA29" s="49">
        <v>224.33</v>
      </c>
      <c r="AB29" s="45">
        <v>221.137</v>
      </c>
      <c r="AC29" s="45">
        <v>217.16499999999999</v>
      </c>
      <c r="AD29" s="45">
        <v>221.333</v>
      </c>
      <c r="AE29" s="45">
        <v>191.535</v>
      </c>
    </row>
    <row r="30" spans="1:31">
      <c r="A30" s="22" t="s">
        <v>206</v>
      </c>
      <c r="B30" s="48" t="s">
        <v>207</v>
      </c>
      <c r="C30" s="45">
        <v>139.048</v>
      </c>
      <c r="D30" s="45">
        <v>152.60300000000001</v>
      </c>
      <c r="E30" s="45">
        <v>158.55600000000001</v>
      </c>
      <c r="F30" s="45">
        <v>160.613</v>
      </c>
      <c r="G30" s="45">
        <v>155.923</v>
      </c>
      <c r="H30" s="45">
        <v>161.767</v>
      </c>
      <c r="I30" s="45">
        <v>168.477</v>
      </c>
      <c r="J30" s="45">
        <v>185.709</v>
      </c>
      <c r="K30" s="45">
        <v>203.029</v>
      </c>
      <c r="L30" s="45">
        <v>212.88800000000001</v>
      </c>
      <c r="M30" s="45">
        <v>225.24600000000001</v>
      </c>
      <c r="N30" s="45">
        <v>234.43700000000001</v>
      </c>
      <c r="O30" s="45">
        <v>237.03899999999999</v>
      </c>
      <c r="P30" s="45">
        <v>247.68100000000001</v>
      </c>
      <c r="Q30" s="45">
        <v>231.185</v>
      </c>
      <c r="R30" s="45">
        <v>226.244</v>
      </c>
      <c r="S30" s="45">
        <v>225.006</v>
      </c>
      <c r="T30" s="45">
        <v>242.059</v>
      </c>
      <c r="U30" s="45">
        <v>267.43599999999998</v>
      </c>
      <c r="V30" s="45">
        <v>293.76799999999997</v>
      </c>
      <c r="W30" s="45">
        <v>317.10500000000002</v>
      </c>
      <c r="X30" s="45">
        <v>330.23500000000001</v>
      </c>
      <c r="Y30" s="45">
        <v>254.42400000000001</v>
      </c>
      <c r="Z30" s="45">
        <v>272.27600000000001</v>
      </c>
      <c r="AA30" s="45">
        <v>300.63299999999998</v>
      </c>
      <c r="AB30" s="49">
        <v>315.66000000000003</v>
      </c>
      <c r="AC30" s="45">
        <v>321.286</v>
      </c>
      <c r="AD30" s="45">
        <v>332.19600000000003</v>
      </c>
      <c r="AE30" s="45">
        <v>323.15600000000001</v>
      </c>
    </row>
    <row r="31" spans="1:31">
      <c r="A31" s="22" t="s">
        <v>208</v>
      </c>
      <c r="B31" s="48" t="s">
        <v>209</v>
      </c>
      <c r="C31" s="45">
        <v>140.24600000000001</v>
      </c>
      <c r="D31" s="45">
        <v>158.76599999999999</v>
      </c>
      <c r="E31" s="45">
        <v>170.43199999999999</v>
      </c>
      <c r="F31" s="45">
        <v>171.45699999999999</v>
      </c>
      <c r="G31" s="45">
        <v>165.07300000000001</v>
      </c>
      <c r="H31" s="45">
        <v>168.995</v>
      </c>
      <c r="I31" s="45">
        <v>184.154</v>
      </c>
      <c r="J31" s="45">
        <v>205.52699999999999</v>
      </c>
      <c r="K31" s="45">
        <v>225.56899999999999</v>
      </c>
      <c r="L31" s="49">
        <v>237.51</v>
      </c>
      <c r="M31" s="45">
        <v>252.83600000000001</v>
      </c>
      <c r="N31" s="49">
        <v>261.33</v>
      </c>
      <c r="O31" s="45">
        <v>257.74099999999999</v>
      </c>
      <c r="P31" s="45">
        <v>273.12700000000001</v>
      </c>
      <c r="Q31" s="45">
        <v>245.17400000000001</v>
      </c>
      <c r="R31" s="45">
        <v>235.92599999999999</v>
      </c>
      <c r="S31" s="45">
        <v>239.02500000000001</v>
      </c>
      <c r="T31" s="45">
        <v>255.233</v>
      </c>
      <c r="U31" s="45">
        <v>284.90499999999997</v>
      </c>
      <c r="V31" s="45">
        <v>309.60399999999998</v>
      </c>
      <c r="W31" s="45">
        <v>327.43599999999998</v>
      </c>
      <c r="X31" s="45">
        <v>333.55099999999999</v>
      </c>
      <c r="Y31" s="45">
        <v>266.42899999999997</v>
      </c>
      <c r="Z31" s="45">
        <v>297.11200000000002</v>
      </c>
      <c r="AA31" s="49">
        <v>342.46</v>
      </c>
      <c r="AB31" s="45">
        <v>374.22300000000001</v>
      </c>
      <c r="AC31" s="45">
        <v>365.65600000000001</v>
      </c>
      <c r="AD31" s="45">
        <v>377.35300000000001</v>
      </c>
      <c r="AE31" s="45">
        <v>356.58100000000002</v>
      </c>
    </row>
    <row r="32" spans="1:31">
      <c r="A32" s="22" t="s">
        <v>210</v>
      </c>
      <c r="B32" s="48" t="s">
        <v>211</v>
      </c>
      <c r="C32" s="45">
        <v>203.98500000000001</v>
      </c>
      <c r="D32" s="45">
        <v>222.04599999999999</v>
      </c>
      <c r="E32" s="45">
        <v>225.68600000000001</v>
      </c>
      <c r="F32" s="45">
        <v>232.44499999999999</v>
      </c>
      <c r="G32" s="45">
        <v>234.86099999999999</v>
      </c>
      <c r="H32" s="45">
        <v>249.70099999999999</v>
      </c>
      <c r="I32" s="45">
        <v>261.23599999999999</v>
      </c>
      <c r="J32" s="45">
        <v>291.54399999999998</v>
      </c>
      <c r="K32" s="45">
        <v>335.83699999999999</v>
      </c>
      <c r="L32" s="45">
        <v>359.28899999999999</v>
      </c>
      <c r="M32" s="45">
        <v>399.29500000000002</v>
      </c>
      <c r="N32" s="45">
        <v>403.56400000000002</v>
      </c>
      <c r="O32" s="49">
        <v>422.48</v>
      </c>
      <c r="P32" s="45">
        <v>459.23399999999998</v>
      </c>
      <c r="Q32" s="45">
        <v>391.255</v>
      </c>
      <c r="R32" s="45">
        <v>333.887</v>
      </c>
      <c r="S32" s="45">
        <v>332.34300000000002</v>
      </c>
      <c r="T32" s="45">
        <v>347.14299999999997</v>
      </c>
      <c r="U32" s="45">
        <v>358.786</v>
      </c>
      <c r="V32" s="45">
        <v>372.52800000000002</v>
      </c>
      <c r="W32" s="49">
        <v>379.72</v>
      </c>
      <c r="X32" s="45">
        <v>376.76900000000001</v>
      </c>
      <c r="Y32" s="45">
        <v>310.75599999999997</v>
      </c>
      <c r="Z32" s="49">
        <v>325.36</v>
      </c>
      <c r="AA32" s="45">
        <v>334.577</v>
      </c>
      <c r="AB32" s="45">
        <v>313.90199999999999</v>
      </c>
      <c r="AC32" s="45">
        <v>311.43599999999998</v>
      </c>
      <c r="AD32" s="45">
        <v>306.76499999999999</v>
      </c>
      <c r="AE32" s="45">
        <v>310.31200000000001</v>
      </c>
    </row>
    <row r="33" spans="1:31">
      <c r="A33" s="22" t="s">
        <v>212</v>
      </c>
      <c r="B33" s="48" t="s">
        <v>213</v>
      </c>
      <c r="C33" s="45">
        <v>69.561000000000007</v>
      </c>
      <c r="D33" s="45">
        <v>75.525000000000006</v>
      </c>
      <c r="E33" s="45">
        <v>77.465999999999994</v>
      </c>
      <c r="F33" s="45">
        <v>76.293000000000006</v>
      </c>
      <c r="G33" s="45">
        <v>73.054000000000002</v>
      </c>
      <c r="H33" s="45">
        <v>78.100999999999999</v>
      </c>
      <c r="I33" s="49">
        <v>83.68</v>
      </c>
      <c r="J33" s="45">
        <v>91.501999999999995</v>
      </c>
      <c r="K33" s="45">
        <v>96.481999999999999</v>
      </c>
      <c r="L33" s="45">
        <v>100.053</v>
      </c>
      <c r="M33" s="45">
        <v>104.345</v>
      </c>
      <c r="N33" s="45">
        <v>107.59699999999999</v>
      </c>
      <c r="O33" s="45">
        <v>109.524</v>
      </c>
      <c r="P33" s="45">
        <v>116.063</v>
      </c>
      <c r="Q33" s="45">
        <v>104.913</v>
      </c>
      <c r="R33" s="45">
        <v>95.207999999999998</v>
      </c>
      <c r="S33" s="45">
        <v>93.122</v>
      </c>
      <c r="T33" s="45">
        <v>98.730999999999995</v>
      </c>
      <c r="U33" s="45">
        <v>105.11499999999999</v>
      </c>
      <c r="V33" s="45">
        <v>113.755</v>
      </c>
      <c r="W33" s="45">
        <v>121.953</v>
      </c>
      <c r="X33" s="45">
        <v>122.422</v>
      </c>
      <c r="Y33" s="45">
        <v>98.685000000000002</v>
      </c>
      <c r="Z33" s="45">
        <v>105.90300000000001</v>
      </c>
      <c r="AA33" s="49">
        <v>114.17</v>
      </c>
      <c r="AB33" s="49">
        <v>117.64</v>
      </c>
      <c r="AC33" s="45">
        <v>116.943</v>
      </c>
      <c r="AD33" s="45">
        <v>119.82899999999999</v>
      </c>
      <c r="AE33" s="45">
        <v>119.288</v>
      </c>
    </row>
    <row r="34" spans="1:31">
      <c r="A34" s="22" t="s">
        <v>214</v>
      </c>
      <c r="B34" s="48" t="s">
        <v>215</v>
      </c>
      <c r="C34" s="45">
        <v>317.39299999999997</v>
      </c>
      <c r="D34" s="45">
        <v>338.61200000000002</v>
      </c>
      <c r="E34" s="45">
        <v>356.77199999999999</v>
      </c>
      <c r="F34" s="45">
        <v>348.67500000000001</v>
      </c>
      <c r="G34" s="45">
        <v>341.81200000000001</v>
      </c>
      <c r="H34" s="45">
        <v>368.27499999999998</v>
      </c>
      <c r="I34" s="45">
        <v>388.38299999999998</v>
      </c>
      <c r="J34" s="45">
        <v>419.20600000000002</v>
      </c>
      <c r="K34" s="45">
        <v>427.06400000000002</v>
      </c>
      <c r="L34" s="45">
        <v>439.26900000000001</v>
      </c>
      <c r="M34" s="45">
        <v>481.66699999999997</v>
      </c>
      <c r="N34" s="45">
        <v>519.28399999999999</v>
      </c>
      <c r="O34" s="45">
        <v>562.37599999999998</v>
      </c>
      <c r="P34" s="45">
        <v>528.80799999999999</v>
      </c>
      <c r="Q34" s="45">
        <v>508.47899999999998</v>
      </c>
      <c r="R34" s="45">
        <v>534.59699999999998</v>
      </c>
      <c r="S34" s="45">
        <v>547.20100000000002</v>
      </c>
      <c r="T34" s="45">
        <v>557.47500000000002</v>
      </c>
      <c r="U34" s="45">
        <v>590.49599999999998</v>
      </c>
      <c r="V34" s="45">
        <v>602.26300000000003</v>
      </c>
      <c r="W34" s="45">
        <v>641.36300000000006</v>
      </c>
      <c r="X34" s="45">
        <v>580.68899999999996</v>
      </c>
      <c r="Y34" s="45">
        <v>474.56799999999998</v>
      </c>
      <c r="Z34" s="45">
        <v>558.09699999999998</v>
      </c>
      <c r="AA34" s="49">
        <v>600.45000000000005</v>
      </c>
      <c r="AB34" s="45">
        <v>661.70799999999997</v>
      </c>
      <c r="AC34" s="45">
        <v>701.52200000000005</v>
      </c>
      <c r="AD34" s="45">
        <v>758.24900000000002</v>
      </c>
      <c r="AE34" s="45">
        <v>793.91099999999994</v>
      </c>
    </row>
    <row r="35" spans="1:31">
      <c r="A35" s="22" t="s">
        <v>216</v>
      </c>
      <c r="B35" s="48" t="s">
        <v>217</v>
      </c>
      <c r="C35" s="45">
        <v>39.915999999999997</v>
      </c>
      <c r="D35" s="49">
        <v>41.33</v>
      </c>
      <c r="E35" s="45">
        <v>43.161999999999999</v>
      </c>
      <c r="F35" s="45">
        <v>43.348999999999997</v>
      </c>
      <c r="G35" s="45">
        <v>41.057000000000002</v>
      </c>
      <c r="H35" s="45">
        <v>44.908999999999999</v>
      </c>
      <c r="I35" s="45">
        <v>47.905000000000001</v>
      </c>
      <c r="J35" s="45">
        <v>51.241</v>
      </c>
      <c r="K35" s="45">
        <v>53.692</v>
      </c>
      <c r="L35" s="49">
        <v>55.79</v>
      </c>
      <c r="M35" s="45">
        <v>62.168999999999997</v>
      </c>
      <c r="N35" s="45">
        <v>67.245000000000005</v>
      </c>
      <c r="O35" s="49">
        <v>70.180000000000007</v>
      </c>
      <c r="P35" s="45">
        <v>72.521000000000001</v>
      </c>
      <c r="Q35" s="45">
        <v>69.122</v>
      </c>
      <c r="R35" s="45">
        <v>72.781999999999996</v>
      </c>
      <c r="S35" s="45">
        <v>72.069000000000003</v>
      </c>
      <c r="T35" s="45">
        <v>75.195999999999998</v>
      </c>
      <c r="U35" s="45">
        <v>80.600999999999999</v>
      </c>
      <c r="V35" s="45">
        <v>81.843999999999994</v>
      </c>
      <c r="W35" s="45">
        <v>79.643000000000001</v>
      </c>
      <c r="X35" s="45">
        <v>74.816999999999993</v>
      </c>
      <c r="Y35" s="45">
        <v>56.036999999999999</v>
      </c>
      <c r="Z35" s="45">
        <v>55.286999999999999</v>
      </c>
      <c r="AA35" s="49">
        <v>58.31</v>
      </c>
      <c r="AB35" s="45">
        <v>63.250999999999998</v>
      </c>
      <c r="AC35" s="45">
        <v>65.334000000000003</v>
      </c>
      <c r="AD35" s="45">
        <v>66.835999999999999</v>
      </c>
      <c r="AE35" s="45">
        <v>70.986000000000004</v>
      </c>
    </row>
    <row r="36" spans="1:31">
      <c r="A36" s="22" t="s">
        <v>218</v>
      </c>
      <c r="B36" s="48" t="s">
        <v>219</v>
      </c>
      <c r="C36" s="45">
        <v>55.433</v>
      </c>
      <c r="D36" s="45">
        <v>61.701000000000001</v>
      </c>
      <c r="E36" s="45">
        <v>64.643000000000001</v>
      </c>
      <c r="F36" s="45">
        <v>69.260999999999996</v>
      </c>
      <c r="G36" s="49">
        <v>71.67</v>
      </c>
      <c r="H36" s="45">
        <v>75.643000000000001</v>
      </c>
      <c r="I36" s="45">
        <v>80.543000000000006</v>
      </c>
      <c r="J36" s="45">
        <v>82.798000000000002</v>
      </c>
      <c r="K36" s="45">
        <v>87.346999999999994</v>
      </c>
      <c r="L36" s="45">
        <v>92.953999999999994</v>
      </c>
      <c r="M36" s="45">
        <v>96.278999999999996</v>
      </c>
      <c r="N36" s="45">
        <v>102.48399999999999</v>
      </c>
      <c r="O36" s="45">
        <v>105.068</v>
      </c>
      <c r="P36" s="45">
        <v>112.377</v>
      </c>
      <c r="Q36" s="45">
        <v>112.05800000000001</v>
      </c>
      <c r="R36" s="45">
        <v>116.898</v>
      </c>
      <c r="S36" s="45">
        <v>121.712</v>
      </c>
      <c r="T36" s="49">
        <v>122.68</v>
      </c>
      <c r="U36" s="45">
        <v>133.886</v>
      </c>
      <c r="V36" s="45">
        <v>140.99700000000001</v>
      </c>
      <c r="W36" s="45">
        <v>142.81100000000001</v>
      </c>
      <c r="X36" s="45">
        <v>147.22399999999999</v>
      </c>
      <c r="Y36" s="45">
        <v>136.93799999999999</v>
      </c>
      <c r="Z36" s="45">
        <v>142.44800000000001</v>
      </c>
      <c r="AA36" s="45">
        <v>144.19200000000001</v>
      </c>
      <c r="AB36" s="45">
        <v>139.42099999999999</v>
      </c>
      <c r="AC36" s="45">
        <v>145.80199999999999</v>
      </c>
      <c r="AD36" s="45">
        <v>143.834</v>
      </c>
      <c r="AE36" s="45">
        <v>144.875</v>
      </c>
    </row>
    <row r="37" spans="1:31">
      <c r="A37" s="22" t="s">
        <v>220</v>
      </c>
      <c r="B37" s="48" t="s">
        <v>221</v>
      </c>
      <c r="C37" s="45">
        <v>786.49300000000005</v>
      </c>
      <c r="D37" s="45">
        <v>840.47500000000002</v>
      </c>
      <c r="E37" s="45">
        <v>886.71900000000005</v>
      </c>
      <c r="F37" s="45">
        <v>932.29499999999996</v>
      </c>
      <c r="G37" s="49">
        <v>935.37</v>
      </c>
      <c r="H37" s="45">
        <v>980.279</v>
      </c>
      <c r="I37" s="45">
        <v>1057.816</v>
      </c>
      <c r="J37" s="49">
        <v>1149.6300000000001</v>
      </c>
      <c r="K37" s="45">
        <v>1242.6379999999999</v>
      </c>
      <c r="L37" s="45">
        <v>1291.3420000000001</v>
      </c>
      <c r="M37" s="45">
        <v>1352.885</v>
      </c>
      <c r="N37" s="45">
        <v>1397.8889999999999</v>
      </c>
      <c r="O37" s="45">
        <v>1496.924</v>
      </c>
      <c r="P37" s="45">
        <v>1582.009</v>
      </c>
      <c r="Q37" s="45">
        <v>1555.3430000000001</v>
      </c>
      <c r="R37" s="45">
        <v>1626.7439999999999</v>
      </c>
      <c r="S37" s="49">
        <v>1708.83</v>
      </c>
      <c r="T37" s="45">
        <v>1866.681</v>
      </c>
      <c r="U37" s="45">
        <v>1986.912</v>
      </c>
      <c r="V37" s="45">
        <v>2107.547</v>
      </c>
      <c r="W37" s="45">
        <v>2203.607</v>
      </c>
      <c r="X37" s="45">
        <v>2211.6959999999999</v>
      </c>
      <c r="Y37" s="45">
        <v>1966.3869999999999</v>
      </c>
      <c r="Z37" s="45">
        <v>2205.1990000000001</v>
      </c>
      <c r="AA37" s="45">
        <v>2325.0320000000002</v>
      </c>
      <c r="AB37" s="45">
        <v>2474.9769999999999</v>
      </c>
      <c r="AC37" s="49">
        <v>2579.33</v>
      </c>
      <c r="AD37" s="45">
        <v>2675.2959999999998</v>
      </c>
      <c r="AE37" s="45">
        <v>2725.2159999999999</v>
      </c>
    </row>
    <row r="38" spans="1:31">
      <c r="A38" s="22" t="s">
        <v>168</v>
      </c>
      <c r="B38" s="48" t="s">
        <v>222</v>
      </c>
      <c r="C38" s="45">
        <v>339.57799999999997</v>
      </c>
      <c r="D38" s="45">
        <v>373.84500000000003</v>
      </c>
      <c r="E38" s="45">
        <v>393.77499999999998</v>
      </c>
      <c r="F38" s="45">
        <v>419.69600000000003</v>
      </c>
      <c r="G38" s="45">
        <v>417.29300000000001</v>
      </c>
      <c r="H38" s="45">
        <v>435.18599999999998</v>
      </c>
      <c r="I38" s="45">
        <v>470.959</v>
      </c>
      <c r="J38" s="45">
        <v>512.40099999999995</v>
      </c>
      <c r="K38" s="45">
        <v>569.63400000000001</v>
      </c>
      <c r="L38" s="45">
        <v>588.01700000000005</v>
      </c>
      <c r="M38" s="45">
        <v>617.43200000000002</v>
      </c>
      <c r="N38" s="49">
        <v>635.11</v>
      </c>
      <c r="O38" s="45">
        <v>681.75599999999997</v>
      </c>
      <c r="P38" s="45">
        <v>730.47299999999996</v>
      </c>
      <c r="Q38" s="45">
        <v>707.84400000000005</v>
      </c>
      <c r="R38" s="45">
        <v>733.73699999999997</v>
      </c>
      <c r="S38" s="45">
        <v>759.80700000000002</v>
      </c>
      <c r="T38" s="45">
        <v>847.24599999999998</v>
      </c>
      <c r="U38" s="45">
        <v>932.11900000000003</v>
      </c>
      <c r="V38" s="45">
        <v>1002.186</v>
      </c>
      <c r="W38" s="45">
        <v>1075.1849999999999</v>
      </c>
      <c r="X38" s="45">
        <v>1117.431</v>
      </c>
      <c r="Y38" s="45">
        <v>917.23599999999999</v>
      </c>
      <c r="Z38" s="45">
        <v>1063.8969999999999</v>
      </c>
      <c r="AA38" s="45">
        <v>1152.088</v>
      </c>
      <c r="AB38" s="45">
        <v>1228.048</v>
      </c>
      <c r="AC38" s="45">
        <v>1280.903</v>
      </c>
      <c r="AD38" s="45">
        <v>1321.6389999999999</v>
      </c>
      <c r="AE38" s="45">
        <v>1316.492</v>
      </c>
    </row>
    <row r="39" spans="1:31">
      <c r="A39" s="22" t="s">
        <v>223</v>
      </c>
      <c r="B39" s="48" t="s">
        <v>224</v>
      </c>
      <c r="C39" s="45">
        <v>446.25900000000001</v>
      </c>
      <c r="D39" s="45">
        <v>465.95699999999999</v>
      </c>
      <c r="E39" s="45">
        <v>492.23200000000003</v>
      </c>
      <c r="F39" s="45">
        <v>511.863</v>
      </c>
      <c r="G39" s="45">
        <v>517.33199999999999</v>
      </c>
      <c r="H39" s="45">
        <v>544.303</v>
      </c>
      <c r="I39" s="45">
        <v>586.00900000000001</v>
      </c>
      <c r="J39" s="45">
        <v>636.30899999999997</v>
      </c>
      <c r="K39" s="49">
        <v>672.04</v>
      </c>
      <c r="L39" s="45">
        <v>702.31399999999996</v>
      </c>
      <c r="M39" s="45">
        <v>734.39400000000001</v>
      </c>
      <c r="N39" s="45">
        <v>764.24599999999998</v>
      </c>
      <c r="O39" s="45">
        <v>819.48500000000001</v>
      </c>
      <c r="P39" s="45">
        <v>858.94600000000003</v>
      </c>
      <c r="Q39" s="45">
        <v>857.74099999999999</v>
      </c>
      <c r="R39" s="45">
        <v>906.78200000000004</v>
      </c>
      <c r="S39" s="45">
        <v>963.59799999999996</v>
      </c>
      <c r="T39" s="45">
        <v>1035.0630000000001</v>
      </c>
      <c r="U39" s="45">
        <v>1071.049</v>
      </c>
      <c r="V39" s="45">
        <v>1122.3969999999999</v>
      </c>
      <c r="W39" s="45">
        <v>1145.7750000000001</v>
      </c>
      <c r="X39" s="45">
        <v>1111.1320000000001</v>
      </c>
      <c r="Y39" s="45">
        <v>1065.171</v>
      </c>
      <c r="Z39" s="45">
        <v>1158.7329999999999</v>
      </c>
      <c r="AA39" s="45">
        <v>1190.9359999999999</v>
      </c>
      <c r="AB39" s="45">
        <v>1265.9960000000001</v>
      </c>
      <c r="AC39" s="45">
        <v>1318.327</v>
      </c>
      <c r="AD39" s="45">
        <v>1374.3920000000001</v>
      </c>
      <c r="AE39" s="49">
        <v>1430.27</v>
      </c>
    </row>
    <row r="40" spans="1:31">
      <c r="A40" s="22" t="s">
        <v>172</v>
      </c>
      <c r="B40" s="48" t="s">
        <v>225</v>
      </c>
      <c r="C40" s="45">
        <v>244.149</v>
      </c>
      <c r="D40" s="45">
        <v>268.84100000000001</v>
      </c>
      <c r="E40" s="45">
        <v>284.44499999999999</v>
      </c>
      <c r="F40" s="45">
        <v>304.601</v>
      </c>
      <c r="G40" s="45">
        <v>306.44900000000001</v>
      </c>
      <c r="H40" s="45">
        <v>323.267</v>
      </c>
      <c r="I40" s="45">
        <v>340.267</v>
      </c>
      <c r="J40" s="45">
        <v>360.63799999999998</v>
      </c>
      <c r="K40" s="45">
        <v>379.91800000000001</v>
      </c>
      <c r="L40" s="45">
        <v>405.68200000000002</v>
      </c>
      <c r="M40" s="45">
        <v>426.14299999999997</v>
      </c>
      <c r="N40" s="45">
        <v>448.25599999999997</v>
      </c>
      <c r="O40" s="45">
        <v>472.82100000000003</v>
      </c>
      <c r="P40" s="49">
        <v>505.38</v>
      </c>
      <c r="Q40" s="45">
        <v>504.61799999999999</v>
      </c>
      <c r="R40" s="45">
        <v>500.72800000000001</v>
      </c>
      <c r="S40" s="49">
        <v>528.47</v>
      </c>
      <c r="T40" s="45">
        <v>580.86400000000003</v>
      </c>
      <c r="U40" s="45">
        <v>630.36099999999999</v>
      </c>
      <c r="V40" s="45">
        <v>687.78800000000001</v>
      </c>
      <c r="W40" s="45">
        <v>724.48099999999999</v>
      </c>
      <c r="X40" s="45">
        <v>757.09299999999996</v>
      </c>
      <c r="Y40" s="49">
        <v>644.96</v>
      </c>
      <c r="Z40" s="45">
        <v>705.88300000000004</v>
      </c>
      <c r="AA40" s="45">
        <v>769.94600000000003</v>
      </c>
      <c r="AB40" s="45">
        <v>808.57899999999995</v>
      </c>
      <c r="AC40" s="45">
        <v>834.72500000000002</v>
      </c>
      <c r="AD40" s="45">
        <v>885.91700000000003</v>
      </c>
      <c r="AE40" s="45">
        <v>890.45399999999995</v>
      </c>
    </row>
    <row r="41" spans="1:31">
      <c r="A41" s="22" t="s">
        <v>226</v>
      </c>
      <c r="B41" s="48" t="s">
        <v>227</v>
      </c>
      <c r="C41" s="45">
        <v>47.604999999999997</v>
      </c>
      <c r="D41" s="45">
        <v>53.264000000000003</v>
      </c>
      <c r="E41" s="45">
        <v>56.652999999999999</v>
      </c>
      <c r="F41" s="45">
        <v>60.701999999999998</v>
      </c>
      <c r="G41" s="45">
        <v>58.951000000000001</v>
      </c>
      <c r="H41" s="45">
        <v>61.295999999999999</v>
      </c>
      <c r="I41" s="45">
        <v>66.180999999999997</v>
      </c>
      <c r="J41" s="49">
        <v>66.709999999999994</v>
      </c>
      <c r="K41" s="45">
        <v>71.849000000000004</v>
      </c>
      <c r="L41" s="45">
        <v>81.093000000000004</v>
      </c>
      <c r="M41" s="45">
        <v>82.040999999999997</v>
      </c>
      <c r="N41" s="49">
        <v>81.2</v>
      </c>
      <c r="O41" s="49">
        <v>84.02</v>
      </c>
      <c r="P41" s="45">
        <v>93.412000000000006</v>
      </c>
      <c r="Q41" s="45">
        <v>85.495000000000005</v>
      </c>
      <c r="R41" s="49">
        <v>70.88</v>
      </c>
      <c r="S41" s="49">
        <v>79.319999999999993</v>
      </c>
      <c r="T41" s="45">
        <v>84.021000000000001</v>
      </c>
      <c r="U41" s="45">
        <v>91.153999999999996</v>
      </c>
      <c r="V41" s="45">
        <v>100.285</v>
      </c>
      <c r="W41" s="45">
        <v>105.688</v>
      </c>
      <c r="X41" s="45">
        <v>109.386</v>
      </c>
      <c r="Y41" s="45">
        <v>88.066999999999993</v>
      </c>
      <c r="Z41" s="45">
        <v>101.617</v>
      </c>
      <c r="AA41" s="45">
        <v>110.96299999999999</v>
      </c>
      <c r="AB41" s="45">
        <v>112.744</v>
      </c>
      <c r="AC41" s="45">
        <v>113.197</v>
      </c>
      <c r="AD41" s="45">
        <v>119.114</v>
      </c>
      <c r="AE41" s="45">
        <v>117.56100000000001</v>
      </c>
    </row>
    <row r="42" spans="1:31">
      <c r="A42" s="22" t="s">
        <v>228</v>
      </c>
      <c r="B42" s="48" t="s">
        <v>229</v>
      </c>
      <c r="C42" s="45">
        <v>32.548000000000002</v>
      </c>
      <c r="D42" s="45">
        <v>34.418999999999997</v>
      </c>
      <c r="E42" s="45">
        <v>34.841000000000001</v>
      </c>
      <c r="F42" s="45">
        <v>35.427999999999997</v>
      </c>
      <c r="G42" s="45">
        <v>34.834000000000003</v>
      </c>
      <c r="H42" s="45">
        <v>35.738999999999997</v>
      </c>
      <c r="I42" s="45">
        <v>35.930999999999997</v>
      </c>
      <c r="J42" s="45">
        <v>37.890999999999998</v>
      </c>
      <c r="K42" s="45">
        <v>39.378</v>
      </c>
      <c r="L42" s="45">
        <v>39.320999999999998</v>
      </c>
      <c r="M42" s="45">
        <v>39.591000000000001</v>
      </c>
      <c r="N42" s="45">
        <v>39.273000000000003</v>
      </c>
      <c r="O42" s="45">
        <v>39.936999999999998</v>
      </c>
      <c r="P42" s="45">
        <v>40.656999999999996</v>
      </c>
      <c r="Q42" s="45">
        <v>41.146000000000001</v>
      </c>
      <c r="R42" s="45">
        <v>42.246000000000002</v>
      </c>
      <c r="S42" s="45">
        <v>43.122999999999998</v>
      </c>
      <c r="T42" s="45">
        <v>47.619</v>
      </c>
      <c r="U42" s="45">
        <v>53.716000000000001</v>
      </c>
      <c r="V42" s="45">
        <v>60.277999999999999</v>
      </c>
      <c r="W42" s="45">
        <v>62.731000000000002</v>
      </c>
      <c r="X42" s="45">
        <v>70.349000000000004</v>
      </c>
      <c r="Y42" s="49">
        <v>56.71</v>
      </c>
      <c r="Z42" s="45">
        <v>68.771000000000001</v>
      </c>
      <c r="AA42" s="45">
        <v>77.381</v>
      </c>
      <c r="AB42" s="45">
        <v>80.051000000000002</v>
      </c>
      <c r="AC42" s="49">
        <v>82.52</v>
      </c>
      <c r="AD42" s="45">
        <v>89.012</v>
      </c>
      <c r="AE42" s="45">
        <v>81.613</v>
      </c>
    </row>
    <row r="43" spans="1:31">
      <c r="A43" s="22" t="s">
        <v>230</v>
      </c>
      <c r="B43" s="48" t="s">
        <v>231</v>
      </c>
      <c r="C43" s="45">
        <v>16.027999999999999</v>
      </c>
      <c r="D43" s="45">
        <v>17.655999999999999</v>
      </c>
      <c r="E43" s="45">
        <v>17.869</v>
      </c>
      <c r="F43" s="45">
        <v>18.757000000000001</v>
      </c>
      <c r="G43" s="45">
        <v>19.297000000000001</v>
      </c>
      <c r="H43" s="49">
        <v>19.239999999999998</v>
      </c>
      <c r="I43" s="45">
        <v>20.196999999999999</v>
      </c>
      <c r="J43" s="49">
        <v>20.52</v>
      </c>
      <c r="K43" s="45">
        <v>22.239000000000001</v>
      </c>
      <c r="L43" s="45">
        <v>23.853000000000002</v>
      </c>
      <c r="M43" s="45">
        <v>24.454999999999998</v>
      </c>
      <c r="N43" s="45">
        <v>24.684000000000001</v>
      </c>
      <c r="O43" s="45">
        <v>26.007999999999999</v>
      </c>
      <c r="P43" s="45">
        <v>27.414999999999999</v>
      </c>
      <c r="Q43" s="49">
        <v>27.71</v>
      </c>
      <c r="R43" s="45">
        <v>27.169</v>
      </c>
      <c r="S43" s="45">
        <v>31.367000000000001</v>
      </c>
      <c r="T43" s="45">
        <v>37.966999999999999</v>
      </c>
      <c r="U43" s="45">
        <v>39.475000000000001</v>
      </c>
      <c r="V43" s="45">
        <v>42.558</v>
      </c>
      <c r="W43" s="45">
        <v>48.517000000000003</v>
      </c>
      <c r="X43" s="45">
        <v>54.709000000000003</v>
      </c>
      <c r="Y43" s="45">
        <v>49.368000000000002</v>
      </c>
      <c r="Z43" s="45">
        <v>53.911999999999999</v>
      </c>
      <c r="AA43" s="45">
        <v>56.494999999999997</v>
      </c>
      <c r="AB43" s="45">
        <v>59.470999999999997</v>
      </c>
      <c r="AC43" s="45">
        <v>60.420999999999999</v>
      </c>
      <c r="AD43" s="49">
        <v>61.92</v>
      </c>
      <c r="AE43" s="45">
        <v>59.841999999999999</v>
      </c>
    </row>
    <row r="44" spans="1:31">
      <c r="A44" s="22" t="s">
        <v>232</v>
      </c>
      <c r="B44" s="48" t="s">
        <v>233</v>
      </c>
      <c r="C44" s="45">
        <v>78.396000000000001</v>
      </c>
      <c r="D44" s="45">
        <v>88.331999999999994</v>
      </c>
      <c r="E44" s="45">
        <v>95.956000000000003</v>
      </c>
      <c r="F44" s="45">
        <v>106.012</v>
      </c>
      <c r="G44" s="45">
        <v>106.303</v>
      </c>
      <c r="H44" s="49">
        <v>114.95</v>
      </c>
      <c r="I44" s="49">
        <v>121.45</v>
      </c>
      <c r="J44" s="45">
        <v>134.57400000000001</v>
      </c>
      <c r="K44" s="45">
        <v>140.58500000000001</v>
      </c>
      <c r="L44" s="45">
        <v>149.202</v>
      </c>
      <c r="M44" s="45">
        <v>159.77699999999999</v>
      </c>
      <c r="N44" s="45">
        <v>171.983</v>
      </c>
      <c r="O44" s="45">
        <v>183.83199999999999</v>
      </c>
      <c r="P44" s="45">
        <v>196.72200000000001</v>
      </c>
      <c r="Q44" s="45">
        <v>197.846</v>
      </c>
      <c r="R44" s="45">
        <v>201.97300000000001</v>
      </c>
      <c r="S44" s="45">
        <v>207.864</v>
      </c>
      <c r="T44" s="45">
        <v>230.124</v>
      </c>
      <c r="U44" s="45">
        <v>255.27799999999999</v>
      </c>
      <c r="V44" s="45">
        <v>272.28800000000001</v>
      </c>
      <c r="W44" s="45">
        <v>278.80700000000002</v>
      </c>
      <c r="X44" s="45">
        <v>283.20299999999997</v>
      </c>
      <c r="Y44" s="45">
        <v>229.46199999999999</v>
      </c>
      <c r="Z44" s="45">
        <v>249.411</v>
      </c>
      <c r="AA44" s="45">
        <v>277.11200000000002</v>
      </c>
      <c r="AB44" s="45">
        <v>296.09800000000001</v>
      </c>
      <c r="AC44" s="45">
        <v>305.16899999999998</v>
      </c>
      <c r="AD44" s="45">
        <v>327.07900000000001</v>
      </c>
      <c r="AE44" s="45">
        <v>328.73700000000002</v>
      </c>
    </row>
    <row r="45" spans="1:31">
      <c r="A45" s="22" t="s">
        <v>234</v>
      </c>
      <c r="B45" s="48" t="s">
        <v>235</v>
      </c>
      <c r="C45" s="45">
        <v>15.555999999999999</v>
      </c>
      <c r="D45" s="45">
        <v>16.411999999999999</v>
      </c>
      <c r="E45" s="45">
        <v>17.266999999999999</v>
      </c>
      <c r="F45" s="45">
        <v>18.550999999999998</v>
      </c>
      <c r="G45" s="45">
        <v>19.363</v>
      </c>
      <c r="H45" s="45">
        <v>19.765999999999998</v>
      </c>
      <c r="I45" s="45">
        <v>20.213000000000001</v>
      </c>
      <c r="J45" s="45">
        <v>20.655999999999999</v>
      </c>
      <c r="K45" s="45">
        <v>21.768999999999998</v>
      </c>
      <c r="L45" s="45">
        <v>22.866</v>
      </c>
      <c r="M45" s="45">
        <v>24.038</v>
      </c>
      <c r="N45" s="45">
        <v>26.231000000000002</v>
      </c>
      <c r="O45" s="45">
        <v>26.033999999999999</v>
      </c>
      <c r="P45" s="45">
        <v>25.724</v>
      </c>
      <c r="Q45" s="45">
        <v>26.532</v>
      </c>
      <c r="R45" s="45">
        <v>27.163</v>
      </c>
      <c r="S45" s="45">
        <v>27.786000000000001</v>
      </c>
      <c r="T45" s="45">
        <v>33.085999999999999</v>
      </c>
      <c r="U45" s="45">
        <v>36.722000000000001</v>
      </c>
      <c r="V45" s="49">
        <v>42</v>
      </c>
      <c r="W45" s="45">
        <v>44.552</v>
      </c>
      <c r="X45" s="45">
        <v>45.076999999999998</v>
      </c>
      <c r="Y45" s="45">
        <v>44.514000000000003</v>
      </c>
      <c r="Z45" s="45">
        <v>45.098999999999997</v>
      </c>
      <c r="AA45" s="45">
        <v>48.183999999999997</v>
      </c>
      <c r="AB45" s="45">
        <v>51.165999999999997</v>
      </c>
      <c r="AC45" s="45">
        <v>54.289000000000001</v>
      </c>
      <c r="AD45" s="45">
        <v>56.494999999999997</v>
      </c>
      <c r="AE45" s="45">
        <v>57.195999999999998</v>
      </c>
    </row>
    <row r="46" spans="1:31">
      <c r="A46" s="22" t="s">
        <v>236</v>
      </c>
      <c r="B46" s="48" t="s">
        <v>237</v>
      </c>
      <c r="C46" s="45">
        <v>18.716000000000001</v>
      </c>
      <c r="D46" s="49">
        <v>18.88</v>
      </c>
      <c r="E46" s="45">
        <v>19.161000000000001</v>
      </c>
      <c r="F46" s="49">
        <v>19.2</v>
      </c>
      <c r="G46" s="45">
        <v>18.928000000000001</v>
      </c>
      <c r="H46" s="45">
        <v>20.003</v>
      </c>
      <c r="I46" s="45">
        <v>21.231999999999999</v>
      </c>
      <c r="J46" s="45">
        <v>21.763999999999999</v>
      </c>
      <c r="K46" s="49">
        <v>21.24</v>
      </c>
      <c r="L46" s="45">
        <v>23.309000000000001</v>
      </c>
      <c r="M46" s="45">
        <v>23.974</v>
      </c>
      <c r="N46" s="45">
        <v>23.943000000000001</v>
      </c>
      <c r="O46" s="45">
        <v>23.945</v>
      </c>
      <c r="P46" s="49">
        <v>23.04</v>
      </c>
      <c r="Q46" s="49">
        <v>22.57</v>
      </c>
      <c r="R46" s="45">
        <v>22.181999999999999</v>
      </c>
      <c r="S46" s="45">
        <v>22.388000000000002</v>
      </c>
      <c r="T46" s="45">
        <v>23.064</v>
      </c>
      <c r="U46" s="45">
        <v>22.841000000000001</v>
      </c>
      <c r="V46" s="49">
        <v>24.24</v>
      </c>
      <c r="W46" s="45">
        <v>25.727</v>
      </c>
      <c r="X46" s="45">
        <v>29.216000000000001</v>
      </c>
      <c r="Y46" s="45">
        <v>23.805</v>
      </c>
      <c r="Z46" s="45">
        <v>25.643000000000001</v>
      </c>
      <c r="AA46" s="45">
        <v>27.170999999999999</v>
      </c>
      <c r="AB46" s="45">
        <v>27.302</v>
      </c>
      <c r="AC46" s="45">
        <v>29.152999999999999</v>
      </c>
      <c r="AD46" s="45">
        <v>31.713000000000001</v>
      </c>
      <c r="AE46" s="45">
        <v>33.008000000000003</v>
      </c>
    </row>
    <row r="47" spans="1:31">
      <c r="A47" s="22" t="s">
        <v>238</v>
      </c>
      <c r="B47" s="48" t="s">
        <v>239</v>
      </c>
      <c r="C47" s="45">
        <v>40.652999999999999</v>
      </c>
      <c r="D47" s="45">
        <v>45.783000000000001</v>
      </c>
      <c r="E47" s="45">
        <v>49.115000000000002</v>
      </c>
      <c r="F47" s="45">
        <v>53.170999999999999</v>
      </c>
      <c r="G47" s="45">
        <v>55.826000000000001</v>
      </c>
      <c r="H47" s="45">
        <v>59.253999999999998</v>
      </c>
      <c r="I47" s="45">
        <v>62.015999999999998</v>
      </c>
      <c r="J47" s="45">
        <v>65.596000000000004</v>
      </c>
      <c r="K47" s="45">
        <v>69.186000000000007</v>
      </c>
      <c r="L47" s="45">
        <v>73.108000000000004</v>
      </c>
      <c r="M47" s="45">
        <v>78.334999999999994</v>
      </c>
      <c r="N47" s="45">
        <v>86.878</v>
      </c>
      <c r="O47" s="45">
        <v>94.790999999999997</v>
      </c>
      <c r="P47" s="45">
        <v>104.441</v>
      </c>
      <c r="Q47" s="45">
        <v>106.61199999999999</v>
      </c>
      <c r="R47" s="45">
        <v>109.176</v>
      </c>
      <c r="S47" s="45">
        <v>114.119</v>
      </c>
      <c r="T47" s="45">
        <v>123.58199999999999</v>
      </c>
      <c r="U47" s="45">
        <v>131.52699999999999</v>
      </c>
      <c r="V47" s="49">
        <v>143.35</v>
      </c>
      <c r="W47" s="45">
        <v>151.84399999999999</v>
      </c>
      <c r="X47" s="45">
        <v>156.52099999999999</v>
      </c>
      <c r="Y47" s="45">
        <v>135.88499999999999</v>
      </c>
      <c r="Z47" s="45">
        <v>144.02500000000001</v>
      </c>
      <c r="AA47" s="45">
        <v>156.767</v>
      </c>
      <c r="AB47" s="45">
        <v>164.83500000000001</v>
      </c>
      <c r="AC47" s="49">
        <v>172.28</v>
      </c>
      <c r="AD47" s="45">
        <v>183.94200000000001</v>
      </c>
      <c r="AE47" s="45">
        <v>193.227</v>
      </c>
    </row>
    <row r="48" spans="1:31">
      <c r="A48" s="22" t="s">
        <v>240</v>
      </c>
      <c r="B48" s="48" t="s">
        <v>241</v>
      </c>
      <c r="C48" s="45">
        <v>11.898</v>
      </c>
      <c r="D48" s="45">
        <v>13.301</v>
      </c>
      <c r="E48" s="45">
        <v>14.109</v>
      </c>
      <c r="F48" s="45">
        <v>15.137</v>
      </c>
      <c r="G48" s="45">
        <v>15.358000000000001</v>
      </c>
      <c r="H48" s="45">
        <v>16.817</v>
      </c>
      <c r="I48" s="45">
        <v>18.135999999999999</v>
      </c>
      <c r="J48" s="45">
        <v>19.891999999999999</v>
      </c>
      <c r="K48" s="45">
        <v>22.013000000000002</v>
      </c>
      <c r="L48" s="45">
        <v>23.190999999999999</v>
      </c>
      <c r="M48" s="45">
        <v>25.792999999999999</v>
      </c>
      <c r="N48" s="45">
        <v>27.927</v>
      </c>
      <c r="O48" s="45">
        <v>30.199000000000002</v>
      </c>
      <c r="P48" s="49">
        <v>32.700000000000003</v>
      </c>
      <c r="Q48" s="45">
        <v>34.988</v>
      </c>
      <c r="R48" s="45">
        <v>37.985999999999997</v>
      </c>
      <c r="S48" s="45">
        <v>43.203000000000003</v>
      </c>
      <c r="T48" s="45">
        <v>47.307000000000002</v>
      </c>
      <c r="U48" s="45">
        <v>50.485999999999997</v>
      </c>
      <c r="V48" s="45">
        <v>58.237000000000002</v>
      </c>
      <c r="W48" s="45">
        <v>65.212000000000003</v>
      </c>
      <c r="X48" s="45">
        <v>68.983999999999995</v>
      </c>
      <c r="Y48" s="45">
        <v>67.134</v>
      </c>
      <c r="Z48" s="45">
        <v>72.108000000000004</v>
      </c>
      <c r="AA48" s="49">
        <v>75.97</v>
      </c>
      <c r="AB48" s="45">
        <v>79.840999999999994</v>
      </c>
      <c r="AC48" s="45">
        <v>82.664000000000001</v>
      </c>
      <c r="AD48" s="45">
        <v>85.744</v>
      </c>
      <c r="AE48" s="49">
        <v>88.5</v>
      </c>
    </row>
    <row r="49" spans="1:31">
      <c r="A49" s="22" t="s">
        <v>174</v>
      </c>
      <c r="B49" s="48" t="s">
        <v>242</v>
      </c>
      <c r="C49" s="45">
        <v>244.15600000000001</v>
      </c>
      <c r="D49" s="45">
        <v>265.815</v>
      </c>
      <c r="E49" s="45">
        <v>285.47300000000001</v>
      </c>
      <c r="F49" s="45">
        <v>304.00200000000001</v>
      </c>
      <c r="G49" s="45">
        <v>314.738</v>
      </c>
      <c r="H49" s="49">
        <v>330.28</v>
      </c>
      <c r="I49" s="45">
        <v>358.065</v>
      </c>
      <c r="J49" s="45">
        <v>388.78100000000001</v>
      </c>
      <c r="K49" s="45">
        <v>429.28500000000003</v>
      </c>
      <c r="L49" s="45">
        <v>477.66899999999998</v>
      </c>
      <c r="M49" s="45">
        <v>521.45100000000002</v>
      </c>
      <c r="N49" s="45">
        <v>584.03300000000002</v>
      </c>
      <c r="O49" s="49">
        <v>649.41</v>
      </c>
      <c r="P49" s="45">
        <v>712.73400000000004</v>
      </c>
      <c r="Q49" s="45">
        <v>719.70100000000002</v>
      </c>
      <c r="R49" s="45">
        <v>732.55399999999997</v>
      </c>
      <c r="S49" s="45">
        <v>754.053</v>
      </c>
      <c r="T49" s="45">
        <v>793.91499999999996</v>
      </c>
      <c r="U49" s="45">
        <v>836.92499999999995</v>
      </c>
      <c r="V49" s="45">
        <v>889.27700000000004</v>
      </c>
      <c r="W49" s="45">
        <v>941.04300000000001</v>
      </c>
      <c r="X49" s="45">
        <v>970.25400000000002</v>
      </c>
      <c r="Y49" s="49">
        <v>936.59</v>
      </c>
      <c r="Z49" s="45">
        <v>974.745</v>
      </c>
      <c r="AA49" s="45">
        <v>1021.275</v>
      </c>
      <c r="AB49" s="45">
        <v>1065.1220000000001</v>
      </c>
      <c r="AC49" s="45">
        <v>1103.587</v>
      </c>
      <c r="AD49" s="45">
        <v>1162.3589999999999</v>
      </c>
      <c r="AE49" s="45">
        <v>1207.9580000000001</v>
      </c>
    </row>
    <row r="50" spans="1:31">
      <c r="A50" s="22" t="s">
        <v>243</v>
      </c>
      <c r="B50" s="48" t="s">
        <v>244</v>
      </c>
      <c r="C50" s="45">
        <v>77.078999999999994</v>
      </c>
      <c r="D50" s="45">
        <v>84.932000000000002</v>
      </c>
      <c r="E50" s="49">
        <v>92.03</v>
      </c>
      <c r="F50" s="45">
        <v>98.968000000000004</v>
      </c>
      <c r="G50" s="45">
        <v>102.312</v>
      </c>
      <c r="H50" s="45">
        <v>106.864</v>
      </c>
      <c r="I50" s="45">
        <v>116.663</v>
      </c>
      <c r="J50" s="49">
        <v>124.88</v>
      </c>
      <c r="K50" s="45">
        <v>136.88300000000001</v>
      </c>
      <c r="L50" s="45">
        <v>151.89699999999999</v>
      </c>
      <c r="M50" s="45">
        <v>173.51599999999999</v>
      </c>
      <c r="N50" s="45">
        <v>202.822</v>
      </c>
      <c r="O50" s="45">
        <v>222.62799999999999</v>
      </c>
      <c r="P50" s="45">
        <v>236.30199999999999</v>
      </c>
      <c r="Q50" s="45">
        <v>237.35300000000001</v>
      </c>
      <c r="R50" s="45">
        <v>236.14599999999999</v>
      </c>
      <c r="S50" s="45">
        <v>238.71700000000001</v>
      </c>
      <c r="T50" s="45">
        <v>250.136</v>
      </c>
      <c r="U50" s="45">
        <v>261.185</v>
      </c>
      <c r="V50" s="45">
        <v>274.34399999999999</v>
      </c>
      <c r="W50" s="45">
        <v>289.44299999999998</v>
      </c>
      <c r="X50" s="45">
        <v>288.76299999999998</v>
      </c>
      <c r="Y50" s="45">
        <v>265.91199999999998</v>
      </c>
      <c r="Z50" s="45">
        <v>266.815</v>
      </c>
      <c r="AA50" s="45">
        <v>277.77699999999999</v>
      </c>
      <c r="AB50" s="45">
        <v>275.94600000000003</v>
      </c>
      <c r="AC50" s="45">
        <v>284.654</v>
      </c>
      <c r="AD50" s="45">
        <v>299.19099999999997</v>
      </c>
      <c r="AE50" s="45">
        <v>301.21499999999997</v>
      </c>
    </row>
    <row r="51" spans="1:31">
      <c r="A51" s="22" t="s">
        <v>245</v>
      </c>
      <c r="B51" s="48" t="s">
        <v>246</v>
      </c>
      <c r="C51" s="49">
        <v>31.38</v>
      </c>
      <c r="D51" s="45">
        <v>33.997</v>
      </c>
      <c r="E51" s="45">
        <v>38.100999999999999</v>
      </c>
      <c r="F51" s="45">
        <v>40.768000000000001</v>
      </c>
      <c r="G51" s="45">
        <v>43.820999999999998</v>
      </c>
      <c r="H51" s="49">
        <v>45.5</v>
      </c>
      <c r="I51" s="45">
        <v>50.540999999999997</v>
      </c>
      <c r="J51" s="49">
        <v>54.91</v>
      </c>
      <c r="K51" s="49">
        <v>60.86</v>
      </c>
      <c r="L51" s="45">
        <v>67.679000000000002</v>
      </c>
      <c r="M51" s="45">
        <v>70.616</v>
      </c>
      <c r="N51" s="45">
        <v>78.007000000000005</v>
      </c>
      <c r="O51" s="45">
        <v>85.561000000000007</v>
      </c>
      <c r="P51" s="45">
        <v>95.015000000000001</v>
      </c>
      <c r="Q51" s="45">
        <v>98.105000000000004</v>
      </c>
      <c r="R51" s="45">
        <v>106.41800000000001</v>
      </c>
      <c r="S51" s="45">
        <v>112.004</v>
      </c>
      <c r="T51" s="45">
        <v>110.602</v>
      </c>
      <c r="U51" s="45">
        <v>112.56100000000001</v>
      </c>
      <c r="V51" s="45">
        <v>113.331</v>
      </c>
      <c r="W51" s="45">
        <v>112.80500000000001</v>
      </c>
      <c r="X51" s="45">
        <v>110.538</v>
      </c>
      <c r="Y51" s="45">
        <v>104.792</v>
      </c>
      <c r="Z51" s="45">
        <v>113.387</v>
      </c>
      <c r="AA51" s="45">
        <v>114.82599999999999</v>
      </c>
      <c r="AB51" s="45">
        <v>120.001</v>
      </c>
      <c r="AC51" s="45">
        <v>123.48699999999999</v>
      </c>
      <c r="AD51" s="45">
        <v>121.907</v>
      </c>
      <c r="AE51" s="45">
        <v>128.20400000000001</v>
      </c>
    </row>
    <row r="52" spans="1:31">
      <c r="A52" s="22" t="s">
        <v>247</v>
      </c>
      <c r="B52" s="48" t="s">
        <v>248</v>
      </c>
      <c r="C52" s="45">
        <v>124.23699999999999</v>
      </c>
      <c r="D52" s="45">
        <v>134.20400000000001</v>
      </c>
      <c r="E52" s="45">
        <v>140.54499999999999</v>
      </c>
      <c r="F52" s="45">
        <v>147.352</v>
      </c>
      <c r="G52" s="45">
        <v>150.505</v>
      </c>
      <c r="H52" s="45">
        <v>158.154</v>
      </c>
      <c r="I52" s="45">
        <v>169.358</v>
      </c>
      <c r="J52" s="49">
        <v>184.16</v>
      </c>
      <c r="K52" s="45">
        <v>203.172</v>
      </c>
      <c r="L52" s="45">
        <v>227.65899999999999</v>
      </c>
      <c r="M52" s="45">
        <v>248.41399999999999</v>
      </c>
      <c r="N52" s="49">
        <v>272.95999999999998</v>
      </c>
      <c r="O52" s="45">
        <v>303.63900000000001</v>
      </c>
      <c r="P52" s="49">
        <v>335.07</v>
      </c>
      <c r="Q52" s="45">
        <v>335.495</v>
      </c>
      <c r="R52" s="45">
        <v>336.55599999999998</v>
      </c>
      <c r="S52" s="45">
        <v>348.09699999999998</v>
      </c>
      <c r="T52" s="45">
        <v>371.43900000000002</v>
      </c>
      <c r="U52" s="45">
        <v>395.512</v>
      </c>
      <c r="V52" s="49">
        <v>422.44</v>
      </c>
      <c r="W52" s="45">
        <v>451.23599999999999</v>
      </c>
      <c r="X52" s="45">
        <v>471.80799999999999</v>
      </c>
      <c r="Y52" s="45">
        <v>466.24299999999999</v>
      </c>
      <c r="Z52" s="45">
        <v>487.63299999999998</v>
      </c>
      <c r="AA52" s="45">
        <v>509.92099999999999</v>
      </c>
      <c r="AB52" s="45">
        <v>533.81100000000004</v>
      </c>
      <c r="AC52" s="45">
        <v>547.18100000000004</v>
      </c>
      <c r="AD52" s="45">
        <v>581.12300000000005</v>
      </c>
      <c r="AE52" s="45">
        <v>599.04399999999998</v>
      </c>
    </row>
    <row r="53" spans="1:31">
      <c r="A53" s="22" t="s">
        <v>249</v>
      </c>
      <c r="B53" s="48" t="s">
        <v>250</v>
      </c>
      <c r="C53" s="45">
        <v>19.475999999999999</v>
      </c>
      <c r="D53" s="45">
        <v>21.681999999999999</v>
      </c>
      <c r="E53" s="45">
        <v>24.396999999999998</v>
      </c>
      <c r="F53" s="45">
        <v>27.006</v>
      </c>
      <c r="G53" s="49">
        <v>28.4</v>
      </c>
      <c r="H53" s="45">
        <v>30.545000000000002</v>
      </c>
      <c r="I53" s="45">
        <v>33.186</v>
      </c>
      <c r="J53" s="45">
        <v>37.749000000000002</v>
      </c>
      <c r="K53" s="45">
        <v>42.691000000000003</v>
      </c>
      <c r="L53" s="45">
        <v>46.615000000000002</v>
      </c>
      <c r="M53" s="45">
        <v>45.923999999999999</v>
      </c>
      <c r="N53" s="45">
        <v>50.209000000000003</v>
      </c>
      <c r="O53" s="45">
        <v>60.304000000000002</v>
      </c>
      <c r="P53" s="49">
        <v>72.2</v>
      </c>
      <c r="Q53" s="45">
        <v>75.225999999999999</v>
      </c>
      <c r="R53" s="45">
        <v>81.322999999999993</v>
      </c>
      <c r="S53" s="49">
        <v>83.04</v>
      </c>
      <c r="T53" s="45">
        <v>90.287999999999997</v>
      </c>
      <c r="U53" s="45">
        <v>96.194000000000003</v>
      </c>
      <c r="V53" s="45">
        <v>108.205</v>
      </c>
      <c r="W53" s="45">
        <v>116.73399999999999</v>
      </c>
      <c r="X53" s="45">
        <v>129.55699999999999</v>
      </c>
      <c r="Y53" s="45">
        <v>129.33199999999999</v>
      </c>
      <c r="Z53" s="45">
        <v>137.89699999999999</v>
      </c>
      <c r="AA53" s="45">
        <v>151.46299999999999</v>
      </c>
      <c r="AB53" s="45">
        <v>169.64099999999999</v>
      </c>
      <c r="AC53" s="49">
        <v>183.51</v>
      </c>
      <c r="AD53" s="45">
        <v>197.351</v>
      </c>
      <c r="AE53" s="45">
        <v>218.124</v>
      </c>
    </row>
    <row r="54" spans="1:31">
      <c r="A54" s="22" t="s">
        <v>251</v>
      </c>
      <c r="B54" s="48" t="s">
        <v>252</v>
      </c>
      <c r="C54" s="45">
        <v>642.11699999999996</v>
      </c>
      <c r="D54" s="45">
        <v>706.78499999999997</v>
      </c>
      <c r="E54" s="45">
        <v>756.72799999999995</v>
      </c>
      <c r="F54" s="45">
        <v>803.72199999999998</v>
      </c>
      <c r="G54" s="45">
        <v>816.82299999999998</v>
      </c>
      <c r="H54" s="49">
        <v>859.98</v>
      </c>
      <c r="I54" s="45">
        <v>927.70899999999995</v>
      </c>
      <c r="J54" s="45">
        <v>986.14800000000002</v>
      </c>
      <c r="K54" s="45">
        <v>1048.164</v>
      </c>
      <c r="L54" s="45">
        <v>1148.077</v>
      </c>
      <c r="M54" s="45">
        <v>1245.3610000000001</v>
      </c>
      <c r="N54" s="45">
        <v>1349.162</v>
      </c>
      <c r="O54" s="45">
        <v>1478.528</v>
      </c>
      <c r="P54" s="45">
        <v>1640.6679999999999</v>
      </c>
      <c r="Q54" s="45">
        <v>1652.2249999999999</v>
      </c>
      <c r="R54" s="45">
        <v>1705.681</v>
      </c>
      <c r="S54" s="45">
        <v>1834.162</v>
      </c>
      <c r="T54" s="45">
        <v>2048.5929999999998</v>
      </c>
      <c r="U54" s="45">
        <v>2257.5720000000001</v>
      </c>
      <c r="V54" s="45">
        <v>2367.5949999999998</v>
      </c>
      <c r="W54" s="45">
        <v>2491.0230000000001</v>
      </c>
      <c r="X54" s="45">
        <v>2478.9340000000002</v>
      </c>
      <c r="Y54" s="45">
        <v>2149.6860000000001</v>
      </c>
      <c r="Z54" s="45">
        <v>2218.9560000000001</v>
      </c>
      <c r="AA54" s="45">
        <v>2277.0720000000001</v>
      </c>
      <c r="AB54" s="45">
        <v>2315.6559999999999</v>
      </c>
      <c r="AC54" s="45">
        <v>2492.6759999999999</v>
      </c>
      <c r="AD54" s="45">
        <v>2633.6709999999998</v>
      </c>
      <c r="AE54" s="45">
        <v>2786.1390000000001</v>
      </c>
    </row>
    <row r="55" spans="1:31">
      <c r="A55" s="22" t="s">
        <v>253</v>
      </c>
      <c r="B55" s="48" t="s">
        <v>254</v>
      </c>
      <c r="C55" s="45">
        <v>150.905</v>
      </c>
      <c r="D55" s="45">
        <v>168.80099999999999</v>
      </c>
      <c r="E55" s="45">
        <v>176.23500000000001</v>
      </c>
      <c r="F55" s="45">
        <v>175.87899999999999</v>
      </c>
      <c r="G55" s="45">
        <v>174.584</v>
      </c>
      <c r="H55" s="45">
        <v>182.26300000000001</v>
      </c>
      <c r="I55" s="45">
        <v>202.13900000000001</v>
      </c>
      <c r="J55" s="45">
        <v>222.845</v>
      </c>
      <c r="K55" s="45">
        <v>255.20599999999999</v>
      </c>
      <c r="L55" s="45">
        <v>286.34399999999999</v>
      </c>
      <c r="M55" s="45">
        <v>336.892</v>
      </c>
      <c r="N55" s="45">
        <v>354.47800000000001</v>
      </c>
      <c r="O55" s="45">
        <v>373.60500000000002</v>
      </c>
      <c r="P55" s="45">
        <v>408.17099999999999</v>
      </c>
      <c r="Q55" s="45">
        <v>443.52800000000002</v>
      </c>
      <c r="R55" s="45">
        <v>448.79899999999998</v>
      </c>
      <c r="S55" s="45">
        <v>476.58699999999999</v>
      </c>
      <c r="T55" s="45">
        <v>533.024</v>
      </c>
      <c r="U55" s="45">
        <v>569.81299999999999</v>
      </c>
      <c r="V55" s="45">
        <v>603.19299999999998</v>
      </c>
      <c r="W55" s="45">
        <v>635.73900000000003</v>
      </c>
      <c r="X55" s="45">
        <v>603.73599999999999</v>
      </c>
      <c r="Y55" s="45">
        <v>567.68200000000002</v>
      </c>
      <c r="Z55" s="45">
        <v>535.62599999999998</v>
      </c>
      <c r="AA55" s="45">
        <v>497.709</v>
      </c>
      <c r="AB55" s="45">
        <v>490.69499999999999</v>
      </c>
      <c r="AC55" s="45">
        <v>532.28300000000002</v>
      </c>
      <c r="AD55" s="45">
        <v>557.42700000000002</v>
      </c>
      <c r="AE55" s="45">
        <v>600.38400000000001</v>
      </c>
    </row>
    <row r="56" spans="1:31">
      <c r="A56" s="22" t="s">
        <v>255</v>
      </c>
      <c r="B56" s="48" t="s">
        <v>256</v>
      </c>
      <c r="C56" s="45">
        <v>68.106999999999999</v>
      </c>
      <c r="D56" s="45">
        <v>62.963999999999999</v>
      </c>
      <c r="E56" s="45">
        <v>69.141999999999996</v>
      </c>
      <c r="F56" s="45">
        <v>70.445999999999998</v>
      </c>
      <c r="G56" s="45">
        <v>82.784999999999997</v>
      </c>
      <c r="H56" s="45">
        <v>97.652000000000001</v>
      </c>
      <c r="I56" s="45">
        <v>109.83499999999999</v>
      </c>
      <c r="J56" s="45">
        <v>109.172</v>
      </c>
      <c r="K56" s="45">
        <v>130.04400000000001</v>
      </c>
      <c r="L56" s="45">
        <v>150.61699999999999</v>
      </c>
      <c r="M56" s="45">
        <v>176.268</v>
      </c>
      <c r="N56" s="45">
        <v>228.75800000000001</v>
      </c>
      <c r="O56" s="45">
        <v>288.95400000000001</v>
      </c>
      <c r="P56" s="45">
        <v>367.54199999999997</v>
      </c>
      <c r="Q56" s="49">
        <v>287.86</v>
      </c>
      <c r="R56" s="45">
        <v>268.81700000000001</v>
      </c>
      <c r="S56" s="45">
        <v>303.61500000000001</v>
      </c>
      <c r="T56" s="45">
        <v>345.76600000000002</v>
      </c>
      <c r="U56" s="49">
        <v>358.78</v>
      </c>
      <c r="V56" s="45">
        <v>414.142</v>
      </c>
      <c r="W56" s="49">
        <v>520.91</v>
      </c>
      <c r="X56" s="45">
        <v>541.57500000000005</v>
      </c>
      <c r="Y56" s="45">
        <v>394.61900000000003</v>
      </c>
      <c r="Z56" s="45">
        <v>416.608</v>
      </c>
      <c r="AA56" s="45">
        <v>425.25799999999998</v>
      </c>
      <c r="AB56" s="45">
        <v>406.77300000000002</v>
      </c>
      <c r="AC56" s="45">
        <v>425.19099999999997</v>
      </c>
      <c r="AD56" s="45">
        <v>464.00400000000002</v>
      </c>
      <c r="AE56" s="49">
        <v>472.97</v>
      </c>
    </row>
    <row r="57" spans="1:31">
      <c r="A57" s="22" t="s">
        <v>257</v>
      </c>
      <c r="B57" s="48" t="s">
        <v>258</v>
      </c>
      <c r="C57" s="45">
        <v>142.19200000000001</v>
      </c>
      <c r="D57" s="45">
        <v>149.43799999999999</v>
      </c>
      <c r="E57" s="45">
        <v>160.86600000000001</v>
      </c>
      <c r="F57" s="45">
        <v>169.262</v>
      </c>
      <c r="G57" s="49">
        <v>171.61</v>
      </c>
      <c r="H57" s="45">
        <v>170.76900000000001</v>
      </c>
      <c r="I57" s="45">
        <v>192.35499999999999</v>
      </c>
      <c r="J57" s="45">
        <v>200.61799999999999</v>
      </c>
      <c r="K57" s="45">
        <v>200.59399999999999</v>
      </c>
      <c r="L57" s="45">
        <v>207.21600000000001</v>
      </c>
      <c r="M57" s="45">
        <v>206.328</v>
      </c>
      <c r="N57" s="45">
        <v>213.511</v>
      </c>
      <c r="O57" s="45">
        <v>236.72200000000001</v>
      </c>
      <c r="P57" s="45">
        <v>230.71799999999999</v>
      </c>
      <c r="Q57" s="45">
        <v>271.08499999999998</v>
      </c>
      <c r="R57" s="49">
        <v>302.18</v>
      </c>
      <c r="S57" s="49">
        <v>317.01</v>
      </c>
      <c r="T57" s="45">
        <v>333.96100000000001</v>
      </c>
      <c r="U57" s="45">
        <v>369.154</v>
      </c>
      <c r="V57" s="45">
        <v>387.49200000000002</v>
      </c>
      <c r="W57" s="45">
        <v>398.17700000000002</v>
      </c>
      <c r="X57" s="45">
        <v>457.01299999999998</v>
      </c>
      <c r="Y57" s="45">
        <v>392.33699999999999</v>
      </c>
      <c r="Z57" s="45">
        <v>420.24099999999999</v>
      </c>
      <c r="AA57" s="49">
        <v>451</v>
      </c>
      <c r="AB57" s="45">
        <v>447.83499999999998</v>
      </c>
      <c r="AC57" s="45">
        <v>484.06299999999999</v>
      </c>
      <c r="AD57" s="45">
        <v>488.65699999999998</v>
      </c>
      <c r="AE57" s="49">
        <v>503.94</v>
      </c>
    </row>
    <row r="58" spans="1:31">
      <c r="A58" s="22" t="s">
        <v>259</v>
      </c>
      <c r="B58" s="48" t="s">
        <v>260</v>
      </c>
      <c r="C58" s="45">
        <v>29.545000000000002</v>
      </c>
      <c r="D58" s="45">
        <v>26.922000000000001</v>
      </c>
      <c r="E58" s="45">
        <v>30.021999999999998</v>
      </c>
      <c r="F58" s="45">
        <v>28.350999999999999</v>
      </c>
      <c r="G58" s="45">
        <v>26.283999999999999</v>
      </c>
      <c r="H58" s="45">
        <v>25.731000000000002</v>
      </c>
      <c r="I58" s="45">
        <v>31.372</v>
      </c>
      <c r="J58" s="45">
        <v>32.651000000000003</v>
      </c>
      <c r="K58" s="45">
        <v>39.119</v>
      </c>
      <c r="L58" s="45">
        <v>46.079000000000001</v>
      </c>
      <c r="M58" s="45">
        <v>52.006</v>
      </c>
      <c r="N58" s="45">
        <v>55.432000000000002</v>
      </c>
      <c r="O58" s="45">
        <v>61.345999999999997</v>
      </c>
      <c r="P58" s="45">
        <v>79.635999999999996</v>
      </c>
      <c r="Q58" s="49">
        <v>70.040000000000006</v>
      </c>
      <c r="R58" s="45">
        <v>59.021999999999998</v>
      </c>
      <c r="S58" s="45">
        <v>54.901000000000003</v>
      </c>
      <c r="T58" s="45">
        <v>65.414000000000001</v>
      </c>
      <c r="U58" s="49">
        <v>71.790000000000006</v>
      </c>
      <c r="V58" s="45">
        <v>84.453000000000003</v>
      </c>
      <c r="W58" s="45">
        <v>98.167000000000002</v>
      </c>
      <c r="X58" s="45">
        <v>97.736999999999995</v>
      </c>
      <c r="Y58" s="49">
        <v>80.77</v>
      </c>
      <c r="Z58" s="45">
        <v>80.784000000000006</v>
      </c>
      <c r="AA58" s="45">
        <v>87.707999999999998</v>
      </c>
      <c r="AB58" s="49">
        <v>82.24</v>
      </c>
      <c r="AC58" s="45">
        <v>102.31399999999999</v>
      </c>
      <c r="AD58" s="45">
        <v>80.278000000000006</v>
      </c>
      <c r="AE58" s="45">
        <v>81.239000000000004</v>
      </c>
    </row>
    <row r="59" spans="1:31">
      <c r="A59" s="22" t="s">
        <v>261</v>
      </c>
      <c r="B59" s="48" t="s">
        <v>262</v>
      </c>
      <c r="C59" s="45">
        <v>293.17599999999999</v>
      </c>
      <c r="D59" s="45">
        <v>332.32100000000003</v>
      </c>
      <c r="E59" s="45">
        <v>354.57600000000002</v>
      </c>
      <c r="F59" s="45">
        <v>391.49099999999999</v>
      </c>
      <c r="G59" s="45">
        <v>399.05200000000002</v>
      </c>
      <c r="H59" s="45">
        <v>422.84800000000001</v>
      </c>
      <c r="I59" s="45">
        <v>435.91699999999997</v>
      </c>
      <c r="J59" s="45">
        <v>462.93099999999998</v>
      </c>
      <c r="K59" s="45">
        <v>470.93299999999999</v>
      </c>
      <c r="L59" s="45">
        <v>509.88799999999998</v>
      </c>
      <c r="M59" s="45">
        <v>531.15599999999995</v>
      </c>
      <c r="N59" s="45">
        <v>556.43499999999995</v>
      </c>
      <c r="O59" s="45">
        <v>585.69899999999996</v>
      </c>
      <c r="P59" s="45">
        <v>635.04600000000005</v>
      </c>
      <c r="Q59" s="45">
        <v>663.92700000000002</v>
      </c>
      <c r="R59" s="45">
        <v>724.88499999999999</v>
      </c>
      <c r="S59" s="49">
        <v>788.35</v>
      </c>
      <c r="T59" s="45">
        <v>904.01800000000003</v>
      </c>
      <c r="U59" s="45">
        <v>1048.5830000000001</v>
      </c>
      <c r="V59" s="45">
        <v>1068.249</v>
      </c>
      <c r="W59" s="49">
        <v>1059.69</v>
      </c>
      <c r="X59" s="45">
        <v>968.99800000000005</v>
      </c>
      <c r="Y59" s="45">
        <v>911.75699999999995</v>
      </c>
      <c r="Z59" s="45">
        <v>956.55899999999997</v>
      </c>
      <c r="AA59" s="45">
        <v>995.90800000000002</v>
      </c>
      <c r="AB59" s="45">
        <v>1071.605</v>
      </c>
      <c r="AC59" s="45">
        <v>1142.5260000000001</v>
      </c>
      <c r="AD59" s="45">
        <v>1247.2860000000001</v>
      </c>
      <c r="AE59" s="49">
        <v>1337.91</v>
      </c>
    </row>
    <row r="60" spans="1:31">
      <c r="A60" s="22" t="s">
        <v>263</v>
      </c>
      <c r="B60" s="48" t="s">
        <v>264</v>
      </c>
      <c r="C60" s="45">
        <v>63.387999999999998</v>
      </c>
      <c r="D60" s="45">
        <v>75.843999999999994</v>
      </c>
      <c r="E60" s="45">
        <v>82.376999999999995</v>
      </c>
      <c r="F60" s="45">
        <v>89.963999999999999</v>
      </c>
      <c r="G60" s="45">
        <v>87.951999999999998</v>
      </c>
      <c r="H60" s="45">
        <v>92.893000000000001</v>
      </c>
      <c r="I60" s="45">
        <v>100.788</v>
      </c>
      <c r="J60" s="45">
        <v>110.069</v>
      </c>
      <c r="K60" s="45">
        <v>117.818</v>
      </c>
      <c r="L60" s="45">
        <v>131.209</v>
      </c>
      <c r="M60" s="45">
        <v>141.18799999999999</v>
      </c>
      <c r="N60" s="45">
        <v>160.93600000000001</v>
      </c>
      <c r="O60" s="49">
        <v>178.05</v>
      </c>
      <c r="P60" s="45">
        <v>199.321</v>
      </c>
      <c r="Q60" s="45">
        <v>198.89699999999999</v>
      </c>
      <c r="R60" s="45">
        <v>191.17099999999999</v>
      </c>
      <c r="S60" s="45">
        <v>208.06700000000001</v>
      </c>
      <c r="T60" s="49">
        <v>219.5</v>
      </c>
      <c r="U60" s="45">
        <v>237.16800000000001</v>
      </c>
      <c r="V60" s="45">
        <v>247.43899999999999</v>
      </c>
      <c r="W60" s="45">
        <v>255.04900000000001</v>
      </c>
      <c r="X60" s="45">
        <v>274.52199999999999</v>
      </c>
      <c r="Y60" s="45">
        <v>237.30699999999999</v>
      </c>
      <c r="Z60" s="45">
        <v>254.244</v>
      </c>
      <c r="AA60" s="45">
        <v>270.98700000000002</v>
      </c>
      <c r="AB60" s="45">
        <v>285.505</v>
      </c>
      <c r="AC60" s="45">
        <v>304.95800000000003</v>
      </c>
      <c r="AD60" s="45">
        <v>321.33699999999999</v>
      </c>
      <c r="AE60" s="45">
        <v>337.44400000000002</v>
      </c>
    </row>
    <row r="61" spans="1:31">
      <c r="A61" s="22" t="s">
        <v>265</v>
      </c>
      <c r="B61" s="48" t="s">
        <v>266</v>
      </c>
      <c r="C61" s="45">
        <v>1075.721</v>
      </c>
      <c r="D61" s="45">
        <v>1205.337</v>
      </c>
      <c r="E61" s="45">
        <v>1319.9269999999999</v>
      </c>
      <c r="F61" s="45">
        <v>1438.123</v>
      </c>
      <c r="G61" s="45">
        <v>1487.511</v>
      </c>
      <c r="H61" s="45">
        <v>1604.1120000000001</v>
      </c>
      <c r="I61" s="45">
        <v>1694.239</v>
      </c>
      <c r="J61" s="45">
        <v>1803.3040000000001</v>
      </c>
      <c r="K61" s="45">
        <v>1948.9110000000001</v>
      </c>
      <c r="L61" s="45">
        <v>2107.8960000000002</v>
      </c>
      <c r="M61" s="45">
        <v>2285.3649999999998</v>
      </c>
      <c r="N61" s="45">
        <v>2494.8969999999999</v>
      </c>
      <c r="O61" s="45">
        <v>2672.2159999999999</v>
      </c>
      <c r="P61" s="45">
        <v>2889.8629999999998</v>
      </c>
      <c r="Q61" s="45">
        <v>3007.4879999999998</v>
      </c>
      <c r="R61" s="45">
        <v>3088.6370000000002</v>
      </c>
      <c r="S61" s="45">
        <v>3244.4839999999999</v>
      </c>
      <c r="T61" s="45">
        <v>3462.1489999999999</v>
      </c>
      <c r="U61" s="45">
        <v>3702.6480000000001</v>
      </c>
      <c r="V61" s="45">
        <v>3947.404</v>
      </c>
      <c r="W61" s="45">
        <v>4216.1149999999998</v>
      </c>
      <c r="X61" s="45">
        <v>4388.8819999999996</v>
      </c>
      <c r="Y61" s="45">
        <v>4283.7759999999998</v>
      </c>
      <c r="Z61" s="45">
        <v>4477.009</v>
      </c>
      <c r="AA61" s="45">
        <v>4714.9260000000004</v>
      </c>
      <c r="AB61" s="45">
        <v>4944.7160000000003</v>
      </c>
      <c r="AC61" s="45">
        <v>5090.9650000000001</v>
      </c>
      <c r="AD61" s="45">
        <v>5378.1989999999996</v>
      </c>
      <c r="AE61" s="45">
        <v>5696.9480000000003</v>
      </c>
    </row>
    <row r="62" spans="1:31">
      <c r="A62" s="22" t="s">
        <v>267</v>
      </c>
      <c r="B62" s="48" t="s">
        <v>268</v>
      </c>
      <c r="C62" s="45">
        <v>76.817999999999998</v>
      </c>
      <c r="D62" s="45">
        <v>87.528000000000006</v>
      </c>
      <c r="E62" s="45">
        <v>95.837000000000003</v>
      </c>
      <c r="F62" s="45">
        <v>105.41500000000001</v>
      </c>
      <c r="G62" s="45">
        <v>108.126</v>
      </c>
      <c r="H62" s="45">
        <v>117.619</v>
      </c>
      <c r="I62" s="45">
        <v>121.685</v>
      </c>
      <c r="J62" s="45">
        <v>124.40300000000001</v>
      </c>
      <c r="K62" s="45">
        <v>125.962</v>
      </c>
      <c r="L62" s="45">
        <v>135.56899999999999</v>
      </c>
      <c r="M62" s="45">
        <v>150.25700000000001</v>
      </c>
      <c r="N62" s="45">
        <v>163.30799999999999</v>
      </c>
      <c r="O62" s="45">
        <v>173.297</v>
      </c>
      <c r="P62" s="45">
        <v>179.697</v>
      </c>
      <c r="Q62" s="45">
        <v>191.46299999999999</v>
      </c>
      <c r="R62" s="45">
        <v>200.04300000000001</v>
      </c>
      <c r="S62" s="45">
        <v>220.34299999999999</v>
      </c>
      <c r="T62" s="45">
        <v>228.684</v>
      </c>
      <c r="U62" s="49">
        <v>239.7</v>
      </c>
      <c r="V62" s="45">
        <v>251.93600000000001</v>
      </c>
      <c r="W62" s="45">
        <v>264.28199999999998</v>
      </c>
      <c r="X62" s="45">
        <v>269.22699999999998</v>
      </c>
      <c r="Y62" s="45">
        <v>262.39100000000002</v>
      </c>
      <c r="Z62" s="45">
        <v>265.83100000000002</v>
      </c>
      <c r="AA62" s="45">
        <v>273.89800000000002</v>
      </c>
      <c r="AB62" s="45">
        <v>280.29899999999998</v>
      </c>
      <c r="AC62" s="45">
        <v>281.25099999999998</v>
      </c>
      <c r="AD62" s="45">
        <v>286.51900000000001</v>
      </c>
      <c r="AE62" s="45">
        <v>299.06099999999998</v>
      </c>
    </row>
    <row r="63" spans="1:31">
      <c r="A63" s="22" t="s">
        <v>269</v>
      </c>
      <c r="B63" s="48" t="s">
        <v>270</v>
      </c>
      <c r="C63" s="45">
        <v>26.056999999999999</v>
      </c>
      <c r="D63" s="45">
        <v>28.815000000000001</v>
      </c>
      <c r="E63" s="45">
        <v>33.151000000000003</v>
      </c>
      <c r="F63" s="45">
        <v>37.176000000000002</v>
      </c>
      <c r="G63" s="45">
        <v>40.417999999999999</v>
      </c>
      <c r="H63" s="45">
        <v>44.048999999999999</v>
      </c>
      <c r="I63" s="45">
        <v>50.173000000000002</v>
      </c>
      <c r="J63" s="45">
        <v>57.906999999999996</v>
      </c>
      <c r="K63" s="45">
        <v>70.924000000000007</v>
      </c>
      <c r="L63" s="45">
        <v>89.405000000000001</v>
      </c>
      <c r="M63" s="49">
        <v>118.3</v>
      </c>
      <c r="N63" s="45">
        <v>148.124</v>
      </c>
      <c r="O63" s="45">
        <v>177.80500000000001</v>
      </c>
      <c r="P63" s="49">
        <v>200.1</v>
      </c>
      <c r="Q63" s="45">
        <v>197.738</v>
      </c>
      <c r="R63" s="45">
        <v>187.511</v>
      </c>
      <c r="S63" s="45">
        <v>185.54499999999999</v>
      </c>
      <c r="T63" s="45">
        <v>188.60900000000001</v>
      </c>
      <c r="U63" s="45">
        <v>201.56700000000001</v>
      </c>
      <c r="V63" s="45">
        <v>214.21700000000001</v>
      </c>
      <c r="W63" s="45">
        <v>241.059</v>
      </c>
      <c r="X63" s="45">
        <v>262.28100000000001</v>
      </c>
      <c r="Y63" s="45">
        <v>257.09699999999998</v>
      </c>
      <c r="Z63" s="45">
        <v>280.13900000000001</v>
      </c>
      <c r="AA63" s="45">
        <v>300.25400000000002</v>
      </c>
      <c r="AB63" s="49">
        <v>319.14999999999998</v>
      </c>
      <c r="AC63" s="45">
        <v>325.00400000000002</v>
      </c>
      <c r="AD63" s="45">
        <v>336.91199999999998</v>
      </c>
      <c r="AE63" s="45">
        <v>339.38499999999999</v>
      </c>
    </row>
    <row r="64" spans="1:31">
      <c r="A64" s="22" t="s">
        <v>271</v>
      </c>
      <c r="B64" s="48" t="s">
        <v>272</v>
      </c>
      <c r="C64" s="45">
        <v>199.25899999999999</v>
      </c>
      <c r="D64" s="45">
        <v>226.66900000000001</v>
      </c>
      <c r="E64" s="45">
        <v>254.935</v>
      </c>
      <c r="F64" s="45">
        <v>277.02800000000002</v>
      </c>
      <c r="G64" s="45">
        <v>282.012</v>
      </c>
      <c r="H64" s="45">
        <v>299.43799999999999</v>
      </c>
      <c r="I64" s="45">
        <v>313.27800000000002</v>
      </c>
      <c r="J64" s="45">
        <v>331.786</v>
      </c>
      <c r="K64" s="45">
        <v>367.14499999999998</v>
      </c>
      <c r="L64" s="45">
        <v>408.072</v>
      </c>
      <c r="M64" s="45">
        <v>466.745</v>
      </c>
      <c r="N64" s="45">
        <v>507.77100000000002</v>
      </c>
      <c r="O64" s="49">
        <v>546.39</v>
      </c>
      <c r="P64" s="45">
        <v>604.44399999999996</v>
      </c>
      <c r="Q64" s="45">
        <v>625.447</v>
      </c>
      <c r="R64" s="45">
        <v>631.87300000000005</v>
      </c>
      <c r="S64" s="49">
        <v>650.53</v>
      </c>
      <c r="T64" s="45">
        <v>700.84900000000005</v>
      </c>
      <c r="U64" s="45">
        <v>754.51900000000001</v>
      </c>
      <c r="V64" s="45">
        <v>804.30499999999995</v>
      </c>
      <c r="W64" s="45">
        <v>866.33399999999995</v>
      </c>
      <c r="X64" s="45">
        <v>910.86599999999999</v>
      </c>
      <c r="Y64" s="49">
        <v>866.5</v>
      </c>
      <c r="Z64" s="49">
        <v>894.72</v>
      </c>
      <c r="AA64" s="45">
        <v>935.82100000000003</v>
      </c>
      <c r="AB64" s="45">
        <v>975.755</v>
      </c>
      <c r="AC64" s="45">
        <v>997.22900000000004</v>
      </c>
      <c r="AD64" s="45">
        <v>1052.932</v>
      </c>
      <c r="AE64" s="45">
        <v>1107.7370000000001</v>
      </c>
    </row>
    <row r="65" spans="1:31">
      <c r="A65" s="22" t="s">
        <v>183</v>
      </c>
      <c r="B65" s="48" t="s">
        <v>273</v>
      </c>
      <c r="C65" s="45">
        <v>104.849</v>
      </c>
      <c r="D65" s="45">
        <v>111.203</v>
      </c>
      <c r="E65" s="45">
        <v>118.349</v>
      </c>
      <c r="F65" s="45">
        <v>125.405</v>
      </c>
      <c r="G65" s="45">
        <v>129.94800000000001</v>
      </c>
      <c r="H65" s="45">
        <v>137.04400000000001</v>
      </c>
      <c r="I65" s="45">
        <v>146.81800000000001</v>
      </c>
      <c r="J65" s="45">
        <v>157.58799999999999</v>
      </c>
      <c r="K65" s="45">
        <v>167.92099999999999</v>
      </c>
      <c r="L65" s="45">
        <v>179.398</v>
      </c>
      <c r="M65" s="45">
        <v>194.50200000000001</v>
      </c>
      <c r="N65" s="45">
        <v>220.178</v>
      </c>
      <c r="O65" s="45">
        <v>238.24700000000001</v>
      </c>
      <c r="P65" s="45">
        <v>258.73399999999998</v>
      </c>
      <c r="Q65" s="45">
        <v>257.78800000000001</v>
      </c>
      <c r="R65" s="45">
        <v>260.72699999999998</v>
      </c>
      <c r="S65" s="45">
        <v>279.16399999999999</v>
      </c>
      <c r="T65" s="45">
        <v>316.95400000000001</v>
      </c>
      <c r="U65" s="45">
        <v>350.64299999999997</v>
      </c>
      <c r="V65" s="45">
        <v>381.55500000000001</v>
      </c>
      <c r="W65" s="45">
        <v>428.66199999999998</v>
      </c>
      <c r="X65" s="45">
        <v>434.82900000000001</v>
      </c>
      <c r="Y65" s="45">
        <v>411.80099999999999</v>
      </c>
      <c r="Z65" s="45">
        <v>443.596</v>
      </c>
      <c r="AA65" s="45">
        <v>480.34199999999998</v>
      </c>
      <c r="AB65" s="49">
        <v>527.08000000000004</v>
      </c>
      <c r="AC65" s="45">
        <v>554.11500000000001</v>
      </c>
      <c r="AD65" s="45">
        <v>591.88699999999994</v>
      </c>
      <c r="AE65" s="45">
        <v>626.46400000000006</v>
      </c>
    </row>
    <row r="66" spans="1:31">
      <c r="A66" s="22" t="s">
        <v>274</v>
      </c>
      <c r="B66" s="48" t="s">
        <v>275</v>
      </c>
      <c r="C66" s="45">
        <v>104.995</v>
      </c>
      <c r="D66" s="45">
        <v>124.196</v>
      </c>
      <c r="E66" s="45">
        <v>140.833</v>
      </c>
      <c r="F66" s="45">
        <v>157.70400000000001</v>
      </c>
      <c r="G66" s="45">
        <v>160.65799999999999</v>
      </c>
      <c r="H66" s="45">
        <v>173.364</v>
      </c>
      <c r="I66" s="45">
        <v>184.04599999999999</v>
      </c>
      <c r="J66" s="45">
        <v>204.92599999999999</v>
      </c>
      <c r="K66" s="45">
        <v>231.80799999999999</v>
      </c>
      <c r="L66" s="45">
        <v>260.66699999999997</v>
      </c>
      <c r="M66" s="45">
        <v>294.096</v>
      </c>
      <c r="N66" s="45">
        <v>335.55200000000002</v>
      </c>
      <c r="O66" s="45">
        <v>366.875</v>
      </c>
      <c r="P66" s="45">
        <v>403.41300000000001</v>
      </c>
      <c r="Q66" s="45">
        <v>399.28399999999999</v>
      </c>
      <c r="R66" s="45">
        <v>395.25400000000002</v>
      </c>
      <c r="S66" s="45">
        <v>414.67200000000003</v>
      </c>
      <c r="T66" s="45">
        <v>448.16300000000001</v>
      </c>
      <c r="U66" s="45">
        <v>489.755</v>
      </c>
      <c r="V66" s="45">
        <v>523.976</v>
      </c>
      <c r="W66" s="45">
        <v>561.40200000000004</v>
      </c>
      <c r="X66" s="45">
        <v>574.63400000000001</v>
      </c>
      <c r="Y66" s="49">
        <v>532.69000000000005</v>
      </c>
      <c r="Z66" s="45">
        <v>561.44899999999996</v>
      </c>
      <c r="AA66" s="45">
        <v>599.42100000000005</v>
      </c>
      <c r="AB66" s="49">
        <v>630.85</v>
      </c>
      <c r="AC66" s="49">
        <v>656.13</v>
      </c>
      <c r="AD66" s="45">
        <v>713.59500000000003</v>
      </c>
      <c r="AE66" s="45">
        <v>773.84500000000003</v>
      </c>
    </row>
    <row r="67" spans="1:31">
      <c r="A67" s="22" t="s">
        <v>276</v>
      </c>
      <c r="B67" s="48" t="s">
        <v>277</v>
      </c>
      <c r="C67" s="45">
        <v>17.587</v>
      </c>
      <c r="D67" s="45">
        <v>20.597000000000001</v>
      </c>
      <c r="E67" s="45">
        <v>22.622</v>
      </c>
      <c r="F67" s="45">
        <v>24.803999999999998</v>
      </c>
      <c r="G67" s="45">
        <v>24.722999999999999</v>
      </c>
      <c r="H67" s="45">
        <v>26.954000000000001</v>
      </c>
      <c r="I67" s="45">
        <v>28.960999999999999</v>
      </c>
      <c r="J67" s="45">
        <v>31.385999999999999</v>
      </c>
      <c r="K67" s="45">
        <v>33.128999999999998</v>
      </c>
      <c r="L67" s="45">
        <v>34.887</v>
      </c>
      <c r="M67" s="45">
        <v>36.222999999999999</v>
      </c>
      <c r="N67" s="45">
        <v>40.057000000000002</v>
      </c>
      <c r="O67" s="45">
        <v>43.548999999999999</v>
      </c>
      <c r="P67" s="45">
        <v>45.122</v>
      </c>
      <c r="Q67" s="45">
        <v>45.424999999999997</v>
      </c>
      <c r="R67" s="45">
        <v>45.152000000000001</v>
      </c>
      <c r="S67" s="45">
        <v>48.587000000000003</v>
      </c>
      <c r="T67" s="45">
        <v>52.728000000000002</v>
      </c>
      <c r="U67" s="49">
        <v>57.07</v>
      </c>
      <c r="V67" s="45">
        <v>62.951999999999998</v>
      </c>
      <c r="W67" s="45">
        <v>65.661000000000001</v>
      </c>
      <c r="X67" s="45">
        <v>69.131</v>
      </c>
      <c r="Y67" s="45">
        <v>63.764000000000003</v>
      </c>
      <c r="Z67" s="45">
        <v>71.519000000000005</v>
      </c>
      <c r="AA67" s="45">
        <v>73.745000000000005</v>
      </c>
      <c r="AB67" s="45">
        <v>73.953000000000003</v>
      </c>
      <c r="AC67" s="45">
        <v>75.061999999999998</v>
      </c>
      <c r="AD67" s="49">
        <v>78.900000000000006</v>
      </c>
      <c r="AE67" s="45">
        <v>80.064999999999998</v>
      </c>
    </row>
    <row r="68" spans="1:31">
      <c r="A68" s="22" t="s">
        <v>188</v>
      </c>
      <c r="B68" s="48" t="s">
        <v>278</v>
      </c>
      <c r="C68" s="45">
        <v>28.318000000000001</v>
      </c>
      <c r="D68" s="49">
        <v>32.92</v>
      </c>
      <c r="E68" s="45">
        <v>36.235999999999997</v>
      </c>
      <c r="F68" s="49">
        <v>39.42</v>
      </c>
      <c r="G68" s="45">
        <v>40.465000000000003</v>
      </c>
      <c r="H68" s="45">
        <v>42.430999999999997</v>
      </c>
      <c r="I68" s="45">
        <v>44.807000000000002</v>
      </c>
      <c r="J68" s="45">
        <v>47.118000000000002</v>
      </c>
      <c r="K68" s="45">
        <v>50.732999999999997</v>
      </c>
      <c r="L68" s="45">
        <v>55.841000000000001</v>
      </c>
      <c r="M68" s="45">
        <v>59.031999999999996</v>
      </c>
      <c r="N68" s="45">
        <v>62.534999999999997</v>
      </c>
      <c r="O68" s="45">
        <v>66.766999999999996</v>
      </c>
      <c r="P68" s="45">
        <v>73.040999999999997</v>
      </c>
      <c r="Q68" s="45">
        <v>82.608999999999995</v>
      </c>
      <c r="R68" s="49">
        <v>83.16</v>
      </c>
      <c r="S68" s="45">
        <v>90.025999999999996</v>
      </c>
      <c r="T68" s="45">
        <v>92.563999999999993</v>
      </c>
      <c r="U68" s="45">
        <v>102.19499999999999</v>
      </c>
      <c r="V68" s="45">
        <v>115.292</v>
      </c>
      <c r="W68" s="45">
        <v>129.791</v>
      </c>
      <c r="X68" s="45">
        <v>140.215</v>
      </c>
      <c r="Y68" s="45">
        <v>145.96199999999999</v>
      </c>
      <c r="Z68" s="45">
        <v>162.23400000000001</v>
      </c>
      <c r="AA68" s="45">
        <v>169.66499999999999</v>
      </c>
      <c r="AB68" s="45">
        <v>169.04300000000001</v>
      </c>
      <c r="AC68" s="45">
        <v>174.185</v>
      </c>
      <c r="AD68" s="45">
        <v>177.607</v>
      </c>
      <c r="AE68" s="45">
        <v>183.69800000000001</v>
      </c>
    </row>
    <row r="69" spans="1:31">
      <c r="A69" s="22" t="s">
        <v>279</v>
      </c>
      <c r="B69" s="48" t="s">
        <v>280</v>
      </c>
      <c r="C69" s="45">
        <v>153.46299999999999</v>
      </c>
      <c r="D69" s="45">
        <v>175.09800000000001</v>
      </c>
      <c r="E69" s="45">
        <v>192.04599999999999</v>
      </c>
      <c r="F69" s="45">
        <v>215.661</v>
      </c>
      <c r="G69" s="45">
        <v>235.33199999999999</v>
      </c>
      <c r="H69" s="45">
        <v>262.07799999999997</v>
      </c>
      <c r="I69" s="49">
        <v>275.69</v>
      </c>
      <c r="J69" s="45">
        <v>291.59399999999999</v>
      </c>
      <c r="K69" s="45">
        <v>312.59500000000003</v>
      </c>
      <c r="L69" s="45">
        <v>327.29899999999998</v>
      </c>
      <c r="M69" s="45">
        <v>348.30700000000002</v>
      </c>
      <c r="N69" s="45">
        <v>367.827</v>
      </c>
      <c r="O69" s="49">
        <v>384.18</v>
      </c>
      <c r="P69" s="45">
        <v>409.214</v>
      </c>
      <c r="Q69" s="45">
        <v>447.24599999999998</v>
      </c>
      <c r="R69" s="45">
        <v>481.35700000000003</v>
      </c>
      <c r="S69" s="45">
        <v>517.24599999999998</v>
      </c>
      <c r="T69" s="45">
        <v>556.52599999999995</v>
      </c>
      <c r="U69" s="45">
        <v>590.90200000000004</v>
      </c>
      <c r="V69" s="45">
        <v>618.577</v>
      </c>
      <c r="W69" s="45">
        <v>655.04300000000001</v>
      </c>
      <c r="X69" s="45">
        <v>691.84699999999998</v>
      </c>
      <c r="Y69" s="45">
        <v>714.97199999999998</v>
      </c>
      <c r="Z69" s="45">
        <v>740.80899999999997</v>
      </c>
      <c r="AA69" s="45">
        <v>772.923</v>
      </c>
      <c r="AB69" s="45">
        <v>801.40499999999997</v>
      </c>
      <c r="AC69" s="45">
        <v>817.45399999999995</v>
      </c>
      <c r="AD69" s="45">
        <v>854.21400000000006</v>
      </c>
      <c r="AE69" s="45">
        <v>912.17600000000004</v>
      </c>
    </row>
    <row r="70" spans="1:31">
      <c r="A70" s="22" t="s">
        <v>281</v>
      </c>
      <c r="B70" s="48" t="s">
        <v>282</v>
      </c>
      <c r="C70" s="45">
        <v>114.342</v>
      </c>
      <c r="D70" s="45">
        <v>123.837</v>
      </c>
      <c r="E70" s="45">
        <v>138.25299999999999</v>
      </c>
      <c r="F70" s="49">
        <v>153.55000000000001</v>
      </c>
      <c r="G70" s="45">
        <v>168.214</v>
      </c>
      <c r="H70" s="49">
        <v>183.25</v>
      </c>
      <c r="I70" s="45">
        <v>190.76300000000001</v>
      </c>
      <c r="J70" s="45">
        <v>197.01400000000001</v>
      </c>
      <c r="K70" s="45">
        <v>207.78899999999999</v>
      </c>
      <c r="L70" s="45">
        <v>221.06299999999999</v>
      </c>
      <c r="M70" s="45">
        <v>220.27099999999999</v>
      </c>
      <c r="N70" s="45">
        <v>237.006</v>
      </c>
      <c r="O70" s="45">
        <v>246.54599999999999</v>
      </c>
      <c r="P70" s="45">
        <v>262.55700000000002</v>
      </c>
      <c r="Q70" s="45">
        <v>285.50299999999999</v>
      </c>
      <c r="R70" s="45">
        <v>311.495</v>
      </c>
      <c r="S70" s="45">
        <v>330.887</v>
      </c>
      <c r="T70" s="45">
        <v>350.51400000000001</v>
      </c>
      <c r="U70" s="49">
        <v>382.51</v>
      </c>
      <c r="V70" s="45">
        <v>406.02300000000002</v>
      </c>
      <c r="W70" s="45">
        <v>429.66899999999998</v>
      </c>
      <c r="X70" s="45">
        <v>453.334</v>
      </c>
      <c r="Y70" s="45">
        <v>478.75200000000001</v>
      </c>
      <c r="Z70" s="45">
        <v>504.685</v>
      </c>
      <c r="AA70" s="45">
        <v>534.03899999999999</v>
      </c>
      <c r="AB70" s="45">
        <v>564.32899999999995</v>
      </c>
      <c r="AC70" s="45">
        <v>590.02499999999998</v>
      </c>
      <c r="AD70" s="45">
        <v>617.34199999999998</v>
      </c>
      <c r="AE70" s="45">
        <v>661.95399999999995</v>
      </c>
    </row>
    <row r="71" spans="1:31">
      <c r="A71" s="22" t="s">
        <v>283</v>
      </c>
      <c r="B71" s="48" t="s">
        <v>284</v>
      </c>
      <c r="C71" s="45">
        <v>17.030999999999999</v>
      </c>
      <c r="D71" s="45">
        <v>21.341000000000001</v>
      </c>
      <c r="E71" s="45">
        <v>22.908000000000001</v>
      </c>
      <c r="F71" s="45">
        <v>25.204999999999998</v>
      </c>
      <c r="G71" s="45">
        <v>24.379000000000001</v>
      </c>
      <c r="H71" s="45">
        <v>25.074000000000002</v>
      </c>
      <c r="I71" s="45">
        <v>27.567</v>
      </c>
      <c r="J71" s="49">
        <v>29.54</v>
      </c>
      <c r="K71" s="45">
        <v>31.841000000000001</v>
      </c>
      <c r="L71" s="45">
        <v>34.012</v>
      </c>
      <c r="M71" s="45">
        <v>39.206000000000003</v>
      </c>
      <c r="N71" s="45">
        <v>41.994999999999997</v>
      </c>
      <c r="O71" s="45">
        <v>46.478999999999999</v>
      </c>
      <c r="P71" s="45">
        <v>53.323</v>
      </c>
      <c r="Q71" s="45">
        <v>62.582999999999998</v>
      </c>
      <c r="R71" s="45">
        <v>66.641000000000005</v>
      </c>
      <c r="S71" s="45">
        <v>70.385999999999996</v>
      </c>
      <c r="T71" s="45">
        <v>72.789000000000001</v>
      </c>
      <c r="U71" s="45">
        <v>77.350999999999999</v>
      </c>
      <c r="V71" s="45">
        <v>83.953000000000003</v>
      </c>
      <c r="W71" s="45">
        <v>91.841999999999999</v>
      </c>
      <c r="X71" s="45">
        <v>98.808999999999997</v>
      </c>
      <c r="Y71" s="45">
        <v>103.098</v>
      </c>
      <c r="Z71" s="45">
        <v>108.577</v>
      </c>
      <c r="AA71" s="45">
        <v>112.122</v>
      </c>
      <c r="AB71" s="49">
        <v>110.29</v>
      </c>
      <c r="AC71" s="45">
        <v>109.492</v>
      </c>
      <c r="AD71" s="45">
        <v>114.02800000000001</v>
      </c>
      <c r="AE71" s="45">
        <v>117.29900000000001</v>
      </c>
    </row>
    <row r="72" spans="1:31">
      <c r="A72" s="22" t="s">
        <v>285</v>
      </c>
      <c r="B72" s="48" t="s">
        <v>286</v>
      </c>
      <c r="C72" s="49">
        <v>16.739999999999998</v>
      </c>
      <c r="D72" s="45">
        <v>18.623000000000001</v>
      </c>
      <c r="E72" s="45">
        <v>19.462</v>
      </c>
      <c r="F72" s="45">
        <v>22.585000000000001</v>
      </c>
      <c r="G72" s="45">
        <v>24.747</v>
      </c>
      <c r="H72" s="45">
        <v>26.927</v>
      </c>
      <c r="I72" s="45">
        <v>29.643000000000001</v>
      </c>
      <c r="J72" s="45">
        <v>31.640999999999998</v>
      </c>
      <c r="K72" s="45">
        <v>35.347999999999999</v>
      </c>
      <c r="L72" s="45">
        <v>38.433999999999997</v>
      </c>
      <c r="M72" s="45">
        <v>41.088000000000001</v>
      </c>
      <c r="N72" s="45">
        <v>44.802999999999997</v>
      </c>
      <c r="O72" s="45">
        <v>47.271999999999998</v>
      </c>
      <c r="P72" s="45">
        <v>51.326000000000001</v>
      </c>
      <c r="Q72" s="49">
        <v>56.77</v>
      </c>
      <c r="R72" s="45">
        <v>62.186</v>
      </c>
      <c r="S72" s="45">
        <v>66.683999999999997</v>
      </c>
      <c r="T72" s="45">
        <v>68.650999999999996</v>
      </c>
      <c r="U72" s="45">
        <v>72.616</v>
      </c>
      <c r="V72" s="45">
        <v>79.369</v>
      </c>
      <c r="W72" s="45">
        <v>87.546999999999997</v>
      </c>
      <c r="X72" s="45">
        <v>90.271000000000001</v>
      </c>
      <c r="Y72" s="45">
        <v>90.346999999999994</v>
      </c>
      <c r="Z72" s="45">
        <v>91.126999999999995</v>
      </c>
      <c r="AA72" s="49">
        <v>93.19</v>
      </c>
      <c r="AB72" s="45">
        <v>98.762</v>
      </c>
      <c r="AC72" s="45">
        <v>101.75700000000001</v>
      </c>
      <c r="AD72" s="45">
        <v>107.875</v>
      </c>
      <c r="AE72" s="49">
        <v>116.66</v>
      </c>
    </row>
    <row r="73" spans="1:31">
      <c r="A73" s="22" t="s">
        <v>287</v>
      </c>
      <c r="B73" s="48" t="s">
        <v>288</v>
      </c>
      <c r="C73" s="45">
        <v>22.291</v>
      </c>
      <c r="D73" s="45">
        <v>25.524999999999999</v>
      </c>
      <c r="E73" s="45">
        <v>28.931000000000001</v>
      </c>
      <c r="F73" s="45">
        <v>31.768000000000001</v>
      </c>
      <c r="G73" s="45">
        <v>32.854999999999997</v>
      </c>
      <c r="H73" s="45">
        <v>37.433</v>
      </c>
      <c r="I73" s="45">
        <v>40.654000000000003</v>
      </c>
      <c r="J73" s="49">
        <v>43.74</v>
      </c>
      <c r="K73" s="45">
        <v>49.302</v>
      </c>
      <c r="L73" s="49">
        <v>53.27</v>
      </c>
      <c r="M73" s="49">
        <v>56.39</v>
      </c>
      <c r="N73" s="45">
        <v>57.603000000000002</v>
      </c>
      <c r="O73" s="45">
        <v>60.875999999999998</v>
      </c>
      <c r="P73" s="49">
        <v>61.42</v>
      </c>
      <c r="Q73" s="45">
        <v>61.343000000000004</v>
      </c>
      <c r="R73" s="45">
        <v>61.710999999999999</v>
      </c>
      <c r="S73" s="45">
        <v>67.337999999999994</v>
      </c>
      <c r="T73" s="45">
        <v>73.747</v>
      </c>
      <c r="U73" s="45">
        <v>77.438000000000002</v>
      </c>
      <c r="V73" s="45">
        <v>86.338999999999999</v>
      </c>
      <c r="W73" s="45">
        <v>92.003</v>
      </c>
      <c r="X73" s="45">
        <v>94.585999999999999</v>
      </c>
      <c r="Y73" s="45">
        <v>91.406000000000006</v>
      </c>
      <c r="Z73" s="45">
        <v>91.361000000000004</v>
      </c>
      <c r="AA73" s="45">
        <v>96.364999999999995</v>
      </c>
      <c r="AB73" s="45">
        <v>99.608000000000004</v>
      </c>
      <c r="AC73" s="45">
        <v>105.494</v>
      </c>
      <c r="AD73" s="45">
        <v>109.652</v>
      </c>
      <c r="AE73" s="45">
        <v>118.979</v>
      </c>
    </row>
    <row r="74" spans="1:31">
      <c r="A74" s="22" t="s">
        <v>289</v>
      </c>
      <c r="B74" s="48" t="s">
        <v>290</v>
      </c>
      <c r="C74" s="49">
        <v>49.96</v>
      </c>
      <c r="D74" s="45">
        <v>54.558</v>
      </c>
      <c r="E74" s="45">
        <v>56.746000000000002</v>
      </c>
      <c r="F74" s="45">
        <v>59.438000000000002</v>
      </c>
      <c r="G74" s="45">
        <v>60.293999999999997</v>
      </c>
      <c r="H74" s="45">
        <v>65.474000000000004</v>
      </c>
      <c r="I74" s="49">
        <v>69.69</v>
      </c>
      <c r="J74" s="45">
        <v>75.855999999999995</v>
      </c>
      <c r="K74" s="45">
        <v>81.507999999999996</v>
      </c>
      <c r="L74" s="49">
        <v>87.56</v>
      </c>
      <c r="M74" s="45">
        <v>94.096000000000004</v>
      </c>
      <c r="N74" s="45">
        <v>100.526</v>
      </c>
      <c r="O74" s="45">
        <v>112.247</v>
      </c>
      <c r="P74" s="45">
        <v>126.747</v>
      </c>
      <c r="Q74" s="45">
        <v>122.467</v>
      </c>
      <c r="R74" s="45">
        <v>120.759</v>
      </c>
      <c r="S74" s="45">
        <v>125.401</v>
      </c>
      <c r="T74" s="45">
        <v>138.047</v>
      </c>
      <c r="U74" s="45">
        <v>147.67400000000001</v>
      </c>
      <c r="V74" s="45">
        <v>157.762</v>
      </c>
      <c r="W74" s="45">
        <v>165.65600000000001</v>
      </c>
      <c r="X74" s="45">
        <v>169.524</v>
      </c>
      <c r="Y74" s="45">
        <v>153.88900000000001</v>
      </c>
      <c r="Z74" s="45">
        <v>157.738</v>
      </c>
      <c r="AA74" s="45">
        <v>168.12200000000001</v>
      </c>
      <c r="AB74" s="45">
        <v>178.13800000000001</v>
      </c>
      <c r="AC74" s="45">
        <v>187.10599999999999</v>
      </c>
      <c r="AD74" s="49">
        <v>198.9</v>
      </c>
      <c r="AE74" s="45">
        <v>210.749</v>
      </c>
    </row>
    <row r="75" spans="1:31">
      <c r="A75" s="22" t="s">
        <v>291</v>
      </c>
      <c r="B75" s="48" t="s">
        <v>292</v>
      </c>
      <c r="C75" s="45">
        <v>145.745</v>
      </c>
      <c r="D75" s="45">
        <v>159.04900000000001</v>
      </c>
      <c r="E75" s="45">
        <v>168.07300000000001</v>
      </c>
      <c r="F75" s="45">
        <v>179.30500000000001</v>
      </c>
      <c r="G75" s="45">
        <v>183.31899999999999</v>
      </c>
      <c r="H75" s="45">
        <v>188.59100000000001</v>
      </c>
      <c r="I75" s="45">
        <v>200.72800000000001</v>
      </c>
      <c r="J75" s="49">
        <v>209.47</v>
      </c>
      <c r="K75" s="45">
        <v>216.86799999999999</v>
      </c>
      <c r="L75" s="45">
        <v>225.14099999999999</v>
      </c>
      <c r="M75" s="45">
        <v>238.92599999999999</v>
      </c>
      <c r="N75" s="49">
        <v>251.76</v>
      </c>
      <c r="O75" s="45">
        <v>263.01100000000002</v>
      </c>
      <c r="P75" s="45">
        <v>281.95800000000003</v>
      </c>
      <c r="Q75" s="45">
        <v>293.875</v>
      </c>
      <c r="R75" s="45">
        <v>306.91699999999997</v>
      </c>
      <c r="S75" s="45">
        <v>324.49200000000002</v>
      </c>
      <c r="T75" s="45">
        <v>346.44200000000001</v>
      </c>
      <c r="U75" s="49">
        <v>367.11</v>
      </c>
      <c r="V75" s="45">
        <v>390.83600000000001</v>
      </c>
      <c r="W75" s="45">
        <v>410.76100000000002</v>
      </c>
      <c r="X75" s="45">
        <v>421.41399999999999</v>
      </c>
      <c r="Y75" s="45">
        <v>417.62700000000001</v>
      </c>
      <c r="Z75" s="45">
        <v>430.524</v>
      </c>
      <c r="AA75" s="45">
        <v>461.048</v>
      </c>
      <c r="AB75" s="45">
        <v>488.18299999999999</v>
      </c>
      <c r="AC75" s="45">
        <v>505.279</v>
      </c>
      <c r="AD75" s="49">
        <v>536.39</v>
      </c>
      <c r="AE75" s="45">
        <v>581.53399999999999</v>
      </c>
    </row>
    <row r="76" spans="1:31">
      <c r="A76" s="22" t="s">
        <v>197</v>
      </c>
      <c r="B76" s="48" t="s">
        <v>293</v>
      </c>
      <c r="C76" s="45">
        <v>152.727</v>
      </c>
      <c r="D76" s="45">
        <v>168.512</v>
      </c>
      <c r="E76" s="45">
        <v>181.63300000000001</v>
      </c>
      <c r="F76" s="45">
        <v>191.85400000000001</v>
      </c>
      <c r="G76" s="45">
        <v>189.66399999999999</v>
      </c>
      <c r="H76" s="49">
        <v>209.59</v>
      </c>
      <c r="I76" s="45">
        <v>219.59299999999999</v>
      </c>
      <c r="J76" s="45">
        <v>236.34399999999999</v>
      </c>
      <c r="K76" s="45">
        <v>255.16200000000001</v>
      </c>
      <c r="L76" s="45">
        <v>270.84100000000001</v>
      </c>
      <c r="M76" s="45">
        <v>270.12599999999998</v>
      </c>
      <c r="N76" s="45">
        <v>294.75599999999997</v>
      </c>
      <c r="O76" s="45">
        <v>310.83300000000003</v>
      </c>
      <c r="P76" s="45">
        <v>328.00200000000001</v>
      </c>
      <c r="Q76" s="45">
        <v>345.726</v>
      </c>
      <c r="R76" s="45">
        <v>357.26600000000002</v>
      </c>
      <c r="S76" s="45">
        <v>367.041</v>
      </c>
      <c r="T76" s="45">
        <v>382.27800000000002</v>
      </c>
      <c r="U76" s="45">
        <v>392.55700000000002</v>
      </c>
      <c r="V76" s="45">
        <v>418.04700000000003</v>
      </c>
      <c r="W76" s="45">
        <v>428.15100000000001</v>
      </c>
      <c r="X76" s="45">
        <v>440.995</v>
      </c>
      <c r="Y76" s="45">
        <v>415.00400000000002</v>
      </c>
      <c r="Z76" s="45">
        <v>427.39800000000002</v>
      </c>
      <c r="AA76" s="45">
        <v>439.56299999999999</v>
      </c>
      <c r="AB76" s="45">
        <v>465.53699999999998</v>
      </c>
      <c r="AC76" s="45">
        <v>475.22800000000001</v>
      </c>
      <c r="AD76" s="45">
        <v>510.702</v>
      </c>
      <c r="AE76" s="45">
        <v>528.91700000000003</v>
      </c>
    </row>
    <row r="78" spans="1:31" ht="14.5">
      <c r="A78" s="144" t="s">
        <v>326</v>
      </c>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row>
    <row r="79" spans="1:31" ht="14.5">
      <c r="A79" s="144" t="s">
        <v>327</v>
      </c>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row>
    <row r="80" spans="1:31" ht="14.5">
      <c r="A80" s="144" t="s">
        <v>328</v>
      </c>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row>
    <row r="81" spans="1:31" ht="14.5">
      <c r="A81" s="144" t="s">
        <v>329</v>
      </c>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c r="AA81" s="145"/>
      <c r="AB81" s="145"/>
      <c r="AC81" s="145"/>
      <c r="AD81" s="145"/>
      <c r="AE81" s="145"/>
    </row>
  </sheetData>
  <mergeCells count="8">
    <mergeCell ref="A80:AE80"/>
    <mergeCell ref="A81:AE81"/>
    <mergeCell ref="A1:AE1"/>
    <mergeCell ref="A2:AE2"/>
    <mergeCell ref="A3:AE3"/>
    <mergeCell ref="A4:AE4"/>
    <mergeCell ref="A78:AE78"/>
    <mergeCell ref="A79:AE79"/>
  </mergeCell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3:L75"/>
  <sheetViews>
    <sheetView topLeftCell="B1" workbookViewId="0">
      <selection activeCell="K6" sqref="K6"/>
    </sheetView>
  </sheetViews>
  <sheetFormatPr defaultRowHeight="15.5"/>
  <cols>
    <col min="2" max="2" width="9" customWidth="1"/>
    <col min="3" max="3" width="54.33203125" customWidth="1"/>
    <col min="9" max="9" width="5.75" customWidth="1"/>
  </cols>
  <sheetData>
    <row r="3" spans="2:12">
      <c r="B3" t="s">
        <v>330</v>
      </c>
      <c r="G3">
        <f>SUM(G6:G75)</f>
        <v>13593.519000000004</v>
      </c>
      <c r="H3">
        <f>SUM(H6:H75)</f>
        <v>0.99999999999999978</v>
      </c>
      <c r="K3">
        <f>SUM(K6:K75)</f>
        <v>0.99999999999999978</v>
      </c>
    </row>
    <row r="5" spans="2:12">
      <c r="B5" t="str">
        <f>'4-25.1'!A6</f>
        <v>NAICS Industry Code</v>
      </c>
      <c r="C5" t="str">
        <f>'4-25.1'!B6</f>
        <v>Sector or Industry Title</v>
      </c>
      <c r="D5" s="16" t="s">
        <v>155</v>
      </c>
      <c r="E5" s="16" t="s">
        <v>295</v>
      </c>
      <c r="F5" s="16" t="s">
        <v>319</v>
      </c>
      <c r="G5" s="16" t="s">
        <v>331</v>
      </c>
      <c r="H5" s="16" t="s">
        <v>332</v>
      </c>
      <c r="J5" s="33" t="s">
        <v>319</v>
      </c>
      <c r="K5" s="16" t="s">
        <v>332</v>
      </c>
      <c r="L5" s="16" t="s">
        <v>333</v>
      </c>
    </row>
    <row r="6" spans="2:12">
      <c r="B6" t="str">
        <f>'4-25.1'!A7</f>
        <v>11</v>
      </c>
      <c r="C6" t="str">
        <f>'4-25.1'!B7</f>
        <v xml:space="preserve">Agriculture, Forestry, and Fishery </v>
      </c>
      <c r="D6">
        <f>'4-25.1'!P7</f>
        <v>213.851</v>
      </c>
      <c r="E6">
        <f>include!D4</f>
        <v>0</v>
      </c>
      <c r="F6">
        <v>0</v>
      </c>
      <c r="G6">
        <f>D6*E6</f>
        <v>0</v>
      </c>
      <c r="H6">
        <f>G6/$G$3</f>
        <v>0</v>
      </c>
      <c r="J6" s="33">
        <v>1</v>
      </c>
      <c r="K6">
        <f>VLOOKUP(J6,$F$6:$H$75,3,FALSE)</f>
        <v>1.4422387609860253E-2</v>
      </c>
      <c r="L6">
        <f>K6^2</f>
        <v>2.0800526436905053E-4</v>
      </c>
    </row>
    <row r="7" spans="2:12">
      <c r="B7" t="str">
        <f>'4-25.1'!A8</f>
        <v>111,112</v>
      </c>
      <c r="C7" t="str">
        <f>'4-25.1'!B8</f>
        <v xml:space="preserve"> Crop &amp; Animal Production </v>
      </c>
      <c r="D7">
        <f>'4-25.1'!P8</f>
        <v>196.05099999999999</v>
      </c>
      <c r="E7">
        <f>include!D5</f>
        <v>1</v>
      </c>
      <c r="F7">
        <f>F6+E7</f>
        <v>1</v>
      </c>
      <c r="G7">
        <f t="shared" ref="G7:G70" si="0">D7*E7</f>
        <v>196.05099999999999</v>
      </c>
      <c r="H7">
        <f t="shared" ref="H7:H70" si="1">G7/$G$3</f>
        <v>1.4422387609860253E-2</v>
      </c>
      <c r="J7" s="33">
        <f>1+J6</f>
        <v>2</v>
      </c>
      <c r="K7">
        <f t="shared" ref="K7:K65" si="2">VLOOKUP(J7,$F$6:$H$75,3,FALSE)</f>
        <v>2.261298196589124E-3</v>
      </c>
      <c r="L7">
        <f t="shared" ref="L7:L65" si="3">K7^2</f>
        <v>5.1134695338972245E-6</v>
      </c>
    </row>
    <row r="8" spans="2:12">
      <c r="B8" t="str">
        <f>'4-25.1'!A9</f>
        <v>113-115</v>
      </c>
      <c r="C8" t="str">
        <f>'4-25.1'!B9</f>
        <v xml:space="preserve"> Forestry, Fishing, and Related Activities </v>
      </c>
      <c r="D8">
        <f>'4-25.1'!P9</f>
        <v>30.739000000000001</v>
      </c>
      <c r="E8">
        <f>include!D6</f>
        <v>1</v>
      </c>
      <c r="F8">
        <f t="shared" ref="F8:F71" si="4">F7+E8</f>
        <v>2</v>
      </c>
      <c r="G8">
        <f t="shared" si="0"/>
        <v>30.739000000000001</v>
      </c>
      <c r="H8">
        <f t="shared" si="1"/>
        <v>2.261298196589124E-3</v>
      </c>
      <c r="J8" s="33">
        <f t="shared" ref="J8:J65" si="5">1+J7</f>
        <v>3</v>
      </c>
      <c r="K8">
        <f t="shared" si="2"/>
        <v>9.1147847735380347E-3</v>
      </c>
      <c r="L8">
        <f t="shared" si="3"/>
        <v>8.3079301467920799E-5</v>
      </c>
    </row>
    <row r="9" spans="2:12">
      <c r="B9" t="str">
        <f>'4-25.1'!A10</f>
        <v>21</v>
      </c>
      <c r="C9" t="str">
        <f>'4-25.1'!B10</f>
        <v xml:space="preserve">Mining </v>
      </c>
      <c r="D9">
        <f>'4-25.1'!P10</f>
        <v>180.75399999999999</v>
      </c>
      <c r="E9">
        <f>include!D7</f>
        <v>0</v>
      </c>
      <c r="F9">
        <f t="shared" si="4"/>
        <v>2</v>
      </c>
      <c r="G9">
        <f t="shared" si="0"/>
        <v>0</v>
      </c>
      <c r="H9">
        <f t="shared" si="1"/>
        <v>0</v>
      </c>
      <c r="J9" s="33">
        <f t="shared" si="5"/>
        <v>4</v>
      </c>
      <c r="K9">
        <f t="shared" si="2"/>
        <v>2.9869381136701976E-3</v>
      </c>
      <c r="L9">
        <f t="shared" si="3"/>
        <v>8.9217992948956781E-6</v>
      </c>
    </row>
    <row r="10" spans="2:12">
      <c r="B10" t="str">
        <f>'4-25.1'!A11</f>
        <v>211</v>
      </c>
      <c r="C10" t="str">
        <f>'4-25.1'!B11</f>
        <v xml:space="preserve"> Oil and Gas Extraction </v>
      </c>
      <c r="D10">
        <f>'4-25.1'!P11</f>
        <v>123.902</v>
      </c>
      <c r="E10">
        <f>include!D8</f>
        <v>1</v>
      </c>
      <c r="F10">
        <f t="shared" si="4"/>
        <v>3</v>
      </c>
      <c r="G10">
        <f t="shared" si="0"/>
        <v>123.902</v>
      </c>
      <c r="H10">
        <f t="shared" si="1"/>
        <v>9.1147847735380347E-3</v>
      </c>
      <c r="J10" s="33">
        <f t="shared" si="5"/>
        <v>5</v>
      </c>
      <c r="K10">
        <f t="shared" si="2"/>
        <v>1.3671220822216818E-3</v>
      </c>
      <c r="L10">
        <f t="shared" si="3"/>
        <v>1.869022787698147E-6</v>
      </c>
    </row>
    <row r="11" spans="2:12">
      <c r="B11" t="str">
        <f>'4-25.1'!A12</f>
        <v>212</v>
      </c>
      <c r="C11" t="str">
        <f>'4-25.1'!B12</f>
        <v xml:space="preserve"> Mining, except Oil and Gas </v>
      </c>
      <c r="D11">
        <f>'4-25.1'!P12</f>
        <v>40.603000000000002</v>
      </c>
      <c r="E11">
        <f>include!D9</f>
        <v>1</v>
      </c>
      <c r="F11">
        <f t="shared" si="4"/>
        <v>4</v>
      </c>
      <c r="G11">
        <f t="shared" si="0"/>
        <v>40.603000000000002</v>
      </c>
      <c r="H11">
        <f t="shared" si="1"/>
        <v>2.9869381136701976E-3</v>
      </c>
      <c r="J11" s="33">
        <f t="shared" si="5"/>
        <v>6</v>
      </c>
      <c r="K11">
        <f t="shared" si="2"/>
        <v>2.9874457085027055E-2</v>
      </c>
      <c r="L11">
        <f t="shared" si="3"/>
        <v>8.9248318612512325E-4</v>
      </c>
    </row>
    <row r="12" spans="2:12">
      <c r="B12" t="str">
        <f>'4-25.1'!A13</f>
        <v>213</v>
      </c>
      <c r="C12" t="str">
        <f>'4-25.1'!B13</f>
        <v xml:space="preserve"> Support Activities for Mining </v>
      </c>
      <c r="D12">
        <f>'4-25.1'!P13</f>
        <v>18.584</v>
      </c>
      <c r="E12">
        <f>include!D10</f>
        <v>1</v>
      </c>
      <c r="F12">
        <f t="shared" si="4"/>
        <v>5</v>
      </c>
      <c r="G12">
        <f t="shared" si="0"/>
        <v>18.584</v>
      </c>
      <c r="H12">
        <f t="shared" si="1"/>
        <v>1.3671220822216818E-3</v>
      </c>
      <c r="J12" s="33">
        <f t="shared" si="5"/>
        <v>7</v>
      </c>
      <c r="K12">
        <f t="shared" si="2"/>
        <v>6.685112221493196E-2</v>
      </c>
      <c r="L12">
        <f t="shared" si="3"/>
        <v>4.4690725413957695E-3</v>
      </c>
    </row>
    <row r="13" spans="2:12">
      <c r="B13" t="str">
        <f>'4-25.1'!A14</f>
        <v>22</v>
      </c>
      <c r="C13" t="str">
        <f>'4-25.1'!B14</f>
        <v xml:space="preserve">Utilities </v>
      </c>
      <c r="D13">
        <f>'4-25.1'!P14</f>
        <v>406.09899999999999</v>
      </c>
      <c r="E13">
        <f>include!D11</f>
        <v>1</v>
      </c>
      <c r="F13">
        <f t="shared" si="4"/>
        <v>6</v>
      </c>
      <c r="G13">
        <f t="shared" si="0"/>
        <v>406.09899999999999</v>
      </c>
      <c r="H13">
        <f t="shared" si="1"/>
        <v>2.9874457085027055E-2</v>
      </c>
      <c r="J13" s="33">
        <f t="shared" si="5"/>
        <v>8</v>
      </c>
      <c r="K13">
        <f t="shared" si="2"/>
        <v>3.515557671269668E-2</v>
      </c>
      <c r="L13">
        <f t="shared" si="3"/>
        <v>1.2359145740023011E-3</v>
      </c>
    </row>
    <row r="14" spans="2:12">
      <c r="B14" t="str">
        <f>'4-25.1'!A15</f>
        <v>23</v>
      </c>
      <c r="C14" t="str">
        <f>'4-25.1'!B15</f>
        <v xml:space="preserve">Construction </v>
      </c>
      <c r="D14">
        <f>'4-25.1'!P15</f>
        <v>908.74199999999996</v>
      </c>
      <c r="E14">
        <f>include!D12</f>
        <v>1</v>
      </c>
      <c r="F14">
        <f t="shared" si="4"/>
        <v>7</v>
      </c>
      <c r="G14">
        <f t="shared" si="0"/>
        <v>908.74199999999996</v>
      </c>
      <c r="H14">
        <f t="shared" si="1"/>
        <v>6.685112221493196E-2</v>
      </c>
      <c r="J14" s="33">
        <f t="shared" si="5"/>
        <v>9</v>
      </c>
      <c r="K14">
        <f t="shared" si="2"/>
        <v>5.6112769622052965E-3</v>
      </c>
      <c r="L14">
        <f t="shared" si="3"/>
        <v>3.1486429146575897E-5</v>
      </c>
    </row>
    <row r="15" spans="2:12">
      <c r="B15" t="str">
        <f>'4-25.1'!A16</f>
        <v>MN</v>
      </c>
      <c r="C15" t="str">
        <f>'4-25.1'!B16</f>
        <v xml:space="preserve">Manufacturing Sector </v>
      </c>
      <c r="D15">
        <f>'4-25.1'!P16</f>
        <v>2868.3629999999998</v>
      </c>
      <c r="E15">
        <f>include!D13</f>
        <v>0</v>
      </c>
      <c r="F15">
        <f t="shared" si="4"/>
        <v>7</v>
      </c>
      <c r="G15">
        <f t="shared" si="0"/>
        <v>0</v>
      </c>
      <c r="H15">
        <f t="shared" si="1"/>
        <v>0</v>
      </c>
      <c r="J15" s="33">
        <f t="shared" si="5"/>
        <v>10</v>
      </c>
      <c r="K15">
        <f t="shared" si="2"/>
        <v>4.688852091941754E-3</v>
      </c>
      <c r="L15">
        <f t="shared" si="3"/>
        <v>2.1985333940106562E-5</v>
      </c>
    </row>
    <row r="16" spans="2:12">
      <c r="B16" t="str">
        <f>'4-25.1'!A17</f>
        <v>ND</v>
      </c>
      <c r="C16" t="str">
        <f>'4-25.1'!B17</f>
        <v xml:space="preserve"> Non-Durable Manufacturing Sector </v>
      </c>
      <c r="D16">
        <f>'4-25.1'!P17</f>
        <v>1446.491</v>
      </c>
      <c r="E16">
        <f>include!D14</f>
        <v>0</v>
      </c>
      <c r="F16">
        <f t="shared" si="4"/>
        <v>7</v>
      </c>
      <c r="G16">
        <f t="shared" si="0"/>
        <v>0</v>
      </c>
      <c r="H16">
        <f t="shared" si="1"/>
        <v>0</v>
      </c>
      <c r="J16" s="33">
        <f t="shared" si="5"/>
        <v>11</v>
      </c>
      <c r="K16">
        <f t="shared" si="2"/>
        <v>9.7540600046242612E-3</v>
      </c>
      <c r="L16">
        <f t="shared" si="3"/>
        <v>9.5141686573810638E-5</v>
      </c>
    </row>
    <row r="17" spans="2:12">
      <c r="B17" t="str">
        <f>'4-25.1'!A18</f>
        <v>311,312</v>
      </c>
      <c r="C17" t="str">
        <f>'4-25.1'!B18</f>
        <v xml:space="preserve">  Food and Beverage and Tobacco Products </v>
      </c>
      <c r="D17">
        <f>'4-25.1'!P18</f>
        <v>477.88799999999998</v>
      </c>
      <c r="E17">
        <f>include!D15</f>
        <v>1</v>
      </c>
      <c r="F17">
        <f t="shared" si="4"/>
        <v>8</v>
      </c>
      <c r="G17">
        <f t="shared" si="0"/>
        <v>477.88799999999998</v>
      </c>
      <c r="H17">
        <f t="shared" si="1"/>
        <v>3.515557671269668E-2</v>
      </c>
      <c r="J17" s="33">
        <f t="shared" si="5"/>
        <v>12</v>
      </c>
      <c r="K17">
        <f t="shared" si="2"/>
        <v>7.4586278946606813E-3</v>
      </c>
      <c r="L17">
        <f t="shared" si="3"/>
        <v>5.563113007101043E-5</v>
      </c>
    </row>
    <row r="18" spans="2:12">
      <c r="B18" t="str">
        <f>'4-25.1'!A19</f>
        <v>313,314</v>
      </c>
      <c r="C18" t="str">
        <f>'4-25.1'!B19</f>
        <v xml:space="preserve">  Textile Mills and Textile Product Mills </v>
      </c>
      <c r="D18">
        <f>'4-25.1'!P19</f>
        <v>76.277000000000001</v>
      </c>
      <c r="E18">
        <f>include!D16</f>
        <v>1</v>
      </c>
      <c r="F18">
        <f t="shared" si="4"/>
        <v>9</v>
      </c>
      <c r="G18">
        <f t="shared" si="0"/>
        <v>76.277000000000001</v>
      </c>
      <c r="H18">
        <f t="shared" si="1"/>
        <v>5.6112769622052965E-3</v>
      </c>
      <c r="J18" s="33">
        <f t="shared" si="5"/>
        <v>13</v>
      </c>
      <c r="K18">
        <f t="shared" si="2"/>
        <v>1.623862077214884E-2</v>
      </c>
      <c r="L18">
        <f t="shared" si="3"/>
        <v>2.6369280458166377E-4</v>
      </c>
    </row>
    <row r="19" spans="2:12">
      <c r="B19" t="str">
        <f>'4-25.1'!A20</f>
        <v>315,316</v>
      </c>
      <c r="C19" t="str">
        <f>'4-25.1'!B20</f>
        <v xml:space="preserve">  Apparel and Leather and Applied Products </v>
      </c>
      <c r="D19">
        <f>'4-25.1'!P20</f>
        <v>63.738</v>
      </c>
      <c r="E19">
        <f>include!D17</f>
        <v>1</v>
      </c>
      <c r="F19">
        <f t="shared" si="4"/>
        <v>10</v>
      </c>
      <c r="G19">
        <f t="shared" si="0"/>
        <v>63.738</v>
      </c>
      <c r="H19">
        <f t="shared" si="1"/>
        <v>4.688852091941754E-3</v>
      </c>
      <c r="J19" s="33">
        <f t="shared" si="5"/>
        <v>14</v>
      </c>
      <c r="K19">
        <f t="shared" si="2"/>
        <v>2.8457678986581757E-2</v>
      </c>
      <c r="L19">
        <f t="shared" si="3"/>
        <v>8.098394933033369E-4</v>
      </c>
    </row>
    <row r="20" spans="2:12">
      <c r="B20" t="str">
        <f>'4-25.1'!A21</f>
        <v>322</v>
      </c>
      <c r="C20" t="str">
        <f>'4-25.1'!B21</f>
        <v xml:space="preserve">  Paper Products </v>
      </c>
      <c r="D20">
        <f>'4-25.1'!P21</f>
        <v>132.59200000000001</v>
      </c>
      <c r="E20">
        <f>include!D18</f>
        <v>1</v>
      </c>
      <c r="F20">
        <f t="shared" si="4"/>
        <v>11</v>
      </c>
      <c r="G20">
        <f t="shared" si="0"/>
        <v>132.59200000000001</v>
      </c>
      <c r="H20">
        <f t="shared" si="1"/>
        <v>9.7540600046242612E-3</v>
      </c>
      <c r="J20" s="33">
        <f t="shared" si="5"/>
        <v>15</v>
      </c>
      <c r="K20">
        <f t="shared" si="2"/>
        <v>1.2273201663233778E-2</v>
      </c>
      <c r="L20">
        <f t="shared" si="3"/>
        <v>1.5063147906640436E-4</v>
      </c>
    </row>
    <row r="21" spans="2:12">
      <c r="B21" t="str">
        <f>'4-25.1'!A22</f>
        <v>323</v>
      </c>
      <c r="C21" t="str">
        <f>'4-25.1'!B22</f>
        <v xml:space="preserve">  Printing and Related Support Activities </v>
      </c>
      <c r="D21">
        <f>'4-25.1'!P22</f>
        <v>101.389</v>
      </c>
      <c r="E21">
        <f>include!D19</f>
        <v>1</v>
      </c>
      <c r="F21">
        <f t="shared" si="4"/>
        <v>12</v>
      </c>
      <c r="G21">
        <f t="shared" si="0"/>
        <v>101.389</v>
      </c>
      <c r="H21">
        <f t="shared" si="1"/>
        <v>7.4586278946606813E-3</v>
      </c>
      <c r="J21" s="33">
        <f t="shared" si="5"/>
        <v>16</v>
      </c>
      <c r="K21">
        <f t="shared" si="2"/>
        <v>5.9408457809931323E-3</v>
      </c>
      <c r="L21">
        <f t="shared" si="3"/>
        <v>3.5293648593543899E-5</v>
      </c>
    </row>
    <row r="22" spans="2:12">
      <c r="B22" t="str">
        <f>'4-25.1'!A23</f>
        <v>324</v>
      </c>
      <c r="C22" t="str">
        <f>'4-25.1'!B23</f>
        <v xml:space="preserve">  Petroleum and Coal Products </v>
      </c>
      <c r="D22">
        <f>'4-25.1'!P23</f>
        <v>220.74</v>
      </c>
      <c r="E22">
        <f>include!D20</f>
        <v>1</v>
      </c>
      <c r="F22">
        <f t="shared" si="4"/>
        <v>13</v>
      </c>
      <c r="G22">
        <f t="shared" si="0"/>
        <v>220.74</v>
      </c>
      <c r="H22">
        <f t="shared" si="1"/>
        <v>1.623862077214884E-2</v>
      </c>
      <c r="J22" s="33">
        <f t="shared" si="5"/>
        <v>17</v>
      </c>
      <c r="K22">
        <f t="shared" si="2"/>
        <v>6.5374536203612896E-3</v>
      </c>
      <c r="L22">
        <f t="shared" si="3"/>
        <v>4.273829983837493E-5</v>
      </c>
    </row>
    <row r="23" spans="2:12">
      <c r="B23" t="str">
        <f>'4-25.1'!A24</f>
        <v>325</v>
      </c>
      <c r="C23" t="str">
        <f>'4-25.1'!B24</f>
        <v xml:space="preserve">  Chemical Products </v>
      </c>
      <c r="D23">
        <f>'4-25.1'!P24</f>
        <v>386.84</v>
      </c>
      <c r="E23">
        <f>include!D21</f>
        <v>1</v>
      </c>
      <c r="F23">
        <f t="shared" si="4"/>
        <v>14</v>
      </c>
      <c r="G23">
        <f t="shared" si="0"/>
        <v>386.84</v>
      </c>
      <c r="H23">
        <f t="shared" si="1"/>
        <v>2.8457678986581757E-2</v>
      </c>
      <c r="J23" s="33">
        <f t="shared" si="5"/>
        <v>18</v>
      </c>
      <c r="K23">
        <f t="shared" si="2"/>
        <v>9.6674746252239721E-3</v>
      </c>
      <c r="L23">
        <f t="shared" si="3"/>
        <v>9.3460065629349384E-5</v>
      </c>
    </row>
    <row r="24" spans="2:12">
      <c r="B24" t="str">
        <f>'4-25.1'!A25</f>
        <v>326</v>
      </c>
      <c r="C24" t="str">
        <f>'4-25.1'!B25</f>
        <v xml:space="preserve">  Plastics and Rubber Products </v>
      </c>
      <c r="D24">
        <f>'4-25.1'!P25</f>
        <v>166.83600000000001</v>
      </c>
      <c r="E24">
        <f>include!D22</f>
        <v>1</v>
      </c>
      <c r="F24">
        <f t="shared" si="4"/>
        <v>15</v>
      </c>
      <c r="G24">
        <f t="shared" si="0"/>
        <v>166.83600000000001</v>
      </c>
      <c r="H24">
        <f t="shared" si="1"/>
        <v>1.2273201663233778E-2</v>
      </c>
      <c r="J24" s="33">
        <f t="shared" si="5"/>
        <v>19</v>
      </c>
      <c r="K24">
        <f t="shared" si="2"/>
        <v>1.8220521117453099E-2</v>
      </c>
      <c r="L24">
        <f t="shared" si="3"/>
        <v>3.3198738979155434E-4</v>
      </c>
    </row>
    <row r="25" spans="2:12">
      <c r="B25" t="str">
        <f>'4-25.1'!A26</f>
        <v>DM</v>
      </c>
      <c r="C25" t="str">
        <f>'4-25.1'!B26</f>
        <v xml:space="preserve"> Durable Manufacturing Sector </v>
      </c>
      <c r="D25">
        <f>'4-25.1'!P26</f>
        <v>1737.6510000000001</v>
      </c>
      <c r="E25">
        <f>include!D23</f>
        <v>0</v>
      </c>
      <c r="F25">
        <f t="shared" si="4"/>
        <v>15</v>
      </c>
      <c r="G25">
        <f t="shared" si="0"/>
        <v>0</v>
      </c>
      <c r="H25">
        <f t="shared" si="1"/>
        <v>0</v>
      </c>
      <c r="J25" s="33">
        <f t="shared" si="5"/>
        <v>20</v>
      </c>
      <c r="K25">
        <f t="shared" si="2"/>
        <v>2.0092442582380615E-2</v>
      </c>
      <c r="L25">
        <f t="shared" si="3"/>
        <v>4.0370624892626175E-4</v>
      </c>
    </row>
    <row r="26" spans="2:12">
      <c r="B26" t="str">
        <f>'4-25.1'!A27</f>
        <v>321</v>
      </c>
      <c r="C26" t="str">
        <f>'4-25.1'!B27</f>
        <v xml:space="preserve">  Wood Products </v>
      </c>
      <c r="D26">
        <f>'4-25.1'!P27</f>
        <v>80.757000000000005</v>
      </c>
      <c r="E26">
        <f>include!D24</f>
        <v>1</v>
      </c>
      <c r="F26">
        <f t="shared" si="4"/>
        <v>16</v>
      </c>
      <c r="G26">
        <f t="shared" si="0"/>
        <v>80.757000000000005</v>
      </c>
      <c r="H26">
        <f t="shared" si="1"/>
        <v>5.9408457809931323E-3</v>
      </c>
      <c r="J26" s="33">
        <f t="shared" si="5"/>
        <v>21</v>
      </c>
      <c r="K26">
        <f t="shared" si="2"/>
        <v>3.3783305117681434E-2</v>
      </c>
      <c r="L26">
        <f t="shared" si="3"/>
        <v>1.1413117046743606E-3</v>
      </c>
    </row>
    <row r="27" spans="2:12">
      <c r="B27" t="str">
        <f>'4-25.1'!A28</f>
        <v>327</v>
      </c>
      <c r="C27" t="str">
        <f>'4-25.1'!B28</f>
        <v xml:space="preserve">  Nonmetallic Mineral Products </v>
      </c>
      <c r="D27">
        <f>'4-25.1'!P28</f>
        <v>88.867000000000004</v>
      </c>
      <c r="E27">
        <f>include!D25</f>
        <v>1</v>
      </c>
      <c r="F27">
        <f t="shared" si="4"/>
        <v>17</v>
      </c>
      <c r="G27">
        <f t="shared" si="0"/>
        <v>88.867000000000004</v>
      </c>
      <c r="H27">
        <f t="shared" si="1"/>
        <v>6.5374536203612896E-3</v>
      </c>
      <c r="J27" s="33">
        <f t="shared" si="5"/>
        <v>22</v>
      </c>
      <c r="K27">
        <f t="shared" si="2"/>
        <v>8.5381129051278013E-3</v>
      </c>
      <c r="L27">
        <f t="shared" si="3"/>
        <v>7.2899371980709901E-5</v>
      </c>
    </row>
    <row r="28" spans="2:12">
      <c r="B28" t="str">
        <f>'4-25.1'!A29</f>
        <v>331</v>
      </c>
      <c r="C28" t="str">
        <f>'4-25.1'!B29</f>
        <v xml:space="preserve">  Primary Metals </v>
      </c>
      <c r="D28">
        <f>'4-25.1'!P29</f>
        <v>131.41499999999999</v>
      </c>
      <c r="E28">
        <f>include!D26</f>
        <v>1</v>
      </c>
      <c r="F28">
        <f t="shared" si="4"/>
        <v>18</v>
      </c>
      <c r="G28">
        <f t="shared" si="0"/>
        <v>131.41499999999999</v>
      </c>
      <c r="H28">
        <f t="shared" si="1"/>
        <v>9.6674746252239721E-3</v>
      </c>
      <c r="J28" s="33">
        <f t="shared" si="5"/>
        <v>23</v>
      </c>
      <c r="K28">
        <f t="shared" si="2"/>
        <v>3.8901479447669134E-2</v>
      </c>
      <c r="L28">
        <f t="shared" si="3"/>
        <v>1.513325103217424E-3</v>
      </c>
    </row>
    <row r="29" spans="2:12">
      <c r="B29" t="str">
        <f>'4-25.1'!A30</f>
        <v>332</v>
      </c>
      <c r="C29" t="str">
        <f>'4-25.1'!B30</f>
        <v xml:space="preserve">  Fabricated Metal Products </v>
      </c>
      <c r="D29">
        <f>'4-25.1'!P30</f>
        <v>247.68100000000001</v>
      </c>
      <c r="E29">
        <f>include!D27</f>
        <v>1</v>
      </c>
      <c r="F29">
        <f t="shared" si="4"/>
        <v>19</v>
      </c>
      <c r="G29">
        <f t="shared" si="0"/>
        <v>247.68100000000001</v>
      </c>
      <c r="H29">
        <f t="shared" si="1"/>
        <v>1.8220521117453099E-2</v>
      </c>
      <c r="J29" s="33">
        <f t="shared" si="5"/>
        <v>24</v>
      </c>
      <c r="K29">
        <f t="shared" si="2"/>
        <v>5.3349688185965662E-3</v>
      </c>
      <c r="L29">
        <f t="shared" si="3"/>
        <v>2.8461892295397642E-5</v>
      </c>
    </row>
    <row r="30" spans="2:12">
      <c r="B30" t="str">
        <f>'4-25.1'!A31</f>
        <v>333</v>
      </c>
      <c r="C30" t="str">
        <f>'4-25.1'!B31</f>
        <v xml:space="preserve">  Machinery </v>
      </c>
      <c r="D30">
        <f>'4-25.1'!P31</f>
        <v>273.12700000000001</v>
      </c>
      <c r="E30">
        <f>include!D28</f>
        <v>1</v>
      </c>
      <c r="F30">
        <f t="shared" si="4"/>
        <v>20</v>
      </c>
      <c r="G30">
        <f t="shared" si="0"/>
        <v>273.12700000000001</v>
      </c>
      <c r="H30">
        <f t="shared" si="1"/>
        <v>2.0092442582380615E-2</v>
      </c>
      <c r="J30" s="33">
        <f t="shared" si="5"/>
        <v>25</v>
      </c>
      <c r="K30">
        <f t="shared" si="2"/>
        <v>8.2669542743126316E-3</v>
      </c>
      <c r="L30">
        <f t="shared" si="3"/>
        <v>6.8342532973575894E-5</v>
      </c>
    </row>
    <row r="31" spans="2:12">
      <c r="B31" t="str">
        <f>'4-25.1'!A32</f>
        <v>334</v>
      </c>
      <c r="C31" t="str">
        <f>'4-25.1'!B32</f>
        <v xml:space="preserve">  Computer and Electronic Products </v>
      </c>
      <c r="D31">
        <f>'4-25.1'!P32</f>
        <v>459.23399999999998</v>
      </c>
      <c r="E31">
        <f>include!D29</f>
        <v>1</v>
      </c>
      <c r="F31">
        <f t="shared" si="4"/>
        <v>21</v>
      </c>
      <c r="G31">
        <f t="shared" si="0"/>
        <v>459.23399999999998</v>
      </c>
      <c r="H31">
        <f t="shared" si="1"/>
        <v>3.3783305117681434E-2</v>
      </c>
      <c r="J31" s="33">
        <f t="shared" si="5"/>
        <v>26</v>
      </c>
      <c r="K31">
        <f t="shared" si="2"/>
        <v>5.3736857983572889E-2</v>
      </c>
      <c r="L31">
        <f t="shared" si="3"/>
        <v>2.8876499059466813E-3</v>
      </c>
    </row>
    <row r="32" spans="2:12">
      <c r="B32" t="str">
        <f>'4-25.1'!A33</f>
        <v>335</v>
      </c>
      <c r="C32" t="str">
        <f>'4-25.1'!B33</f>
        <v xml:space="preserve">  Electrical Equipment, Appliances, and Components </v>
      </c>
      <c r="D32">
        <f>'4-25.1'!P33</f>
        <v>116.063</v>
      </c>
      <c r="E32">
        <f>include!D30</f>
        <v>1</v>
      </c>
      <c r="F32">
        <f t="shared" si="4"/>
        <v>22</v>
      </c>
      <c r="G32">
        <f t="shared" si="0"/>
        <v>116.063</v>
      </c>
      <c r="H32">
        <f t="shared" si="1"/>
        <v>8.5381129051278013E-3</v>
      </c>
      <c r="J32" s="33">
        <f t="shared" si="5"/>
        <v>27</v>
      </c>
      <c r="K32">
        <f t="shared" si="2"/>
        <v>6.318790594253039E-2</v>
      </c>
      <c r="L32">
        <f t="shared" si="3"/>
        <v>3.9927114574020671E-3</v>
      </c>
    </row>
    <row r="33" spans="2:12">
      <c r="B33" t="str">
        <f>'4-25.1'!A34</f>
        <v>336</v>
      </c>
      <c r="C33" t="str">
        <f>'4-25.1'!B34</f>
        <v xml:space="preserve">  Transportation Equipment  </v>
      </c>
      <c r="D33">
        <f>'4-25.1'!P34</f>
        <v>528.80799999999999</v>
      </c>
      <c r="E33">
        <f>include!D31</f>
        <v>1</v>
      </c>
      <c r="F33">
        <f t="shared" si="4"/>
        <v>23</v>
      </c>
      <c r="G33">
        <f t="shared" si="0"/>
        <v>528.80799999999999</v>
      </c>
      <c r="H33">
        <f t="shared" si="1"/>
        <v>3.8901479447669134E-2</v>
      </c>
      <c r="J33" s="33">
        <f t="shared" si="5"/>
        <v>28</v>
      </c>
      <c r="K33">
        <f t="shared" si="2"/>
        <v>6.8718041296002884E-3</v>
      </c>
      <c r="L33">
        <f t="shared" si="3"/>
        <v>4.722169199559158E-5</v>
      </c>
    </row>
    <row r="34" spans="2:12">
      <c r="B34" t="str">
        <f>'4-25.1'!A35</f>
        <v>337</v>
      </c>
      <c r="C34" t="str">
        <f>'4-25.1'!B35</f>
        <v xml:space="preserve">  Furniture and Related Products </v>
      </c>
      <c r="D34">
        <f>'4-25.1'!P35</f>
        <v>72.521000000000001</v>
      </c>
      <c r="E34">
        <f>include!D32</f>
        <v>1</v>
      </c>
      <c r="F34">
        <f t="shared" si="4"/>
        <v>24</v>
      </c>
      <c r="G34">
        <f t="shared" si="0"/>
        <v>72.521000000000001</v>
      </c>
      <c r="H34">
        <f t="shared" si="1"/>
        <v>5.3349688185965662E-3</v>
      </c>
      <c r="J34" s="33">
        <f t="shared" si="5"/>
        <v>29</v>
      </c>
      <c r="K34">
        <f t="shared" si="2"/>
        <v>2.9909105949680864E-3</v>
      </c>
      <c r="L34">
        <f t="shared" si="3"/>
        <v>8.9455461870923529E-6</v>
      </c>
    </row>
    <row r="35" spans="2:12">
      <c r="B35" t="str">
        <f>'4-25.1'!A36</f>
        <v>339</v>
      </c>
      <c r="C35" t="str">
        <f>'4-25.1'!B36</f>
        <v xml:space="preserve">  Miscellaneous Manufacturing </v>
      </c>
      <c r="D35">
        <f>'4-25.1'!P36</f>
        <v>112.377</v>
      </c>
      <c r="E35">
        <f>include!D33</f>
        <v>1</v>
      </c>
      <c r="F35">
        <f t="shared" si="4"/>
        <v>25</v>
      </c>
      <c r="G35">
        <f t="shared" si="0"/>
        <v>112.377</v>
      </c>
      <c r="H35">
        <f t="shared" si="1"/>
        <v>8.2669542743126316E-3</v>
      </c>
      <c r="J35" s="33">
        <f t="shared" si="5"/>
        <v>30</v>
      </c>
      <c r="K35">
        <f t="shared" si="2"/>
        <v>2.0167699033635067E-3</v>
      </c>
      <c r="L35">
        <f t="shared" si="3"/>
        <v>4.0673608431128482E-6</v>
      </c>
    </row>
    <row r="36" spans="2:12">
      <c r="B36" t="str">
        <f>'4-25.1'!A37</f>
        <v>42,44-45</v>
      </c>
      <c r="C36" t="str">
        <f>'4-25.1'!B37</f>
        <v xml:space="preserve">Trade </v>
      </c>
      <c r="D36">
        <f>'4-25.1'!P37</f>
        <v>1582.009</v>
      </c>
      <c r="E36">
        <f>include!D34</f>
        <v>0</v>
      </c>
      <c r="F36">
        <f t="shared" si="4"/>
        <v>25</v>
      </c>
      <c r="G36">
        <f t="shared" si="0"/>
        <v>0</v>
      </c>
      <c r="H36">
        <f t="shared" si="1"/>
        <v>0</v>
      </c>
      <c r="J36" s="33">
        <f t="shared" si="5"/>
        <v>31</v>
      </c>
      <c r="K36">
        <f t="shared" si="2"/>
        <v>1.4471749368209949E-2</v>
      </c>
      <c r="L36">
        <f t="shared" si="3"/>
        <v>2.0943152977628506E-4</v>
      </c>
    </row>
    <row r="37" spans="2:12">
      <c r="B37" t="str">
        <f>'4-25.1'!A38</f>
        <v>42</v>
      </c>
      <c r="C37" t="str">
        <f>'4-25.1'!B38</f>
        <v xml:space="preserve"> Wholesale Trade </v>
      </c>
      <c r="D37">
        <f>'4-25.1'!P38</f>
        <v>730.47299999999996</v>
      </c>
      <c r="E37">
        <f>include!D35</f>
        <v>1</v>
      </c>
      <c r="F37">
        <f t="shared" si="4"/>
        <v>26</v>
      </c>
      <c r="G37">
        <f t="shared" si="0"/>
        <v>730.47299999999996</v>
      </c>
      <c r="H37">
        <f t="shared" si="1"/>
        <v>5.3736857983572889E-2</v>
      </c>
      <c r="J37" s="33">
        <f t="shared" si="5"/>
        <v>32</v>
      </c>
      <c r="K37">
        <f t="shared" si="2"/>
        <v>1.8923723871647946E-3</v>
      </c>
      <c r="L37">
        <f t="shared" si="3"/>
        <v>3.5810732517037831E-6</v>
      </c>
    </row>
    <row r="38" spans="2:12">
      <c r="B38" t="str">
        <f>'4-25.1'!A39</f>
        <v>44,45</v>
      </c>
      <c r="C38" t="str">
        <f>'4-25.1'!B39</f>
        <v xml:space="preserve"> Retail Trade </v>
      </c>
      <c r="D38">
        <f>'4-25.1'!P39</f>
        <v>858.94600000000003</v>
      </c>
      <c r="E38">
        <f>include!D36</f>
        <v>1</v>
      </c>
      <c r="F38">
        <f t="shared" si="4"/>
        <v>27</v>
      </c>
      <c r="G38">
        <f t="shared" si="0"/>
        <v>858.94600000000003</v>
      </c>
      <c r="H38">
        <f t="shared" si="1"/>
        <v>6.318790594253039E-2</v>
      </c>
      <c r="J38" s="33">
        <f t="shared" si="5"/>
        <v>33</v>
      </c>
      <c r="K38">
        <f t="shared" si="2"/>
        <v>1.694925353766011E-3</v>
      </c>
      <c r="L38">
        <f t="shared" si="3"/>
        <v>2.8727719548388374E-6</v>
      </c>
    </row>
    <row r="39" spans="2:12">
      <c r="B39" t="str">
        <f>'4-25.1'!A40</f>
        <v>48-49</v>
      </c>
      <c r="C39" t="str">
        <f>'4-25.1'!B40</f>
        <v xml:space="preserve">Transportation and Warehousing </v>
      </c>
      <c r="D39">
        <f>'4-25.1'!P40</f>
        <v>505.38</v>
      </c>
      <c r="E39">
        <f>include!D37</f>
        <v>0</v>
      </c>
      <c r="F39">
        <f t="shared" si="4"/>
        <v>27</v>
      </c>
      <c r="G39">
        <f t="shared" si="0"/>
        <v>0</v>
      </c>
      <c r="H39">
        <f t="shared" si="1"/>
        <v>0</v>
      </c>
      <c r="J39" s="33">
        <f t="shared" si="5"/>
        <v>34</v>
      </c>
      <c r="K39">
        <f t="shared" si="2"/>
        <v>7.6831466524598943E-3</v>
      </c>
      <c r="L39">
        <f t="shared" si="3"/>
        <v>5.9030742483205678E-5</v>
      </c>
    </row>
    <row r="40" spans="2:12">
      <c r="B40" t="str">
        <f>'4-25.1'!A41</f>
        <v>481</v>
      </c>
      <c r="C40" t="str">
        <f>'4-25.1'!B41</f>
        <v xml:space="preserve"> Air Transportation </v>
      </c>
      <c r="D40">
        <f>'4-25.1'!P41</f>
        <v>93.412000000000006</v>
      </c>
      <c r="E40">
        <f>include!D38</f>
        <v>1</v>
      </c>
      <c r="F40">
        <f t="shared" si="4"/>
        <v>28</v>
      </c>
      <c r="G40">
        <f t="shared" si="0"/>
        <v>93.412000000000006</v>
      </c>
      <c r="H40">
        <f t="shared" si="1"/>
        <v>6.8718041296002884E-3</v>
      </c>
      <c r="J40" s="33">
        <f t="shared" si="5"/>
        <v>35</v>
      </c>
      <c r="K40">
        <f t="shared" si="2"/>
        <v>2.4055581192772815E-3</v>
      </c>
      <c r="L40">
        <f t="shared" si="3"/>
        <v>5.7867098652208517E-6</v>
      </c>
    </row>
    <row r="41" spans="2:12">
      <c r="B41" t="str">
        <f>'4-25.1'!A42</f>
        <v>482</v>
      </c>
      <c r="C41" t="str">
        <f>'4-25.1'!B42</f>
        <v xml:space="preserve"> Rail Transportation </v>
      </c>
      <c r="D41">
        <f>'4-25.1'!P42</f>
        <v>40.656999999999996</v>
      </c>
      <c r="E41">
        <f>include!D39</f>
        <v>1</v>
      </c>
      <c r="F41">
        <f t="shared" si="4"/>
        <v>29</v>
      </c>
      <c r="G41">
        <f t="shared" si="0"/>
        <v>40.656999999999996</v>
      </c>
      <c r="H41">
        <f t="shared" si="1"/>
        <v>2.9909105949680864E-3</v>
      </c>
      <c r="J41" s="33">
        <f t="shared" si="5"/>
        <v>36</v>
      </c>
      <c r="K41">
        <f t="shared" si="2"/>
        <v>1.7383431030625691E-2</v>
      </c>
      <c r="L41">
        <f t="shared" si="3"/>
        <v>3.0218367439652016E-4</v>
      </c>
    </row>
    <row r="42" spans="2:12">
      <c r="B42" t="str">
        <f>'4-25.1'!A43</f>
        <v>483</v>
      </c>
      <c r="C42" t="str">
        <f>'4-25.1'!B43</f>
        <v xml:space="preserve"> Water Transportation </v>
      </c>
      <c r="D42">
        <f>'4-25.1'!P43</f>
        <v>27.414999999999999</v>
      </c>
      <c r="E42">
        <f>include!D40</f>
        <v>1</v>
      </c>
      <c r="F42">
        <f t="shared" si="4"/>
        <v>30</v>
      </c>
      <c r="G42">
        <f t="shared" si="0"/>
        <v>27.414999999999999</v>
      </c>
      <c r="H42">
        <f t="shared" si="1"/>
        <v>2.0167699033635067E-3</v>
      </c>
      <c r="J42" s="33">
        <f t="shared" si="5"/>
        <v>37</v>
      </c>
      <c r="K42">
        <f t="shared" si="2"/>
        <v>6.9897279725728099E-3</v>
      </c>
      <c r="L42">
        <f t="shared" si="3"/>
        <v>4.8856297130566802E-5</v>
      </c>
    </row>
    <row r="43" spans="2:12">
      <c r="B43" t="str">
        <f>'4-25.1'!A44</f>
        <v>484</v>
      </c>
      <c r="C43" t="str">
        <f>'4-25.1'!B44</f>
        <v xml:space="preserve"> Truck Transportation </v>
      </c>
      <c r="D43">
        <f>'4-25.1'!P44</f>
        <v>196.72200000000001</v>
      </c>
      <c r="E43">
        <f>include!D41</f>
        <v>1</v>
      </c>
      <c r="F43">
        <f t="shared" si="4"/>
        <v>31</v>
      </c>
      <c r="G43">
        <f t="shared" si="0"/>
        <v>196.72200000000001</v>
      </c>
      <c r="H43">
        <f t="shared" si="1"/>
        <v>1.4471749368209949E-2</v>
      </c>
      <c r="J43" s="33">
        <f t="shared" si="5"/>
        <v>38</v>
      </c>
      <c r="K43">
        <f t="shared" si="2"/>
        <v>2.4649246453401795E-2</v>
      </c>
      <c r="L43">
        <f t="shared" si="3"/>
        <v>6.0758535072054094E-4</v>
      </c>
    </row>
    <row r="44" spans="2:12">
      <c r="B44" t="str">
        <f>'4-25.1'!A45</f>
        <v>485</v>
      </c>
      <c r="C44" t="str">
        <f>'4-25.1'!B45</f>
        <v xml:space="preserve"> Transit and Ground Passenger Transportation </v>
      </c>
      <c r="D44">
        <f>'4-25.1'!P45</f>
        <v>25.724</v>
      </c>
      <c r="E44">
        <f>include!D42</f>
        <v>1</v>
      </c>
      <c r="F44">
        <f t="shared" si="4"/>
        <v>32</v>
      </c>
      <c r="G44">
        <f t="shared" si="0"/>
        <v>25.724</v>
      </c>
      <c r="H44">
        <f t="shared" si="1"/>
        <v>1.8923723871647946E-3</v>
      </c>
      <c r="J44" s="33">
        <f t="shared" si="5"/>
        <v>39</v>
      </c>
      <c r="K44">
        <f t="shared" si="2"/>
        <v>5.3113546242146703E-3</v>
      </c>
      <c r="L44">
        <f t="shared" si="3"/>
        <v>2.821048794416656E-5</v>
      </c>
    </row>
    <row r="45" spans="2:12">
      <c r="B45" t="str">
        <f>'4-25.1'!A46</f>
        <v>486</v>
      </c>
      <c r="C45" t="str">
        <f>'4-25.1'!B46</f>
        <v xml:space="preserve"> Pipeline Transportation </v>
      </c>
      <c r="D45">
        <f>'4-25.1'!P46</f>
        <v>23.04</v>
      </c>
      <c r="E45">
        <f>include!D43</f>
        <v>1</v>
      </c>
      <c r="F45">
        <f t="shared" si="4"/>
        <v>33</v>
      </c>
      <c r="G45">
        <f t="shared" si="0"/>
        <v>23.04</v>
      </c>
      <c r="H45">
        <f t="shared" si="1"/>
        <v>1.694925353766011E-3</v>
      </c>
      <c r="J45" s="33">
        <f t="shared" si="5"/>
        <v>40</v>
      </c>
      <c r="K45">
        <f t="shared" si="2"/>
        <v>3.0026882663716427E-2</v>
      </c>
      <c r="L45">
        <f t="shared" si="3"/>
        <v>9.0161368250059413E-4</v>
      </c>
    </row>
    <row r="46" spans="2:12">
      <c r="B46" t="str">
        <f>'4-25.1'!A47</f>
        <v>487,488,492</v>
      </c>
      <c r="C46" t="str">
        <f>'4-25.1'!B47</f>
        <v xml:space="preserve"> Other Transportation and Support Activities </v>
      </c>
      <c r="D46">
        <f>'4-25.1'!P47</f>
        <v>104.441</v>
      </c>
      <c r="E46">
        <f>include!D44</f>
        <v>1</v>
      </c>
      <c r="F46">
        <f t="shared" si="4"/>
        <v>34</v>
      </c>
      <c r="G46">
        <f t="shared" si="0"/>
        <v>104.441</v>
      </c>
      <c r="H46">
        <f t="shared" si="1"/>
        <v>7.6831466524598943E-3</v>
      </c>
      <c r="J46" s="33">
        <f t="shared" si="5"/>
        <v>41</v>
      </c>
      <c r="K46">
        <f t="shared" si="2"/>
        <v>2.7038031873865765E-2</v>
      </c>
      <c r="L46">
        <f t="shared" si="3"/>
        <v>7.3105516761218107E-4</v>
      </c>
    </row>
    <row r="47" spans="2:12">
      <c r="B47" t="str">
        <f>'4-25.1'!A48</f>
        <v>493</v>
      </c>
      <c r="C47" t="str">
        <f>'4-25.1'!B48</f>
        <v xml:space="preserve"> Warehousing and Storage </v>
      </c>
      <c r="D47">
        <f>'4-25.1'!P48</f>
        <v>32.700000000000003</v>
      </c>
      <c r="E47">
        <f>include!D45</f>
        <v>1</v>
      </c>
      <c r="F47">
        <f t="shared" si="4"/>
        <v>35</v>
      </c>
      <c r="G47">
        <f t="shared" si="0"/>
        <v>32.700000000000003</v>
      </c>
      <c r="H47">
        <f t="shared" si="1"/>
        <v>2.4055581192772815E-3</v>
      </c>
      <c r="J47" s="33">
        <f t="shared" si="5"/>
        <v>42</v>
      </c>
      <c r="K47">
        <f t="shared" si="2"/>
        <v>1.6972647038636567E-2</v>
      </c>
      <c r="L47">
        <f t="shared" si="3"/>
        <v>2.8807074749813861E-4</v>
      </c>
    </row>
    <row r="48" spans="2:12">
      <c r="B48" t="str">
        <f>'4-25.1'!A49</f>
        <v>51</v>
      </c>
      <c r="C48" t="str">
        <f>'4-25.1'!B49</f>
        <v xml:space="preserve">Information </v>
      </c>
      <c r="D48">
        <f>'4-25.1'!P49</f>
        <v>712.73400000000004</v>
      </c>
      <c r="E48">
        <f>include!D46</f>
        <v>0</v>
      </c>
      <c r="F48">
        <f t="shared" si="4"/>
        <v>35</v>
      </c>
      <c r="G48">
        <f t="shared" si="0"/>
        <v>0</v>
      </c>
      <c r="H48">
        <f t="shared" si="1"/>
        <v>0</v>
      </c>
      <c r="J48" s="33">
        <f t="shared" si="5"/>
        <v>43</v>
      </c>
      <c r="K48">
        <f t="shared" si="2"/>
        <v>5.8583800118276932E-3</v>
      </c>
      <c r="L48">
        <f t="shared" si="3"/>
        <v>3.4320616362982243E-5</v>
      </c>
    </row>
    <row r="49" spans="2:12">
      <c r="B49" t="str">
        <f>'4-25.1'!A50</f>
        <v>511</v>
      </c>
      <c r="C49" t="str">
        <f>'4-25.1'!B50</f>
        <v xml:space="preserve"> Publishing industries, except internet [includes software]  </v>
      </c>
      <c r="D49">
        <f>'4-25.1'!P50</f>
        <v>236.30199999999999</v>
      </c>
      <c r="E49">
        <f>include!D47</f>
        <v>1</v>
      </c>
      <c r="F49">
        <f t="shared" si="4"/>
        <v>36</v>
      </c>
      <c r="G49">
        <f t="shared" si="0"/>
        <v>236.30199999999999</v>
      </c>
      <c r="H49">
        <f t="shared" si="1"/>
        <v>1.7383431030625691E-2</v>
      </c>
      <c r="J49" s="33">
        <f t="shared" si="5"/>
        <v>44</v>
      </c>
      <c r="K49">
        <f t="shared" si="2"/>
        <v>4.6716821449986561E-2</v>
      </c>
      <c r="L49">
        <f t="shared" si="3"/>
        <v>2.1824614063899244E-3</v>
      </c>
    </row>
    <row r="50" spans="2:12">
      <c r="B50" t="str">
        <f>'4-25.1'!A51</f>
        <v>512</v>
      </c>
      <c r="C50" t="str">
        <f>'4-25.1'!B51</f>
        <v xml:space="preserve"> Motion picture and sounds recording industries </v>
      </c>
      <c r="D50">
        <f>'4-25.1'!P51</f>
        <v>95.015000000000001</v>
      </c>
      <c r="E50">
        <f>include!D48</f>
        <v>1</v>
      </c>
      <c r="F50">
        <f t="shared" si="4"/>
        <v>37</v>
      </c>
      <c r="G50">
        <f t="shared" si="0"/>
        <v>95.015000000000001</v>
      </c>
      <c r="H50">
        <f t="shared" si="1"/>
        <v>6.9897279725728099E-3</v>
      </c>
      <c r="J50" s="33">
        <f t="shared" si="5"/>
        <v>45</v>
      </c>
      <c r="K50">
        <f t="shared" si="2"/>
        <v>1.4662943421787981E-2</v>
      </c>
      <c r="L50">
        <f t="shared" si="3"/>
        <v>2.1500190979055543E-4</v>
      </c>
    </row>
    <row r="51" spans="2:12">
      <c r="B51" t="str">
        <f>'4-25.1'!A52</f>
        <v>515,517</v>
      </c>
      <c r="C51" t="str">
        <f>'4-25.1'!B52</f>
        <v xml:space="preserve"> Broadcasting and telecommunications </v>
      </c>
      <c r="D51">
        <f>'4-25.1'!P52</f>
        <v>335.07</v>
      </c>
      <c r="E51">
        <f>include!D49</f>
        <v>1</v>
      </c>
      <c r="F51">
        <f t="shared" si="4"/>
        <v>38</v>
      </c>
      <c r="G51">
        <f t="shared" si="0"/>
        <v>335.07</v>
      </c>
      <c r="H51">
        <f t="shared" si="1"/>
        <v>2.4649246453401795E-2</v>
      </c>
      <c r="J51" s="33">
        <f t="shared" si="5"/>
        <v>46</v>
      </c>
      <c r="K51">
        <f t="shared" si="2"/>
        <v>1.3219314292347696E-2</v>
      </c>
      <c r="L51">
        <f t="shared" si="3"/>
        <v>1.7475027035986806E-4</v>
      </c>
    </row>
    <row r="52" spans="2:12">
      <c r="B52" t="str">
        <f>'4-25.1'!A53</f>
        <v>518,519</v>
      </c>
      <c r="C52" t="str">
        <f>'4-25.1'!B53</f>
        <v xml:space="preserve"> Data processing, internet publishing, and other information services </v>
      </c>
      <c r="D52">
        <f>'4-25.1'!P53</f>
        <v>72.2</v>
      </c>
      <c r="E52">
        <f>include!D50</f>
        <v>1</v>
      </c>
      <c r="F52">
        <f t="shared" si="4"/>
        <v>39</v>
      </c>
      <c r="G52">
        <f t="shared" si="0"/>
        <v>72.2</v>
      </c>
      <c r="H52">
        <f t="shared" si="1"/>
        <v>5.3113546242146703E-3</v>
      </c>
      <c r="J52" s="33">
        <f t="shared" si="5"/>
        <v>47</v>
      </c>
      <c r="K52">
        <f t="shared" si="2"/>
        <v>1.4720250142733456E-2</v>
      </c>
      <c r="L52">
        <f t="shared" si="3"/>
        <v>2.1668576426464432E-4</v>
      </c>
    </row>
    <row r="53" spans="2:12">
      <c r="B53" t="str">
        <f>'4-25.1'!A54</f>
        <v>52-53</v>
      </c>
      <c r="C53" t="str">
        <f>'4-25.1'!B54</f>
        <v xml:space="preserve">Finance, Insurance, and Real Estate </v>
      </c>
      <c r="D53">
        <f>'4-25.1'!P54</f>
        <v>1640.6679999999999</v>
      </c>
      <c r="E53">
        <f>include!D51</f>
        <v>0</v>
      </c>
      <c r="F53">
        <f t="shared" si="4"/>
        <v>39</v>
      </c>
      <c r="G53">
        <f t="shared" si="0"/>
        <v>0</v>
      </c>
      <c r="H53">
        <f t="shared" si="1"/>
        <v>0</v>
      </c>
      <c r="J53" s="33">
        <f t="shared" si="5"/>
        <v>48</v>
      </c>
      <c r="K53">
        <f t="shared" si="2"/>
        <v>4.4465601585579113E-2</v>
      </c>
      <c r="L53">
        <f t="shared" si="3"/>
        <v>1.9771897243674556E-3</v>
      </c>
    </row>
    <row r="54" spans="2:12">
      <c r="B54" t="str">
        <f>'4-25.1'!A55</f>
        <v>521,522</v>
      </c>
      <c r="C54" t="str">
        <f>'4-25.1'!B55</f>
        <v xml:space="preserve"> Federal Reserve Banks, Credit Intermediation, and Related Activities </v>
      </c>
      <c r="D54">
        <f>'4-25.1'!P55</f>
        <v>408.17099999999999</v>
      </c>
      <c r="E54">
        <f>include!D52</f>
        <v>1</v>
      </c>
      <c r="F54">
        <f t="shared" si="4"/>
        <v>40</v>
      </c>
      <c r="G54">
        <f t="shared" si="0"/>
        <v>408.17099999999999</v>
      </c>
      <c r="H54">
        <f t="shared" si="1"/>
        <v>3.0026882663716427E-2</v>
      </c>
      <c r="J54" s="33">
        <f t="shared" si="5"/>
        <v>49</v>
      </c>
      <c r="K54">
        <f t="shared" si="2"/>
        <v>1.903362918755621E-2</v>
      </c>
      <c r="L54">
        <f t="shared" si="3"/>
        <v>3.6227904004939166E-4</v>
      </c>
    </row>
    <row r="55" spans="2:12">
      <c r="B55" t="str">
        <f>'4-25.1'!A56</f>
        <v>523</v>
      </c>
      <c r="C55" t="str">
        <f>'4-25.1'!B56</f>
        <v xml:space="preserve"> Securities, Commodity Contracts, and Investments </v>
      </c>
      <c r="D55">
        <f>'4-25.1'!P56</f>
        <v>367.54199999999997</v>
      </c>
      <c r="E55">
        <f>include!D53</f>
        <v>1</v>
      </c>
      <c r="F55">
        <f t="shared" si="4"/>
        <v>41</v>
      </c>
      <c r="G55">
        <f t="shared" si="0"/>
        <v>367.54199999999997</v>
      </c>
      <c r="H55">
        <f t="shared" si="1"/>
        <v>2.7038031873865765E-2</v>
      </c>
      <c r="J55" s="33">
        <f t="shared" si="5"/>
        <v>50</v>
      </c>
      <c r="K55">
        <f t="shared" si="2"/>
        <v>2.9676862922691314E-2</v>
      </c>
      <c r="L55">
        <f t="shared" si="3"/>
        <v>8.8071619293221049E-4</v>
      </c>
    </row>
    <row r="56" spans="2:12">
      <c r="B56" t="str">
        <f>'4-25.1'!A57</f>
        <v>524</v>
      </c>
      <c r="C56" t="str">
        <f>'4-25.1'!B57</f>
        <v xml:space="preserve"> Insurance Carriers and Related Activities </v>
      </c>
      <c r="D56">
        <f>'4-25.1'!P57</f>
        <v>230.71799999999999</v>
      </c>
      <c r="E56">
        <f>include!D54</f>
        <v>1</v>
      </c>
      <c r="F56">
        <f t="shared" si="4"/>
        <v>42</v>
      </c>
      <c r="G56">
        <f t="shared" si="0"/>
        <v>230.71799999999999</v>
      </c>
      <c r="H56">
        <f t="shared" si="1"/>
        <v>1.6972647038636567E-2</v>
      </c>
      <c r="J56" s="33">
        <f t="shared" si="5"/>
        <v>51</v>
      </c>
      <c r="K56">
        <f t="shared" si="2"/>
        <v>3.3193759467287304E-3</v>
      </c>
      <c r="L56">
        <f t="shared" si="3"/>
        <v>1.1018256675721256E-5</v>
      </c>
    </row>
    <row r="57" spans="2:12">
      <c r="B57" t="str">
        <f>'4-25.1'!A58</f>
        <v>525</v>
      </c>
      <c r="C57" t="str">
        <f>'4-25.1'!B58</f>
        <v xml:space="preserve"> Funds, Trusts, and Other Financial Vehicles </v>
      </c>
      <c r="D57">
        <f>'4-25.1'!P58</f>
        <v>79.635999999999996</v>
      </c>
      <c r="E57">
        <f>include!D55</f>
        <v>1</v>
      </c>
      <c r="F57">
        <f t="shared" si="4"/>
        <v>43</v>
      </c>
      <c r="G57">
        <f t="shared" si="0"/>
        <v>79.635999999999996</v>
      </c>
      <c r="H57">
        <f t="shared" si="1"/>
        <v>5.8583800118276932E-3</v>
      </c>
      <c r="J57" s="33">
        <f t="shared" si="5"/>
        <v>52</v>
      </c>
      <c r="K57">
        <f t="shared" si="2"/>
        <v>5.3732223422058682E-3</v>
      </c>
      <c r="L57">
        <f t="shared" si="3"/>
        <v>2.8871518338780316E-5</v>
      </c>
    </row>
    <row r="58" spans="2:12">
      <c r="B58" t="str">
        <f>'4-25.1'!A59</f>
        <v>531</v>
      </c>
      <c r="C58" t="str">
        <f>'4-25.1'!B59</f>
        <v xml:space="preserve"> Real Estate </v>
      </c>
      <c r="D58">
        <f>'4-25.1'!P59</f>
        <v>635.04600000000005</v>
      </c>
      <c r="E58">
        <f>include!D56</f>
        <v>1</v>
      </c>
      <c r="F58">
        <f t="shared" si="4"/>
        <v>44</v>
      </c>
      <c r="G58">
        <f t="shared" si="0"/>
        <v>635.04600000000005</v>
      </c>
      <c r="H58">
        <f t="shared" si="1"/>
        <v>4.6716821449986561E-2</v>
      </c>
      <c r="J58" s="33">
        <f t="shared" si="5"/>
        <v>53</v>
      </c>
      <c r="K58">
        <f t="shared" si="2"/>
        <v>3.010361040434047E-2</v>
      </c>
      <c r="L58">
        <f t="shared" si="3"/>
        <v>9.0622735937631582E-4</v>
      </c>
    </row>
    <row r="59" spans="2:12">
      <c r="B59" t="str">
        <f>'4-25.1'!A60</f>
        <v>532,533</v>
      </c>
      <c r="C59" t="str">
        <f>'4-25.1'!B60</f>
        <v xml:space="preserve"> Rental and Leasing Services and Lessors of Intangible Assets </v>
      </c>
      <c r="D59">
        <f>'4-25.1'!P60</f>
        <v>199.321</v>
      </c>
      <c r="E59">
        <f>include!D57</f>
        <v>1</v>
      </c>
      <c r="F59">
        <f t="shared" si="4"/>
        <v>45</v>
      </c>
      <c r="G59">
        <f t="shared" si="0"/>
        <v>199.321</v>
      </c>
      <c r="H59">
        <f t="shared" si="1"/>
        <v>1.4662943421787981E-2</v>
      </c>
      <c r="J59" s="33">
        <f t="shared" si="5"/>
        <v>54</v>
      </c>
      <c r="K59">
        <f t="shared" si="2"/>
        <v>1.9314866150553063E-2</v>
      </c>
      <c r="L59">
        <f t="shared" si="3"/>
        <v>3.7306405441378049E-4</v>
      </c>
    </row>
    <row r="60" spans="2:12">
      <c r="B60" t="str">
        <f>'4-25.1'!A61</f>
        <v>54-81</v>
      </c>
      <c r="C60" t="str">
        <f>'4-25.1'!B61</f>
        <v xml:space="preserve">Services </v>
      </c>
      <c r="D60">
        <f>'4-25.1'!P61</f>
        <v>2889.8629999999998</v>
      </c>
      <c r="E60">
        <f>include!D58</f>
        <v>0</v>
      </c>
      <c r="F60">
        <f t="shared" si="4"/>
        <v>45</v>
      </c>
      <c r="G60">
        <f t="shared" si="0"/>
        <v>0</v>
      </c>
      <c r="H60">
        <f t="shared" si="1"/>
        <v>0</v>
      </c>
      <c r="J60" s="33">
        <f t="shared" si="5"/>
        <v>55</v>
      </c>
      <c r="K60">
        <f t="shared" si="2"/>
        <v>3.9226781527285162E-3</v>
      </c>
      <c r="L60">
        <f t="shared" si="3"/>
        <v>1.5387403889893603E-5</v>
      </c>
    </row>
    <row r="61" spans="2:12">
      <c r="B61" t="str">
        <f>'4-25.1'!A62</f>
        <v>5411</v>
      </c>
      <c r="C61" t="str">
        <f>'4-25.1'!B62</f>
        <v xml:space="preserve"> Legal Services </v>
      </c>
      <c r="D61">
        <f>'4-25.1'!P62</f>
        <v>179.697</v>
      </c>
      <c r="E61">
        <f>include!D59</f>
        <v>1</v>
      </c>
      <c r="F61">
        <f t="shared" si="4"/>
        <v>46</v>
      </c>
      <c r="G61">
        <f t="shared" si="0"/>
        <v>179.697</v>
      </c>
      <c r="H61">
        <f t="shared" si="1"/>
        <v>1.3219314292347696E-2</v>
      </c>
      <c r="J61" s="33">
        <f t="shared" si="5"/>
        <v>56</v>
      </c>
      <c r="K61">
        <f t="shared" si="2"/>
        <v>3.7757699091750994E-3</v>
      </c>
      <c r="L61">
        <f t="shared" si="3"/>
        <v>1.4256438407032139E-5</v>
      </c>
    </row>
    <row r="62" spans="2:12">
      <c r="B62" t="str">
        <f>'4-25.1'!A63</f>
        <v>5415</v>
      </c>
      <c r="C62" t="str">
        <f>'4-25.1'!B63</f>
        <v xml:space="preserve"> Computer Systems Design and Related Services </v>
      </c>
      <c r="D62">
        <f>'4-25.1'!P63</f>
        <v>200.1</v>
      </c>
      <c r="E62">
        <f>include!D60</f>
        <v>1</v>
      </c>
      <c r="F62">
        <f t="shared" si="4"/>
        <v>47</v>
      </c>
      <c r="G62">
        <f t="shared" si="0"/>
        <v>200.1</v>
      </c>
      <c r="H62">
        <f t="shared" si="1"/>
        <v>1.4720250142733456E-2</v>
      </c>
      <c r="J62" s="33">
        <f t="shared" si="5"/>
        <v>57</v>
      </c>
      <c r="K62">
        <f t="shared" si="2"/>
        <v>4.5183296540064408E-3</v>
      </c>
      <c r="L62">
        <f t="shared" si="3"/>
        <v>2.0415302862273963E-5</v>
      </c>
    </row>
    <row r="63" spans="2:12">
      <c r="B63" t="str">
        <f>'4-25.1'!A64</f>
        <v>5412-5414,5416-5419</v>
      </c>
      <c r="C63" t="str">
        <f>'4-25.1'!B64</f>
        <v xml:space="preserve"> Miscellaneous Professional, Scientific, and Technical Services </v>
      </c>
      <c r="D63">
        <f>'4-25.1'!P64</f>
        <v>604.44399999999996</v>
      </c>
      <c r="E63">
        <f>include!D61</f>
        <v>1</v>
      </c>
      <c r="F63">
        <f t="shared" si="4"/>
        <v>48</v>
      </c>
      <c r="G63">
        <f t="shared" si="0"/>
        <v>604.44399999999996</v>
      </c>
      <c r="H63">
        <f t="shared" si="1"/>
        <v>4.4465601585579113E-2</v>
      </c>
      <c r="J63" s="33">
        <f t="shared" si="5"/>
        <v>58</v>
      </c>
      <c r="K63">
        <f t="shared" si="2"/>
        <v>9.3240756863620048E-3</v>
      </c>
      <c r="L63">
        <f t="shared" si="3"/>
        <v>8.6938387405007095E-5</v>
      </c>
    </row>
    <row r="64" spans="2:12">
      <c r="B64" t="str">
        <f>'4-25.1'!A65</f>
        <v>55</v>
      </c>
      <c r="C64" t="str">
        <f>'4-25.1'!B65</f>
        <v xml:space="preserve"> Management of Companies and Enterprises </v>
      </c>
      <c r="D64">
        <f>'4-25.1'!P65</f>
        <v>258.73399999999998</v>
      </c>
      <c r="E64">
        <f>include!D62</f>
        <v>1</v>
      </c>
      <c r="F64">
        <f t="shared" si="4"/>
        <v>49</v>
      </c>
      <c r="G64">
        <f t="shared" si="0"/>
        <v>258.73399999999998</v>
      </c>
      <c r="H64">
        <f t="shared" si="1"/>
        <v>1.903362918755621E-2</v>
      </c>
      <c r="J64" s="33">
        <f t="shared" si="5"/>
        <v>59</v>
      </c>
      <c r="K64">
        <f t="shared" si="2"/>
        <v>2.0742090403522439E-2</v>
      </c>
      <c r="L64">
        <f t="shared" si="3"/>
        <v>4.3023431430789768E-4</v>
      </c>
    </row>
    <row r="65" spans="2:12">
      <c r="B65" t="str">
        <f>'4-25.1'!A66</f>
        <v>561</v>
      </c>
      <c r="C65" t="str">
        <f>'4-25.1'!B66</f>
        <v xml:space="preserve"> Administrative and Support Services </v>
      </c>
      <c r="D65">
        <f>'4-25.1'!P66</f>
        <v>403.41300000000001</v>
      </c>
      <c r="E65">
        <f>include!D63</f>
        <v>1</v>
      </c>
      <c r="F65">
        <f t="shared" si="4"/>
        <v>50</v>
      </c>
      <c r="G65">
        <f t="shared" si="0"/>
        <v>403.41300000000001</v>
      </c>
      <c r="H65">
        <f t="shared" si="1"/>
        <v>2.9676862922691314E-2</v>
      </c>
      <c r="J65" s="33">
        <f t="shared" si="5"/>
        <v>60</v>
      </c>
      <c r="K65">
        <f t="shared" si="2"/>
        <v>2.4129292790189202E-2</v>
      </c>
      <c r="L65">
        <f t="shared" si="3"/>
        <v>5.8222277055467668E-4</v>
      </c>
    </row>
    <row r="66" spans="2:12">
      <c r="B66" t="str">
        <f>'4-25.1'!A67</f>
        <v>562</v>
      </c>
      <c r="C66" t="str">
        <f>'4-25.1'!B67</f>
        <v xml:space="preserve"> Waste Management and Remediation Services </v>
      </c>
      <c r="D66">
        <f>'4-25.1'!P67</f>
        <v>45.122</v>
      </c>
      <c r="E66">
        <f>include!D64</f>
        <v>1</v>
      </c>
      <c r="F66">
        <f t="shared" si="4"/>
        <v>51</v>
      </c>
      <c r="G66">
        <f t="shared" si="0"/>
        <v>45.122</v>
      </c>
      <c r="H66">
        <f t="shared" si="1"/>
        <v>3.3193759467287304E-3</v>
      </c>
      <c r="J66" s="33"/>
    </row>
    <row r="67" spans="2:12">
      <c r="B67" t="str">
        <f>'4-25.1'!A68</f>
        <v>61</v>
      </c>
      <c r="C67" t="str">
        <f>'4-25.1'!B68</f>
        <v xml:space="preserve"> Educational Services </v>
      </c>
      <c r="D67">
        <f>'4-25.1'!P68</f>
        <v>73.040999999999997</v>
      </c>
      <c r="E67">
        <f>include!D65</f>
        <v>1</v>
      </c>
      <c r="F67">
        <f t="shared" si="4"/>
        <v>52</v>
      </c>
      <c r="G67">
        <f t="shared" si="0"/>
        <v>73.040999999999997</v>
      </c>
      <c r="H67">
        <f t="shared" si="1"/>
        <v>5.3732223422058682E-3</v>
      </c>
      <c r="J67" s="33"/>
    </row>
    <row r="68" spans="2:12">
      <c r="B68" t="str">
        <f>'4-25.1'!A69</f>
        <v>621</v>
      </c>
      <c r="C68" t="str">
        <f>'4-25.1'!B69</f>
        <v xml:space="preserve"> Ambulatory Health Care Services </v>
      </c>
      <c r="D68">
        <f>'4-25.1'!P69</f>
        <v>409.214</v>
      </c>
      <c r="E68">
        <f>include!D66</f>
        <v>1</v>
      </c>
      <c r="F68">
        <f t="shared" si="4"/>
        <v>53</v>
      </c>
      <c r="G68">
        <f t="shared" si="0"/>
        <v>409.214</v>
      </c>
      <c r="H68">
        <f t="shared" si="1"/>
        <v>3.010361040434047E-2</v>
      </c>
      <c r="J68" s="33"/>
    </row>
    <row r="69" spans="2:12">
      <c r="B69" t="str">
        <f>'4-25.1'!A70</f>
        <v>622,623</v>
      </c>
      <c r="C69" t="str">
        <f>'4-25.1'!B70</f>
        <v xml:space="preserve"> Hospitals and Nursing and Residential Care Facilities </v>
      </c>
      <c r="D69">
        <f>'4-25.1'!P70</f>
        <v>262.55700000000002</v>
      </c>
      <c r="E69">
        <f>include!D67</f>
        <v>1</v>
      </c>
      <c r="F69">
        <f t="shared" si="4"/>
        <v>54</v>
      </c>
      <c r="G69">
        <f t="shared" si="0"/>
        <v>262.55700000000002</v>
      </c>
      <c r="H69">
        <f t="shared" si="1"/>
        <v>1.9314866150553063E-2</v>
      </c>
      <c r="J69" s="33"/>
    </row>
    <row r="70" spans="2:12">
      <c r="B70" t="str">
        <f>'4-25.1'!A71</f>
        <v>624</v>
      </c>
      <c r="C70" t="str">
        <f>'4-25.1'!B71</f>
        <v xml:space="preserve"> Social Assistance </v>
      </c>
      <c r="D70">
        <f>'4-25.1'!P71</f>
        <v>53.323</v>
      </c>
      <c r="E70">
        <f>include!D68</f>
        <v>1</v>
      </c>
      <c r="F70">
        <f t="shared" si="4"/>
        <v>55</v>
      </c>
      <c r="G70">
        <f t="shared" si="0"/>
        <v>53.323</v>
      </c>
      <c r="H70">
        <f t="shared" si="1"/>
        <v>3.9226781527285162E-3</v>
      </c>
      <c r="J70" s="33"/>
    </row>
    <row r="71" spans="2:12">
      <c r="B71" t="str">
        <f>'4-25.1'!A72</f>
        <v>711,712</v>
      </c>
      <c r="C71" t="str">
        <f>'4-25.1'!B72</f>
        <v xml:space="preserve"> Performing Arts, Spectator Sports, Museums, and Related Activities </v>
      </c>
      <c r="D71">
        <f>'4-25.1'!P72</f>
        <v>51.326000000000001</v>
      </c>
      <c r="E71">
        <f>include!D69</f>
        <v>1</v>
      </c>
      <c r="F71">
        <f t="shared" si="4"/>
        <v>56</v>
      </c>
      <c r="G71">
        <f t="shared" ref="G71:G75" si="6">D71*E71</f>
        <v>51.326000000000001</v>
      </c>
      <c r="H71">
        <f t="shared" ref="H71:H75" si="7">G71/$G$3</f>
        <v>3.7757699091750994E-3</v>
      </c>
      <c r="J71" s="33"/>
    </row>
    <row r="72" spans="2:12">
      <c r="B72" t="str">
        <f>'4-25.1'!A73</f>
        <v>713</v>
      </c>
      <c r="C72" t="str">
        <f>'4-25.1'!B73</f>
        <v xml:space="preserve"> Amusements, Gambling, and Recreation Industries </v>
      </c>
      <c r="D72">
        <f>'4-25.1'!P73</f>
        <v>61.42</v>
      </c>
      <c r="E72">
        <f>include!D70</f>
        <v>1</v>
      </c>
      <c r="F72">
        <f t="shared" ref="F72:F75" si="8">F71+E72</f>
        <v>57</v>
      </c>
      <c r="G72">
        <f t="shared" si="6"/>
        <v>61.42</v>
      </c>
      <c r="H72">
        <f t="shared" si="7"/>
        <v>4.5183296540064408E-3</v>
      </c>
      <c r="J72" s="33"/>
    </row>
    <row r="73" spans="2:12">
      <c r="B73" t="str">
        <f>'4-25.1'!A74</f>
        <v>721</v>
      </c>
      <c r="C73" t="str">
        <f>'4-25.1'!B74</f>
        <v xml:space="preserve"> Accommodation </v>
      </c>
      <c r="D73">
        <f>'4-25.1'!P74</f>
        <v>126.747</v>
      </c>
      <c r="E73">
        <f>include!D71</f>
        <v>1</v>
      </c>
      <c r="F73">
        <f t="shared" si="8"/>
        <v>58</v>
      </c>
      <c r="G73">
        <f t="shared" si="6"/>
        <v>126.747</v>
      </c>
      <c r="H73">
        <f t="shared" si="7"/>
        <v>9.3240756863620048E-3</v>
      </c>
      <c r="J73" s="33"/>
    </row>
    <row r="74" spans="2:12">
      <c r="B74" t="str">
        <f>'4-25.1'!A75</f>
        <v>722</v>
      </c>
      <c r="C74" t="str">
        <f>'4-25.1'!B75</f>
        <v xml:space="preserve"> Food Services and Drinking Places </v>
      </c>
      <c r="D74">
        <f>'4-25.1'!P75</f>
        <v>281.95800000000003</v>
      </c>
      <c r="E74">
        <f>include!D72</f>
        <v>1</v>
      </c>
      <c r="F74">
        <f t="shared" si="8"/>
        <v>59</v>
      </c>
      <c r="G74">
        <f t="shared" si="6"/>
        <v>281.95800000000003</v>
      </c>
      <c r="H74">
        <f t="shared" si="7"/>
        <v>2.0742090403522439E-2</v>
      </c>
      <c r="J74" s="33"/>
    </row>
    <row r="75" spans="2:12">
      <c r="B75" t="str">
        <f>'4-25.1'!A76</f>
        <v>81</v>
      </c>
      <c r="C75" t="str">
        <f>'4-25.1'!B76</f>
        <v xml:space="preserve"> Other Services, except Goverment </v>
      </c>
      <c r="D75">
        <f>'4-25.1'!P76</f>
        <v>328.00200000000001</v>
      </c>
      <c r="E75">
        <f>include!D73</f>
        <v>1</v>
      </c>
      <c r="F75">
        <f t="shared" si="8"/>
        <v>60</v>
      </c>
      <c r="G75">
        <f t="shared" si="6"/>
        <v>328.00200000000001</v>
      </c>
      <c r="H75">
        <f t="shared" si="7"/>
        <v>2.4129292790189202E-2</v>
      </c>
      <c r="J75" s="3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2:H124"/>
  <sheetViews>
    <sheetView workbookViewId="0">
      <selection activeCell="L20" sqref="L20"/>
    </sheetView>
  </sheetViews>
  <sheetFormatPr defaultRowHeight="15.5"/>
  <sheetData>
    <row r="2" spans="3:8">
      <c r="C2">
        <v>0.01</v>
      </c>
    </row>
    <row r="5" spans="3:8">
      <c r="C5" t="s">
        <v>391</v>
      </c>
      <c r="D5">
        <v>8</v>
      </c>
    </row>
    <row r="6" spans="3:8">
      <c r="C6" t="s">
        <v>392</v>
      </c>
      <c r="D6">
        <v>0.5</v>
      </c>
      <c r="E6">
        <f>D6+0.5</f>
        <v>1</v>
      </c>
      <c r="F6">
        <f t="shared" ref="F6:H6" si="0">E6+0.5</f>
        <v>1.5</v>
      </c>
      <c r="G6">
        <f t="shared" si="0"/>
        <v>2</v>
      </c>
      <c r="H6">
        <f t="shared" si="0"/>
        <v>2.5</v>
      </c>
    </row>
    <row r="7" spans="3:8">
      <c r="C7">
        <v>0.05</v>
      </c>
      <c r="D7">
        <f>$C7^(D$6-1)*(1-$C7)^($D$5-1)</f>
        <v>3.1230593305780467</v>
      </c>
      <c r="E7">
        <f t="shared" ref="E7:H22" si="1">$C7^(E$6-1)*(1-$C7)^($D$5-1)</f>
        <v>0.69833729609374995</v>
      </c>
      <c r="F7">
        <f t="shared" si="1"/>
        <v>0.15615296652890231</v>
      </c>
      <c r="G7">
        <f t="shared" si="1"/>
        <v>3.4916864804687496E-2</v>
      </c>
      <c r="H7">
        <f t="shared" si="1"/>
        <v>7.8076483264451161E-3</v>
      </c>
    </row>
    <row r="8" spans="3:8">
      <c r="C8">
        <f>C7+$C$2</f>
        <v>6.0000000000000005E-2</v>
      </c>
      <c r="D8">
        <f t="shared" ref="D8:H23" si="2">$C8^(D$6-1)*(1-$C8)^($D$5-1)</f>
        <v>2.6473986923326387</v>
      </c>
      <c r="E8">
        <f t="shared" si="1"/>
        <v>0.64847759419263984</v>
      </c>
      <c r="F8">
        <f t="shared" si="1"/>
        <v>0.15884392153995835</v>
      </c>
      <c r="G8">
        <f t="shared" si="1"/>
        <v>3.8908655651558391E-2</v>
      </c>
      <c r="H8">
        <f t="shared" si="1"/>
        <v>9.5306352923974959E-3</v>
      </c>
    </row>
    <row r="9" spans="3:8">
      <c r="C9">
        <f t="shared" ref="C9:C62" si="3">C8+$C$2</f>
        <v>7.0000000000000007E-2</v>
      </c>
      <c r="D9">
        <f t="shared" si="2"/>
        <v>2.2742155246838327</v>
      </c>
      <c r="E9">
        <f t="shared" si="1"/>
        <v>0.60170087060756972</v>
      </c>
      <c r="F9">
        <f t="shared" si="1"/>
        <v>0.15919508672786833</v>
      </c>
      <c r="G9">
        <f t="shared" si="1"/>
        <v>4.2119060942529887E-2</v>
      </c>
      <c r="H9">
        <f t="shared" si="1"/>
        <v>1.1143656070950789E-2</v>
      </c>
    </row>
    <row r="10" spans="3:8">
      <c r="C10">
        <f t="shared" si="3"/>
        <v>0.08</v>
      </c>
      <c r="D10">
        <f t="shared" si="2"/>
        <v>1.972285572980915</v>
      </c>
      <c r="E10">
        <f t="shared" si="1"/>
        <v>0.55784660123648011</v>
      </c>
      <c r="F10">
        <f t="shared" si="1"/>
        <v>0.15778284583847318</v>
      </c>
      <c r="G10">
        <f t="shared" si="1"/>
        <v>4.4627728098918407E-2</v>
      </c>
      <c r="H10">
        <f t="shared" si="1"/>
        <v>1.262262766707785E-2</v>
      </c>
    </row>
    <row r="11" spans="3:8">
      <c r="C11">
        <f t="shared" si="3"/>
        <v>0.09</v>
      </c>
      <c r="D11">
        <f t="shared" si="2"/>
        <v>1.7225367311910338</v>
      </c>
      <c r="E11">
        <f t="shared" si="1"/>
        <v>0.51676101935731011</v>
      </c>
      <c r="F11">
        <f t="shared" si="1"/>
        <v>0.15502830580719304</v>
      </c>
      <c r="G11">
        <f t="shared" si="1"/>
        <v>4.6508491742157911E-2</v>
      </c>
      <c r="H11">
        <f t="shared" si="1"/>
        <v>1.3952547522647364E-2</v>
      </c>
    </row>
    <row r="12" spans="3:8">
      <c r="C12">
        <f t="shared" si="3"/>
        <v>9.9999999999999992E-2</v>
      </c>
      <c r="D12">
        <f t="shared" si="2"/>
        <v>1.5125076017977896</v>
      </c>
      <c r="E12">
        <f t="shared" si="1"/>
        <v>0.47829690000000014</v>
      </c>
      <c r="F12">
        <f t="shared" si="1"/>
        <v>0.15125076017977898</v>
      </c>
      <c r="G12">
        <f t="shared" si="1"/>
        <v>4.7829690000000008E-2</v>
      </c>
      <c r="H12">
        <f t="shared" si="1"/>
        <v>1.5125076017977893E-2</v>
      </c>
    </row>
    <row r="13" spans="3:8">
      <c r="C13">
        <f t="shared" si="3"/>
        <v>0.10999999999999999</v>
      </c>
      <c r="D13">
        <f t="shared" si="2"/>
        <v>1.3336249256820309</v>
      </c>
      <c r="E13">
        <f t="shared" si="1"/>
        <v>0.44231334895529012</v>
      </c>
      <c r="F13">
        <f t="shared" si="1"/>
        <v>0.14669874182502338</v>
      </c>
      <c r="G13">
        <f t="shared" si="1"/>
        <v>4.865446838508191E-2</v>
      </c>
      <c r="H13">
        <f t="shared" si="1"/>
        <v>1.6136861600752565E-2</v>
      </c>
    </row>
    <row r="14" spans="3:8">
      <c r="C14">
        <f t="shared" si="3"/>
        <v>0.11999999999999998</v>
      </c>
      <c r="D14">
        <f t="shared" si="2"/>
        <v>1.1797448278770208</v>
      </c>
      <c r="E14">
        <f t="shared" si="1"/>
        <v>0.40867559636992001</v>
      </c>
      <c r="F14">
        <f t="shared" si="1"/>
        <v>0.14156937934524247</v>
      </c>
      <c r="G14">
        <f t="shared" si="1"/>
        <v>4.9041071564390394E-2</v>
      </c>
      <c r="H14">
        <f t="shared" si="1"/>
        <v>1.6988325521429103E-2</v>
      </c>
    </row>
    <row r="15" spans="3:8">
      <c r="C15">
        <f t="shared" si="3"/>
        <v>0.12999999999999998</v>
      </c>
      <c r="D15">
        <f t="shared" si="2"/>
        <v>1.0463165437282047</v>
      </c>
      <c r="E15">
        <f t="shared" si="1"/>
        <v>0.37725479487783009</v>
      </c>
      <c r="F15">
        <f t="shared" si="1"/>
        <v>0.13602115068466658</v>
      </c>
      <c r="G15">
        <f t="shared" si="1"/>
        <v>4.9043123334117901E-2</v>
      </c>
      <c r="H15">
        <f t="shared" si="1"/>
        <v>1.7682749589006657E-2</v>
      </c>
    </row>
    <row r="16" spans="3:8">
      <c r="C16">
        <f t="shared" si="3"/>
        <v>0.13999999999999999</v>
      </c>
      <c r="D16">
        <f t="shared" si="2"/>
        <v>0.92987621861589909</v>
      </c>
      <c r="E16">
        <f t="shared" si="1"/>
        <v>0.34792782221695989</v>
      </c>
      <c r="F16">
        <f t="shared" si="1"/>
        <v>0.13018267060622585</v>
      </c>
      <c r="G16">
        <f t="shared" si="1"/>
        <v>4.8709895110374379E-2</v>
      </c>
      <c r="H16">
        <f t="shared" si="1"/>
        <v>1.8225573884871615E-2</v>
      </c>
    </row>
    <row r="17" spans="3:8">
      <c r="C17">
        <f t="shared" si="3"/>
        <v>0.15</v>
      </c>
      <c r="D17">
        <f t="shared" si="2"/>
        <v>0.82772648272596372</v>
      </c>
      <c r="E17">
        <f t="shared" si="1"/>
        <v>0.32057708828124987</v>
      </c>
      <c r="F17">
        <f t="shared" si="1"/>
        <v>0.12415897240889456</v>
      </c>
      <c r="G17">
        <f t="shared" si="1"/>
        <v>4.8086563242187477E-2</v>
      </c>
      <c r="H17">
        <f t="shared" si="1"/>
        <v>1.8623845861334185E-2</v>
      </c>
    </row>
    <row r="18" spans="3:8">
      <c r="C18">
        <f t="shared" si="3"/>
        <v>0.16</v>
      </c>
      <c r="D18">
        <f t="shared" si="2"/>
        <v>0.73772586639359972</v>
      </c>
      <c r="E18">
        <f t="shared" si="1"/>
        <v>0.29509034655743988</v>
      </c>
      <c r="F18">
        <f t="shared" si="1"/>
        <v>0.11803613862297596</v>
      </c>
      <c r="G18">
        <f t="shared" si="1"/>
        <v>4.7214455449190382E-2</v>
      </c>
      <c r="H18">
        <f t="shared" si="1"/>
        <v>1.8885782179676149E-2</v>
      </c>
    </row>
    <row r="19" spans="3:8">
      <c r="C19">
        <f t="shared" si="3"/>
        <v>0.17</v>
      </c>
      <c r="D19">
        <f t="shared" si="2"/>
        <v>0.65814590877869839</v>
      </c>
      <c r="E19">
        <f t="shared" si="1"/>
        <v>0.27136050989626992</v>
      </c>
      <c r="F19">
        <f t="shared" si="1"/>
        <v>0.11188480449237874</v>
      </c>
      <c r="G19">
        <f t="shared" si="1"/>
        <v>4.6131286682365887E-2</v>
      </c>
      <c r="H19">
        <f t="shared" si="1"/>
        <v>1.9020416763704383E-2</v>
      </c>
    </row>
    <row r="20" spans="3:8">
      <c r="C20">
        <f t="shared" si="3"/>
        <v>0.18000000000000002</v>
      </c>
      <c r="D20">
        <f t="shared" si="2"/>
        <v>0.58757148896561973</v>
      </c>
      <c r="E20">
        <f t="shared" si="1"/>
        <v>0.24928547056767986</v>
      </c>
      <c r="F20">
        <f t="shared" si="1"/>
        <v>0.10576286801381157</v>
      </c>
      <c r="G20">
        <f t="shared" si="1"/>
        <v>4.4871384702182382E-2</v>
      </c>
      <c r="H20">
        <f t="shared" si="1"/>
        <v>1.9037316242486078E-2</v>
      </c>
    </row>
    <row r="21" spans="3:8">
      <c r="C21">
        <f t="shared" si="3"/>
        <v>0.19000000000000003</v>
      </c>
      <c r="D21">
        <f t="shared" si="2"/>
        <v>0.52482961296594044</v>
      </c>
      <c r="E21">
        <f t="shared" si="1"/>
        <v>0.22876792454960987</v>
      </c>
      <c r="F21">
        <f t="shared" si="1"/>
        <v>9.9717626463528705E-2</v>
      </c>
      <c r="G21">
        <f t="shared" si="1"/>
        <v>4.3465905664425881E-2</v>
      </c>
      <c r="H21">
        <f t="shared" si="1"/>
        <v>1.894634902807046E-2</v>
      </c>
    </row>
    <row r="22" spans="3:8">
      <c r="C22">
        <f t="shared" si="3"/>
        <v>0.20000000000000004</v>
      </c>
      <c r="D22">
        <f t="shared" si="2"/>
        <v>0.46893744311496355</v>
      </c>
      <c r="E22">
        <f t="shared" si="1"/>
        <v>0.20971519999999988</v>
      </c>
      <c r="F22">
        <f t="shared" si="1"/>
        <v>9.3787488622992729E-2</v>
      </c>
      <c r="G22">
        <f t="shared" si="1"/>
        <v>4.1943039999999987E-2</v>
      </c>
      <c r="H22">
        <f t="shared" si="1"/>
        <v>1.8757497724598549E-2</v>
      </c>
    </row>
    <row r="23" spans="3:8">
      <c r="C23">
        <f t="shared" si="3"/>
        <v>0.21000000000000005</v>
      </c>
      <c r="D23">
        <f t="shared" si="2"/>
        <v>0.41906365032436294</v>
      </c>
      <c r="E23">
        <f t="shared" si="2"/>
        <v>0.19203908986158988</v>
      </c>
      <c r="F23">
        <f t="shared" si="2"/>
        <v>8.8003366568116234E-2</v>
      </c>
      <c r="G23">
        <f t="shared" si="2"/>
        <v>4.0328208870933885E-2</v>
      </c>
      <c r="H23">
        <f t="shared" si="2"/>
        <v>1.8480706979304415E-2</v>
      </c>
    </row>
    <row r="24" spans="3:8">
      <c r="C24">
        <f t="shared" si="3"/>
        <v>0.22000000000000006</v>
      </c>
      <c r="D24">
        <f t="shared" ref="D24:H39" si="4">$C24^(D$6-1)*(1-$C24)^($D$5-1)</f>
        <v>0.3744991863061034</v>
      </c>
      <c r="E24">
        <f t="shared" si="4"/>
        <v>0.17565568854911984</v>
      </c>
      <c r="F24">
        <f t="shared" si="4"/>
        <v>8.2389820987342779E-2</v>
      </c>
      <c r="G24">
        <f t="shared" si="4"/>
        <v>3.8644251480806371E-2</v>
      </c>
      <c r="H24">
        <f t="shared" si="4"/>
        <v>1.8125760617215419E-2</v>
      </c>
    </row>
    <row r="25" spans="3:8">
      <c r="C25">
        <f t="shared" si="3"/>
        <v>0.23000000000000007</v>
      </c>
      <c r="D25">
        <f t="shared" si="4"/>
        <v>0.33463484254691811</v>
      </c>
      <c r="E25">
        <f t="shared" si="4"/>
        <v>0.16048523266852988</v>
      </c>
      <c r="F25">
        <f t="shared" si="4"/>
        <v>7.6966013785791196E-2</v>
      </c>
      <c r="G25">
        <f t="shared" si="4"/>
        <v>3.6911603513761881E-2</v>
      </c>
      <c r="H25">
        <f t="shared" si="4"/>
        <v>1.7702183170731977E-2</v>
      </c>
    </row>
    <row r="26" spans="3:8">
      <c r="C26">
        <f t="shared" si="3"/>
        <v>0.24000000000000007</v>
      </c>
      <c r="D26">
        <f t="shared" si="4"/>
        <v>0.29894378237190966</v>
      </c>
      <c r="E26">
        <f t="shared" si="4"/>
        <v>0.14645194571775991</v>
      </c>
      <c r="F26">
        <f t="shared" si="4"/>
        <v>7.1746507769258352E-2</v>
      </c>
      <c r="G26">
        <f t="shared" si="4"/>
        <v>3.5148466972262392E-2</v>
      </c>
      <c r="H26">
        <f t="shared" si="4"/>
        <v>1.721916186462201E-2</v>
      </c>
    </row>
    <row r="27" spans="3:8">
      <c r="C27">
        <f t="shared" si="3"/>
        <v>0.25000000000000006</v>
      </c>
      <c r="D27">
        <f t="shared" si="4"/>
        <v>0.2669677734375</v>
      </c>
      <c r="E27">
        <f t="shared" si="4"/>
        <v>0.13348388671875</v>
      </c>
      <c r="F27">
        <f t="shared" si="4"/>
        <v>6.6741943359375E-2</v>
      </c>
      <c r="G27">
        <f t="shared" si="4"/>
        <v>3.3370971679687507E-2</v>
      </c>
      <c r="H27">
        <f t="shared" si="4"/>
        <v>1.668548583984376E-2</v>
      </c>
    </row>
    <row r="28" spans="3:8">
      <c r="C28">
        <f t="shared" si="3"/>
        <v>0.26000000000000006</v>
      </c>
      <c r="D28">
        <f t="shared" si="4"/>
        <v>0.23830621241263242</v>
      </c>
      <c r="E28">
        <f t="shared" si="4"/>
        <v>0.12151280273023998</v>
      </c>
      <c r="F28">
        <f t="shared" si="4"/>
        <v>6.195961522728443E-2</v>
      </c>
      <c r="G28">
        <f t="shared" si="4"/>
        <v>3.1593328709862402E-2</v>
      </c>
      <c r="H28">
        <f t="shared" si="4"/>
        <v>1.610949995909396E-2</v>
      </c>
    </row>
    <row r="29" spans="3:8">
      <c r="C29">
        <f t="shared" si="3"/>
        <v>0.27000000000000007</v>
      </c>
      <c r="D29">
        <f t="shared" si="4"/>
        <v>0.21260728362819073</v>
      </c>
      <c r="E29">
        <f t="shared" si="4"/>
        <v>0.11047398519096994</v>
      </c>
      <c r="F29">
        <f t="shared" si="4"/>
        <v>5.7403966579611512E-2</v>
      </c>
      <c r="G29">
        <f t="shared" si="4"/>
        <v>2.9827976001561892E-2</v>
      </c>
      <c r="H29">
        <f t="shared" si="4"/>
        <v>1.5499070976495111E-2</v>
      </c>
    </row>
    <row r="30" spans="3:8">
      <c r="C30">
        <f t="shared" si="3"/>
        <v>0.28000000000000008</v>
      </c>
      <c r="D30">
        <f t="shared" si="4"/>
        <v>0.1895607679062607</v>
      </c>
      <c r="E30">
        <f t="shared" si="4"/>
        <v>0.10030613004287997</v>
      </c>
      <c r="F30">
        <f t="shared" si="4"/>
        <v>5.3077015013753004E-2</v>
      </c>
      <c r="G30">
        <f t="shared" si="4"/>
        <v>2.8085716412006401E-2</v>
      </c>
      <c r="H30">
        <f t="shared" si="4"/>
        <v>1.4861564203850848E-2</v>
      </c>
    </row>
    <row r="31" spans="3:8">
      <c r="C31">
        <f t="shared" si="3"/>
        <v>0.29000000000000009</v>
      </c>
      <c r="D31">
        <f t="shared" si="4"/>
        <v>0.16889214135733377</v>
      </c>
      <c r="E31">
        <f t="shared" si="4"/>
        <v>9.0951201583909985E-2</v>
      </c>
      <c r="F31">
        <f t="shared" si="4"/>
        <v>4.8978720993626809E-2</v>
      </c>
      <c r="G31">
        <f t="shared" si="4"/>
        <v>2.6375848459333905E-2</v>
      </c>
      <c r="H31">
        <f t="shared" si="4"/>
        <v>1.4203829088151782E-2</v>
      </c>
    </row>
    <row r="32" spans="3:8">
      <c r="C32">
        <f t="shared" si="3"/>
        <v>0.3000000000000001</v>
      </c>
      <c r="D32">
        <f t="shared" si="4"/>
        <v>0.15035769272515889</v>
      </c>
      <c r="E32">
        <f t="shared" si="4"/>
        <v>8.235429999999995E-2</v>
      </c>
      <c r="F32">
        <f t="shared" si="4"/>
        <v>4.5107307817547682E-2</v>
      </c>
      <c r="G32">
        <f t="shared" si="4"/>
        <v>2.4706289999999992E-2</v>
      </c>
      <c r="H32">
        <f t="shared" si="4"/>
        <v>1.3532192345264309E-2</v>
      </c>
    </row>
    <row r="33" spans="3:8">
      <c r="C33">
        <f t="shared" si="3"/>
        <v>0.31000000000000011</v>
      </c>
      <c r="D33">
        <f t="shared" si="4"/>
        <v>0.1337404524929304</v>
      </c>
      <c r="E33">
        <f t="shared" si="4"/>
        <v>7.4463532525889969E-2</v>
      </c>
      <c r="F33">
        <f t="shared" si="4"/>
        <v>4.1459540272808446E-2</v>
      </c>
      <c r="G33">
        <f t="shared" si="4"/>
        <v>2.30836950830259E-2</v>
      </c>
      <c r="H33">
        <f t="shared" si="4"/>
        <v>1.2852457484570619E-2</v>
      </c>
    </row>
    <row r="34" spans="3:8">
      <c r="C34">
        <f t="shared" si="3"/>
        <v>0.32000000000000012</v>
      </c>
      <c r="D34">
        <f t="shared" si="4"/>
        <v>0.11884677458386496</v>
      </c>
      <c r="E34">
        <f t="shared" si="4"/>
        <v>6.7229888184319964E-2</v>
      </c>
      <c r="F34">
        <f t="shared" si="4"/>
        <v>3.8030967866836803E-2</v>
      </c>
      <c r="G34">
        <f t="shared" si="4"/>
        <v>2.1513564218982397E-2</v>
      </c>
      <c r="H34">
        <f t="shared" si="4"/>
        <v>1.2169909717387784E-2</v>
      </c>
    </row>
    <row r="35" spans="3:8">
      <c r="C35">
        <f t="shared" si="3"/>
        <v>0.33000000000000013</v>
      </c>
      <c r="D35">
        <f t="shared" si="4"/>
        <v>0.10550344696781214</v>
      </c>
      <c r="E35">
        <f t="shared" si="4"/>
        <v>6.0607116053229951E-2</v>
      </c>
      <c r="F35">
        <f t="shared" si="4"/>
        <v>3.4816137499378015E-2</v>
      </c>
      <c r="G35">
        <f t="shared" si="4"/>
        <v>2.000034829756589E-2</v>
      </c>
      <c r="H35">
        <f t="shared" si="4"/>
        <v>1.1489325374794751E-2</v>
      </c>
    </row>
    <row r="36" spans="3:8">
      <c r="C36">
        <f t="shared" si="3"/>
        <v>0.34000000000000014</v>
      </c>
      <c r="D36">
        <f t="shared" si="4"/>
        <v>9.3555234195611944E-2</v>
      </c>
      <c r="E36">
        <f t="shared" si="4"/>
        <v>5.4551607010559944E-2</v>
      </c>
      <c r="F36">
        <f t="shared" si="4"/>
        <v>3.1808779626508077E-2</v>
      </c>
      <c r="G36">
        <f t="shared" si="4"/>
        <v>1.8547546383590387E-2</v>
      </c>
      <c r="H36">
        <f t="shared" si="4"/>
        <v>1.0814985073012748E-2</v>
      </c>
    </row>
    <row r="37" spans="3:8">
      <c r="C37">
        <f t="shared" si="3"/>
        <v>0.35000000000000014</v>
      </c>
      <c r="D37">
        <f t="shared" si="4"/>
        <v>8.2862775188210308E-2</v>
      </c>
      <c r="E37">
        <f t="shared" si="4"/>
        <v>4.9022278906249953E-2</v>
      </c>
      <c r="F37">
        <f t="shared" si="4"/>
        <v>2.9001971315873613E-2</v>
      </c>
      <c r="G37">
        <f t="shared" si="4"/>
        <v>1.7157797617187491E-2</v>
      </c>
      <c r="H37">
        <f t="shared" si="4"/>
        <v>1.015068996055577E-2</v>
      </c>
    </row>
    <row r="38" spans="3:8">
      <c r="C38">
        <f t="shared" si="3"/>
        <v>0.36000000000000015</v>
      </c>
      <c r="D38">
        <f t="shared" si="4"/>
        <v>7.3300775185066586E-2</v>
      </c>
      <c r="E38">
        <f t="shared" si="4"/>
        <v>4.3980465111039951E-2</v>
      </c>
      <c r="F38">
        <f t="shared" si="4"/>
        <v>2.6388279066623974E-2</v>
      </c>
      <c r="G38">
        <f t="shared" si="4"/>
        <v>1.583296743997439E-2</v>
      </c>
      <c r="H38">
        <f t="shared" si="4"/>
        <v>9.4997804639846348E-3</v>
      </c>
    </row>
    <row r="39" spans="3:8">
      <c r="C39">
        <f t="shared" si="3"/>
        <v>0.37000000000000016</v>
      </c>
      <c r="D39">
        <f t="shared" si="4"/>
        <v>6.4756442809446285E-2</v>
      </c>
      <c r="E39">
        <f t="shared" si="4"/>
        <v>3.9389806391669953E-2</v>
      </c>
      <c r="F39">
        <f t="shared" si="4"/>
        <v>2.3959883839495138E-2</v>
      </c>
      <c r="G39">
        <f t="shared" si="4"/>
        <v>1.4574228364917889E-2</v>
      </c>
      <c r="H39">
        <f t="shared" si="4"/>
        <v>8.8651570206132041E-3</v>
      </c>
    </row>
    <row r="40" spans="3:8">
      <c r="C40">
        <f t="shared" si="3"/>
        <v>0.38000000000000017</v>
      </c>
      <c r="D40">
        <f t="shared" ref="D40:H55" si="5">$C40^(D$6-1)*(1-$C40)^($D$5-1)</f>
        <v>5.7128132609391161E-2</v>
      </c>
      <c r="E40">
        <f t="shared" si="5"/>
        <v>3.5216146062079956E-2</v>
      </c>
      <c r="F40">
        <f t="shared" si="5"/>
        <v>2.1708690391568648E-2</v>
      </c>
      <c r="G40">
        <f t="shared" si="5"/>
        <v>1.338213550359039E-2</v>
      </c>
      <c r="H40">
        <f t="shared" si="5"/>
        <v>8.249302348796091E-3</v>
      </c>
    </row>
    <row r="41" spans="3:8">
      <c r="C41">
        <f t="shared" si="3"/>
        <v>0.39000000000000018</v>
      </c>
      <c r="D41">
        <f t="shared" si="5"/>
        <v>5.0324160821620577E-2</v>
      </c>
      <c r="E41">
        <f t="shared" si="5"/>
        <v>3.1427428360209966E-2</v>
      </c>
      <c r="F41">
        <f t="shared" si="5"/>
        <v>1.9626422720432034E-2</v>
      </c>
      <c r="G41">
        <f t="shared" si="5"/>
        <v>1.2256697060481892E-2</v>
      </c>
      <c r="H41">
        <f t="shared" si="5"/>
        <v>7.6543048609684968E-3</v>
      </c>
    </row>
    <row r="42" spans="3:8">
      <c r="C42">
        <f t="shared" si="3"/>
        <v>0.40000000000000019</v>
      </c>
      <c r="D42">
        <f t="shared" si="5"/>
        <v>4.4261767953844684E-2</v>
      </c>
      <c r="E42">
        <f t="shared" si="5"/>
        <v>2.7993599999999952E-2</v>
      </c>
      <c r="F42">
        <f t="shared" si="5"/>
        <v>1.7704707181537882E-2</v>
      </c>
      <c r="G42">
        <f t="shared" si="5"/>
        <v>1.1197439999999986E-2</v>
      </c>
      <c r="H42">
        <f t="shared" si="5"/>
        <v>7.0818828726151575E-3</v>
      </c>
    </row>
    <row r="43" spans="3:8">
      <c r="C43">
        <f t="shared" si="3"/>
        <v>0.4100000000000002</v>
      </c>
      <c r="D43">
        <f t="shared" si="5"/>
        <v>3.8866206441384783E-2</v>
      </c>
      <c r="E43">
        <f t="shared" si="5"/>
        <v>2.4886514848189965E-2</v>
      </c>
      <c r="F43">
        <f t="shared" si="5"/>
        <v>1.5935144640967767E-2</v>
      </c>
      <c r="G43">
        <f t="shared" si="5"/>
        <v>1.020347108775789E-2</v>
      </c>
      <c r="H43">
        <f t="shared" si="5"/>
        <v>6.5334093027967863E-3</v>
      </c>
    </row>
    <row r="44" spans="3:8">
      <c r="C44">
        <f t="shared" si="3"/>
        <v>0.42000000000000021</v>
      </c>
      <c r="D44">
        <f t="shared" si="5"/>
        <v>3.4069935371653363E-2</v>
      </c>
      <c r="E44">
        <f t="shared" si="5"/>
        <v>2.2079841675519955E-2</v>
      </c>
      <c r="F44">
        <f t="shared" si="5"/>
        <v>1.4309372856094422E-2</v>
      </c>
      <c r="G44">
        <f t="shared" si="5"/>
        <v>9.2735335037183852E-3</v>
      </c>
      <c r="H44">
        <f t="shared" si="5"/>
        <v>6.0099365995596584E-3</v>
      </c>
    </row>
    <row r="45" spans="3:8">
      <c r="C45">
        <f t="shared" si="3"/>
        <v>0.43000000000000022</v>
      </c>
      <c r="D45">
        <f t="shared" si="5"/>
        <v>2.9811907285872449E-2</v>
      </c>
      <c r="E45">
        <f t="shared" si="5"/>
        <v>1.9548974931929957E-2</v>
      </c>
      <c r="F45">
        <f t="shared" si="5"/>
        <v>1.2819120132925162E-2</v>
      </c>
      <c r="G45">
        <f t="shared" si="5"/>
        <v>8.4060592207298862E-3</v>
      </c>
      <c r="H45">
        <f t="shared" si="5"/>
        <v>5.5122216571578224E-3</v>
      </c>
    </row>
    <row r="46" spans="3:8">
      <c r="C46">
        <f t="shared" si="3"/>
        <v>0.44000000000000022</v>
      </c>
      <c r="D46">
        <f t="shared" si="5"/>
        <v>2.6036934514846427E-2</v>
      </c>
      <c r="E46">
        <f t="shared" si="5"/>
        <v>1.7270948495359966E-2</v>
      </c>
      <c r="F46">
        <f t="shared" si="5"/>
        <v>1.1456251186532434E-2</v>
      </c>
      <c r="G46">
        <f t="shared" si="5"/>
        <v>7.5992173379583888E-3</v>
      </c>
      <c r="H46">
        <f t="shared" si="5"/>
        <v>5.0407505220742728E-3</v>
      </c>
    </row>
    <row r="47" spans="3:8">
      <c r="C47">
        <f t="shared" si="3"/>
        <v>0.45000000000000023</v>
      </c>
      <c r="D47">
        <f t="shared" si="5"/>
        <v>2.269512450268878E-2</v>
      </c>
      <c r="E47">
        <f t="shared" si="5"/>
        <v>1.5224352343749969E-2</v>
      </c>
      <c r="F47">
        <f t="shared" si="5"/>
        <v>1.0212806026209956E-2</v>
      </c>
      <c r="G47">
        <f t="shared" si="5"/>
        <v>6.8509585546874894E-3</v>
      </c>
      <c r="H47">
        <f t="shared" si="5"/>
        <v>4.5957627117944834E-3</v>
      </c>
    </row>
    <row r="48" spans="3:8">
      <c r="C48">
        <f t="shared" si="3"/>
        <v>0.46000000000000024</v>
      </c>
      <c r="D48">
        <f t="shared" si="5"/>
        <v>1.9741375210514681E-2</v>
      </c>
      <c r="E48">
        <f t="shared" si="5"/>
        <v>1.3389252099839967E-2</v>
      </c>
      <c r="F48">
        <f t="shared" si="5"/>
        <v>9.0810325968367599E-3</v>
      </c>
      <c r="G48">
        <f t="shared" si="5"/>
        <v>6.1590559659263884E-3</v>
      </c>
      <c r="H48">
        <f t="shared" si="5"/>
        <v>4.1772749945449108E-3</v>
      </c>
    </row>
    <row r="49" spans="3:8">
      <c r="C49">
        <f t="shared" si="3"/>
        <v>0.47000000000000025</v>
      </c>
      <c r="D49">
        <f t="shared" si="5"/>
        <v>1.7134923042480561E-2</v>
      </c>
      <c r="E49">
        <f t="shared" si="5"/>
        <v>1.1747111398369972E-2</v>
      </c>
      <c r="F49">
        <f t="shared" si="5"/>
        <v>8.0534138299658657E-3</v>
      </c>
      <c r="G49">
        <f t="shared" si="5"/>
        <v>5.5211423572338898E-3</v>
      </c>
      <c r="H49">
        <f t="shared" si="5"/>
        <v>3.7851045000839591E-3</v>
      </c>
    </row>
    <row r="50" spans="3:8">
      <c r="C50">
        <f t="shared" si="3"/>
        <v>0.48000000000000026</v>
      </c>
      <c r="D50">
        <f t="shared" si="5"/>
        <v>1.48389368550194E-2</v>
      </c>
      <c r="E50">
        <f t="shared" si="5"/>
        <v>1.0280717025279974E-2</v>
      </c>
      <c r="F50">
        <f t="shared" si="5"/>
        <v>7.1226896904093163E-3</v>
      </c>
      <c r="G50">
        <f t="shared" si="5"/>
        <v>4.9347441721343905E-3</v>
      </c>
      <c r="H50">
        <f t="shared" si="5"/>
        <v>3.4188910513964737E-3</v>
      </c>
    </row>
    <row r="51" spans="3:8">
      <c r="C51">
        <f t="shared" si="3"/>
        <v>0.49000000000000027</v>
      </c>
      <c r="D51">
        <f t="shared" si="5"/>
        <v>1.2820152540728529E-2</v>
      </c>
      <c r="E51">
        <f t="shared" si="5"/>
        <v>8.9741067785099726E-3</v>
      </c>
      <c r="F51">
        <f t="shared" si="5"/>
        <v>6.2818747449569822E-3</v>
      </c>
      <c r="G51">
        <f t="shared" si="5"/>
        <v>4.3973123214698893E-3</v>
      </c>
      <c r="H51">
        <f t="shared" si="5"/>
        <v>3.0781186250289226E-3</v>
      </c>
    </row>
    <row r="52" spans="3:8">
      <c r="C52">
        <f t="shared" si="3"/>
        <v>0.50000000000000022</v>
      </c>
      <c r="D52">
        <f t="shared" si="5"/>
        <v>1.1048543456039768E-2</v>
      </c>
      <c r="E52">
        <f t="shared" si="5"/>
        <v>7.8124999999999757E-3</v>
      </c>
      <c r="F52">
        <f t="shared" si="5"/>
        <v>5.5242717280198864E-3</v>
      </c>
      <c r="G52">
        <f t="shared" si="5"/>
        <v>3.9062499999999896E-3</v>
      </c>
      <c r="H52">
        <f t="shared" si="5"/>
        <v>2.7621358640099445E-3</v>
      </c>
    </row>
    <row r="53" spans="3:8">
      <c r="C53">
        <f t="shared" si="3"/>
        <v>0.51000000000000023</v>
      </c>
      <c r="D53">
        <f t="shared" si="5"/>
        <v>9.4970226143872953E-3</v>
      </c>
      <c r="E53">
        <f t="shared" si="5"/>
        <v>6.7822307284899786E-3</v>
      </c>
      <c r="F53">
        <f t="shared" si="5"/>
        <v>4.8434815333375228E-3</v>
      </c>
      <c r="G53">
        <f t="shared" si="5"/>
        <v>3.4589376715298908E-3</v>
      </c>
      <c r="H53">
        <f t="shared" si="5"/>
        <v>2.4701755820021377E-3</v>
      </c>
    </row>
    <row r="54" spans="3:8">
      <c r="C54">
        <f t="shared" si="3"/>
        <v>0.52000000000000024</v>
      </c>
      <c r="D54">
        <f t="shared" si="5"/>
        <v>8.1411731163974297E-3</v>
      </c>
      <c r="E54">
        <f t="shared" si="5"/>
        <v>5.8706834227199795E-3</v>
      </c>
      <c r="F54">
        <f t="shared" si="5"/>
        <v>4.2334100205266654E-3</v>
      </c>
      <c r="G54">
        <f t="shared" si="5"/>
        <v>3.0527553798143908E-3</v>
      </c>
      <c r="H54">
        <f t="shared" si="5"/>
        <v>2.2013732106738668E-3</v>
      </c>
    </row>
    <row r="55" spans="3:8">
      <c r="C55">
        <f t="shared" si="3"/>
        <v>0.53000000000000025</v>
      </c>
      <c r="D55">
        <f t="shared" si="5"/>
        <v>6.9590037536242004E-3</v>
      </c>
      <c r="E55">
        <f t="shared" si="5"/>
        <v>5.0662312046299805E-3</v>
      </c>
      <c r="F55">
        <f t="shared" si="5"/>
        <v>3.6882719894208286E-3</v>
      </c>
      <c r="G55">
        <f t="shared" si="5"/>
        <v>2.6851025384538908E-3</v>
      </c>
      <c r="H55">
        <f t="shared" si="5"/>
        <v>1.9547841543930398E-3</v>
      </c>
    </row>
    <row r="56" spans="3:8">
      <c r="C56">
        <f t="shared" si="3"/>
        <v>0.54000000000000026</v>
      </c>
      <c r="D56">
        <f t="shared" ref="D56:H62" si="6">$C56^(D$6-1)*(1-$C56)^($D$5-1)</f>
        <v>5.930727117079905E-3</v>
      </c>
      <c r="E56">
        <f t="shared" si="6"/>
        <v>4.3581765721599835E-3</v>
      </c>
      <c r="F56">
        <f t="shared" si="6"/>
        <v>3.2025926432231499E-3</v>
      </c>
      <c r="G56">
        <f t="shared" si="6"/>
        <v>2.3534153489663924E-3</v>
      </c>
      <c r="H56">
        <f t="shared" si="6"/>
        <v>1.7294000273405017E-3</v>
      </c>
    </row>
    <row r="57" spans="3:8">
      <c r="C57">
        <f t="shared" si="3"/>
        <v>0.55000000000000027</v>
      </c>
      <c r="D57">
        <f t="shared" si="6"/>
        <v>5.0385578780717767E-3</v>
      </c>
      <c r="E57">
        <f t="shared" si="6"/>
        <v>3.736694531249985E-3</v>
      </c>
      <c r="F57">
        <f t="shared" si="6"/>
        <v>2.7712068329394783E-3</v>
      </c>
      <c r="G57">
        <f t="shared" si="6"/>
        <v>2.0551819921874929E-3</v>
      </c>
      <c r="H57">
        <f t="shared" si="6"/>
        <v>1.5241637581167138E-3</v>
      </c>
    </row>
    <row r="58" spans="3:8">
      <c r="C58">
        <f t="shared" si="3"/>
        <v>0.56000000000000028</v>
      </c>
      <c r="D58">
        <f t="shared" si="6"/>
        <v>4.2665291962939444E-3</v>
      </c>
      <c r="E58">
        <f t="shared" si="6"/>
        <v>3.1927780966399854E-3</v>
      </c>
      <c r="F58">
        <f t="shared" si="6"/>
        <v>2.3892563499246099E-3</v>
      </c>
      <c r="G58">
        <f t="shared" si="6"/>
        <v>1.7879557341183927E-3</v>
      </c>
      <c r="H58">
        <f t="shared" si="6"/>
        <v>1.3379835559577823E-3</v>
      </c>
    </row>
    <row r="59" spans="3:8">
      <c r="C59">
        <f t="shared" si="3"/>
        <v>0.57000000000000028</v>
      </c>
      <c r="D59">
        <f t="shared" si="6"/>
        <v>3.6003254566369948E-3</v>
      </c>
      <c r="E59">
        <f t="shared" si="6"/>
        <v>2.7181861110699874E-3</v>
      </c>
      <c r="F59">
        <f t="shared" si="6"/>
        <v>2.0521855102830877E-3</v>
      </c>
      <c r="G59">
        <f t="shared" si="6"/>
        <v>1.5493660833098936E-3</v>
      </c>
      <c r="H59">
        <f t="shared" si="6"/>
        <v>1.1697457408613606E-3</v>
      </c>
    </row>
    <row r="60" spans="3:8">
      <c r="C60">
        <f t="shared" si="3"/>
        <v>0.58000000000000029</v>
      </c>
      <c r="D60">
        <f t="shared" si="6"/>
        <v>3.0271297482653559E-3</v>
      </c>
      <c r="E60">
        <f t="shared" si="6"/>
        <v>2.3053933324799886E-3</v>
      </c>
      <c r="F60">
        <f t="shared" si="6"/>
        <v>1.7557352539939073E-3</v>
      </c>
      <c r="G60">
        <f t="shared" si="6"/>
        <v>1.3371281328383941E-3</v>
      </c>
      <c r="H60">
        <f t="shared" si="6"/>
        <v>1.0183264473164668E-3</v>
      </c>
    </row>
    <row r="61" spans="3:8">
      <c r="C61">
        <f t="shared" si="3"/>
        <v>0.5900000000000003</v>
      </c>
      <c r="D61">
        <f t="shared" si="6"/>
        <v>2.5354846825428362E-3</v>
      </c>
      <c r="E61">
        <f t="shared" si="6"/>
        <v>1.9475427388099898E-3</v>
      </c>
      <c r="F61">
        <f t="shared" si="6"/>
        <v>1.495935962700274E-3</v>
      </c>
      <c r="G61">
        <f t="shared" si="6"/>
        <v>1.1490502158978946E-3</v>
      </c>
      <c r="H61">
        <f t="shared" si="6"/>
        <v>8.8260221799316206E-4</v>
      </c>
    </row>
    <row r="62" spans="3:8">
      <c r="C62">
        <f t="shared" si="3"/>
        <v>0.60000000000000031</v>
      </c>
      <c r="D62">
        <f t="shared" si="6"/>
        <v>2.1151653048087317E-3</v>
      </c>
      <c r="E62">
        <f t="shared" si="6"/>
        <v>1.638399999999991E-3</v>
      </c>
      <c r="F62">
        <f t="shared" si="6"/>
        <v>1.2690991828852398E-3</v>
      </c>
      <c r="G62">
        <f t="shared" si="6"/>
        <v>9.8303999999999514E-4</v>
      </c>
      <c r="H62">
        <f t="shared" si="6"/>
        <v>7.6145950973114426E-4</v>
      </c>
    </row>
    <row r="64" spans="3:8">
      <c r="D64">
        <f>SUM(D7:D62)</f>
        <v>25.302791226325709</v>
      </c>
      <c r="E64">
        <f t="shared" ref="E64:H64" si="7">SUM(E7:E62)</f>
        <v>8.6388151517639926</v>
      </c>
      <c r="F64">
        <f t="shared" si="7"/>
        <v>3.2114505383028376</v>
      </c>
      <c r="G64">
        <f t="shared" si="7"/>
        <v>1.3022744450624351</v>
      </c>
      <c r="H64">
        <f t="shared" si="7"/>
        <v>0.57369777954813261</v>
      </c>
    </row>
    <row r="67" spans="3:8">
      <c r="C67">
        <f t="shared" ref="C67:C85" si="8">C7</f>
        <v>0.05</v>
      </c>
      <c r="D67">
        <f>D7/D$64</f>
        <v>0.12342746310647069</v>
      </c>
      <c r="E67">
        <f t="shared" ref="E67:H67" si="9">E7/E$64</f>
        <v>8.0837161558104845E-2</v>
      </c>
      <c r="F67">
        <f t="shared" si="9"/>
        <v>4.8623811784261457E-2</v>
      </c>
      <c r="G67">
        <f t="shared" si="9"/>
        <v>2.6812216838834977E-2</v>
      </c>
      <c r="H67">
        <f t="shared" si="9"/>
        <v>1.3609340326529995E-2</v>
      </c>
    </row>
    <row r="68" spans="3:8">
      <c r="C68">
        <f t="shared" si="8"/>
        <v>6.0000000000000005E-2</v>
      </c>
      <c r="D68">
        <f t="shared" ref="D68:H68" si="10">D8/D$64</f>
        <v>0.10462872133957353</v>
      </c>
      <c r="E68">
        <f t="shared" si="10"/>
        <v>7.5065571238692924E-2</v>
      </c>
      <c r="F68">
        <f t="shared" si="10"/>
        <v>4.9461736883515246E-2</v>
      </c>
      <c r="G68">
        <f t="shared" si="10"/>
        <v>2.9877462311481501E-2</v>
      </c>
      <c r="H68">
        <f t="shared" si="10"/>
        <v>1.6612641066702762E-2</v>
      </c>
    </row>
    <row r="69" spans="3:8">
      <c r="C69">
        <f t="shared" si="8"/>
        <v>7.0000000000000007E-2</v>
      </c>
      <c r="D69">
        <f t="shared" ref="D69:H69" si="11">D9/D$64</f>
        <v>8.9880025659686003E-2</v>
      </c>
      <c r="E69">
        <f t="shared" si="11"/>
        <v>6.9650856053414464E-2</v>
      </c>
      <c r="F69">
        <f t="shared" si="11"/>
        <v>4.9571084726093437E-2</v>
      </c>
      <c r="G69">
        <f t="shared" si="11"/>
        <v>3.2342691743836353E-2</v>
      </c>
      <c r="H69">
        <f t="shared" si="11"/>
        <v>1.9424262160693699E-2</v>
      </c>
    </row>
    <row r="70" spans="3:8">
      <c r="C70">
        <f t="shared" si="8"/>
        <v>0.08</v>
      </c>
      <c r="D70">
        <f t="shared" ref="D70:H70" si="12">D10/D$64</f>
        <v>7.7947351947831575E-2</v>
      </c>
      <c r="E70">
        <f t="shared" si="12"/>
        <v>6.4574434275581336E-2</v>
      </c>
      <c r="F70">
        <f t="shared" si="12"/>
        <v>4.9131333008745962E-2</v>
      </c>
      <c r="G70">
        <f t="shared" si="12"/>
        <v>3.4269065378748804E-2</v>
      </c>
      <c r="H70">
        <f t="shared" si="12"/>
        <v>2.2002225068780881E-2</v>
      </c>
    </row>
    <row r="71" spans="3:8">
      <c r="C71">
        <f t="shared" si="8"/>
        <v>0.09</v>
      </c>
      <c r="D71">
        <f t="shared" ref="D71:H71" si="13">D11/D$64</f>
        <v>6.8076945179030679E-2</v>
      </c>
      <c r="E71">
        <f t="shared" si="13"/>
        <v>5.9818506389940608E-2</v>
      </c>
      <c r="F71">
        <f t="shared" si="13"/>
        <v>4.8273608438983213E-2</v>
      </c>
      <c r="G71">
        <f t="shared" si="13"/>
        <v>3.5713279883894326E-2</v>
      </c>
      <c r="H71">
        <f t="shared" si="13"/>
        <v>2.4320379161371253E-2</v>
      </c>
    </row>
    <row r="72" spans="3:8">
      <c r="C72">
        <f t="shared" si="8"/>
        <v>9.9999999999999992E-2</v>
      </c>
      <c r="D72">
        <f t="shared" ref="D72:H72" si="14">D12/D$64</f>
        <v>5.9776314331050392E-2</v>
      </c>
      <c r="E72">
        <f t="shared" si="14"/>
        <v>5.5366030132307537E-2</v>
      </c>
      <c r="F72">
        <f t="shared" si="14"/>
        <v>4.7097334483535536E-2</v>
      </c>
      <c r="G72">
        <f t="shared" si="14"/>
        <v>3.6727811239286742E-2</v>
      </c>
      <c r="H72">
        <f t="shared" si="14"/>
        <v>2.6364187830552541E-2</v>
      </c>
    </row>
    <row r="73" spans="3:8">
      <c r="C73">
        <f t="shared" si="8"/>
        <v>0.10999999999999999</v>
      </c>
      <c r="D73">
        <f t="shared" ref="D73:H73" si="15">D13/D$64</f>
        <v>5.2706632788183917E-2</v>
      </c>
      <c r="E73">
        <f t="shared" si="15"/>
        <v>5.1200696065938217E-2</v>
      </c>
      <c r="F73">
        <f t="shared" si="15"/>
        <v>4.5679900741223807E-2</v>
      </c>
      <c r="G73">
        <f t="shared" si="15"/>
        <v>3.736114808176956E-2</v>
      </c>
      <c r="H73">
        <f t="shared" si="15"/>
        <v>2.8127809059087877E-2</v>
      </c>
    </row>
    <row r="74" spans="3:8">
      <c r="C74">
        <f t="shared" si="8"/>
        <v>0.11999999999999998</v>
      </c>
      <c r="D74">
        <f t="shared" ref="D74:H74" si="16">D14/D$64</f>
        <v>4.6625086431159514E-2</v>
      </c>
      <c r="E74">
        <f t="shared" si="16"/>
        <v>4.7306903688808639E-2</v>
      </c>
      <c r="F74">
        <f t="shared" si="16"/>
        <v>4.4082690253749932E-2</v>
      </c>
      <c r="G74">
        <f t="shared" si="16"/>
        <v>3.7658015751080194E-2</v>
      </c>
      <c r="H74">
        <f t="shared" si="16"/>
        <v>2.9611977119398631E-2</v>
      </c>
    </row>
    <row r="75" spans="3:8">
      <c r="C75">
        <f t="shared" si="8"/>
        <v>0.12999999999999998</v>
      </c>
      <c r="D75">
        <f t="shared" ref="D75:H75" si="17">D15/D$64</f>
        <v>4.1351822981473628E-2</v>
      </c>
      <c r="E75">
        <f t="shared" si="17"/>
        <v>4.3669738065965795E-2</v>
      </c>
      <c r="F75">
        <f t="shared" si="17"/>
        <v>4.2355050797870913E-2</v>
      </c>
      <c r="G75">
        <f t="shared" si="17"/>
        <v>3.7659591278984689E-2</v>
      </c>
      <c r="H75">
        <f t="shared" si="17"/>
        <v>3.0822412460676248E-2</v>
      </c>
    </row>
    <row r="76" spans="3:8">
      <c r="C76">
        <f t="shared" si="8"/>
        <v>0.13999999999999999</v>
      </c>
      <c r="D76">
        <f t="shared" ref="D76:H76" si="18">D16/D$64</f>
        <v>3.6749946292424479E-2</v>
      </c>
      <c r="E76">
        <f t="shared" si="18"/>
        <v>4.0274946981116409E-2</v>
      </c>
      <c r="F76">
        <f t="shared" si="18"/>
        <v>4.0537031180627736E-2</v>
      </c>
      <c r="G76">
        <f t="shared" si="18"/>
        <v>3.7403709559883959E-2</v>
      </c>
      <c r="H76">
        <f t="shared" si="18"/>
        <v>3.1768597569310462E-2</v>
      </c>
    </row>
    <row r="77" spans="3:8">
      <c r="C77">
        <f t="shared" si="8"/>
        <v>0.15</v>
      </c>
      <c r="D77">
        <f t="shared" ref="D77:H77" si="19">D17/D$64</f>
        <v>3.2712852717401972E-2</v>
      </c>
      <c r="E77">
        <f t="shared" si="19"/>
        <v>3.7108918601619807E-2</v>
      </c>
      <c r="F77">
        <f t="shared" si="19"/>
        <v>3.86613372767401E-2</v>
      </c>
      <c r="G77">
        <f t="shared" si="19"/>
        <v>3.6925060938197293E-2</v>
      </c>
      <c r="H77">
        <f t="shared" si="19"/>
        <v>3.2462816704647304E-2</v>
      </c>
    </row>
    <row r="78" spans="3:8">
      <c r="C78">
        <f t="shared" si="8"/>
        <v>0.16</v>
      </c>
      <c r="D78">
        <f t="shared" ref="D78:H78" si="20">D18/D$64</f>
        <v>2.9155908523880548E-2</v>
      </c>
      <c r="E78">
        <f t="shared" si="20"/>
        <v>3.4158659651049979E-2</v>
      </c>
      <c r="F78">
        <f t="shared" si="20"/>
        <v>3.6754773961225257E-2</v>
      </c>
      <c r="G78">
        <f t="shared" si="20"/>
        <v>3.6255380444731658E-2</v>
      </c>
      <c r="H78">
        <f t="shared" si="20"/>
        <v>3.291939214851302E-2</v>
      </c>
    </row>
    <row r="79" spans="3:8">
      <c r="C79">
        <f t="shared" si="8"/>
        <v>0.17</v>
      </c>
      <c r="D79">
        <f t="shared" ref="D79:H79" si="21">D19/D$64</f>
        <v>2.6010802638008788E-2</v>
      </c>
      <c r="E79">
        <f t="shared" si="21"/>
        <v>3.1411774083493355E-2</v>
      </c>
      <c r="F79">
        <f t="shared" si="21"/>
        <v>3.483933604392573E-2</v>
      </c>
      <c r="G79">
        <f t="shared" si="21"/>
        <v>3.54236289111503E-2</v>
      </c>
      <c r="H79">
        <f t="shared" si="21"/>
        <v>3.3154070735092661E-2</v>
      </c>
    </row>
    <row r="80" spans="3:8">
      <c r="C80">
        <f t="shared" si="8"/>
        <v>0.18000000000000002</v>
      </c>
      <c r="D80">
        <f t="shared" ref="D80:H80" si="22">D20/D$64</f>
        <v>2.3221607596963234E-2</v>
      </c>
      <c r="E80">
        <f t="shared" si="22"/>
        <v>2.8856442253747876E-2</v>
      </c>
      <c r="F80">
        <f t="shared" si="22"/>
        <v>3.2933052137151801E-2</v>
      </c>
      <c r="G80">
        <f t="shared" si="22"/>
        <v>3.4456166188557215E-2</v>
      </c>
      <c r="H80">
        <f t="shared" si="22"/>
        <v>3.3183527845411273E-2</v>
      </c>
    </row>
    <row r="81" spans="3:8">
      <c r="C81">
        <f t="shared" si="8"/>
        <v>0.19000000000000003</v>
      </c>
      <c r="D81">
        <f t="shared" ref="D81:H81" si="23">D21/D$64</f>
        <v>2.0741965116476694E-2</v>
      </c>
      <c r="E81">
        <f t="shared" si="23"/>
        <v>2.6481400577589263E-2</v>
      </c>
      <c r="F81">
        <f t="shared" si="23"/>
        <v>3.1050649939708148E-2</v>
      </c>
      <c r="G81">
        <f t="shared" si="23"/>
        <v>3.3376916693118396E-2</v>
      </c>
      <c r="H81">
        <f t="shared" si="23"/>
        <v>3.3024964891782159E-2</v>
      </c>
    </row>
    <row r="82" spans="3:8">
      <c r="C82">
        <f t="shared" si="8"/>
        <v>0.20000000000000004</v>
      </c>
      <c r="D82">
        <f t="shared" ref="D82:H82" si="24">D22/D$64</f>
        <v>1.8533032143389316E-2</v>
      </c>
      <c r="E82">
        <f t="shared" si="24"/>
        <v>2.427592167627031E-2</v>
      </c>
      <c r="F82">
        <f t="shared" si="24"/>
        <v>2.9204089399600969E-2</v>
      </c>
      <c r="G82">
        <f t="shared" si="24"/>
        <v>3.2207527498544372E-2</v>
      </c>
      <c r="H82">
        <f t="shared" si="24"/>
        <v>3.2695782332245918E-2</v>
      </c>
    </row>
    <row r="83" spans="3:8">
      <c r="C83">
        <f t="shared" si="8"/>
        <v>0.21000000000000005</v>
      </c>
      <c r="D83">
        <f t="shared" ref="D83:H83" si="25">D23/D$64</f>
        <v>1.6561953445213499E-2</v>
      </c>
      <c r="E83">
        <f t="shared" si="25"/>
        <v>2.2229794999419183E-2</v>
      </c>
      <c r="F83">
        <f t="shared" si="25"/>
        <v>2.7402996097403255E-2</v>
      </c>
      <c r="G83">
        <f t="shared" si="25"/>
        <v>3.0967519192162622E-2</v>
      </c>
      <c r="H83">
        <f t="shared" si="25"/>
        <v>3.2213314462992276E-2</v>
      </c>
    </row>
    <row r="84" spans="3:8">
      <c r="C84">
        <f t="shared" si="8"/>
        <v>0.22000000000000006</v>
      </c>
      <c r="D84">
        <f t="shared" ref="D84:H84" si="26">D24/D$64</f>
        <v>1.4800706489506356E-2</v>
      </c>
      <c r="E84">
        <f t="shared" si="26"/>
        <v>2.0333307920502506E-2</v>
      </c>
      <c r="F84">
        <f t="shared" si="26"/>
        <v>2.5655017882007771E-2</v>
      </c>
      <c r="G84">
        <f t="shared" si="26"/>
        <v>2.9674429708212272E-2</v>
      </c>
      <c r="H84">
        <f t="shared" si="26"/>
        <v>3.1594615254554405E-2</v>
      </c>
    </row>
    <row r="85" spans="3:8">
      <c r="C85">
        <f t="shared" si="8"/>
        <v>0.23000000000000007</v>
      </c>
      <c r="D85">
        <f t="shared" ref="D85:H85" si="27">D25/D$64</f>
        <v>1.3225214544660786E-2</v>
      </c>
      <c r="E85">
        <f t="shared" si="27"/>
        <v>1.8577227299019099E-2</v>
      </c>
      <c r="F85">
        <f t="shared" si="27"/>
        <v>2.3966121498002455E-2</v>
      </c>
      <c r="G85">
        <f t="shared" si="27"/>
        <v>2.8343951348897296E-2</v>
      </c>
      <c r="H85">
        <f t="shared" si="27"/>
        <v>3.0856286710182017E-2</v>
      </c>
    </row>
    <row r="86" spans="3:8">
      <c r="C86">
        <f t="shared" ref="C86:C122" si="28">C26</f>
        <v>0.24000000000000007</v>
      </c>
      <c r="D86">
        <f t="shared" ref="D86:H86" si="29">D26/D$64</f>
        <v>1.1814656323800373E-2</v>
      </c>
      <c r="E86">
        <f t="shared" si="29"/>
        <v>1.695278150359026E-2</v>
      </c>
      <c r="F86">
        <f t="shared" si="29"/>
        <v>2.2340841595889685E-2</v>
      </c>
      <c r="G86">
        <f t="shared" si="29"/>
        <v>2.6990061200638293E-2</v>
      </c>
      <c r="H86">
        <f t="shared" si="29"/>
        <v>3.0014342879598581E-2</v>
      </c>
    </row>
    <row r="87" spans="3:8">
      <c r="C87">
        <f t="shared" si="28"/>
        <v>0.25000000000000006</v>
      </c>
      <c r="D87">
        <f t="shared" ref="D87:H87" si="30">D27/D$64</f>
        <v>1.0550921874569297E-2</v>
      </c>
      <c r="E87">
        <f t="shared" si="30"/>
        <v>1.5451642890112473E-2</v>
      </c>
      <c r="F87">
        <f t="shared" si="30"/>
        <v>2.0782491451556424E-2</v>
      </c>
      <c r="G87">
        <f t="shared" si="30"/>
        <v>2.5625145149867086E-2</v>
      </c>
      <c r="H87">
        <f t="shared" si="30"/>
        <v>2.90841039213816E-2</v>
      </c>
    </row>
    <row r="88" spans="3:8">
      <c r="C88">
        <f t="shared" si="28"/>
        <v>0.26000000000000006</v>
      </c>
      <c r="D88">
        <f t="shared" ref="D88:H88" si="31">D28/D$64</f>
        <v>9.4181788199197633E-3</v>
      </c>
      <c r="E88">
        <f t="shared" si="31"/>
        <v>1.4065910729138337E-2</v>
      </c>
      <c r="F88">
        <f t="shared" si="31"/>
        <v>1.929334252179651E-2</v>
      </c>
      <c r="G88">
        <f t="shared" si="31"/>
        <v>2.426011569961178E-2</v>
      </c>
      <c r="H88">
        <f t="shared" si="31"/>
        <v>2.8080115582428171E-2</v>
      </c>
    </row>
    <row r="89" spans="3:8">
      <c r="C89">
        <f t="shared" si="28"/>
        <v>0.27000000000000007</v>
      </c>
      <c r="D89">
        <f t="shared" ref="D89:H89" si="32">D29/D$64</f>
        <v>8.4025229361647802E-3</v>
      </c>
      <c r="E89">
        <f t="shared" si="32"/>
        <v>1.2788094576651735E-2</v>
      </c>
      <c r="F89">
        <f t="shared" si="32"/>
        <v>1.7874778357927914E-2</v>
      </c>
      <c r="G89">
        <f t="shared" si="32"/>
        <v>2.2904523785024319E-2</v>
      </c>
      <c r="H89">
        <f t="shared" si="32"/>
        <v>2.7016090229079848E-2</v>
      </c>
    </row>
    <row r="90" spans="3:8">
      <c r="C90">
        <f t="shared" si="28"/>
        <v>0.28000000000000008</v>
      </c>
      <c r="D90">
        <f t="shared" ref="D90:H90" si="33">D30/D$64</f>
        <v>7.4916939483354915E-3</v>
      </c>
      <c r="E90">
        <f t="shared" si="33"/>
        <v>1.1611098082402896E-2</v>
      </c>
      <c r="F90">
        <f t="shared" si="33"/>
        <v>1.6527427211070402E-2</v>
      </c>
      <c r="G90">
        <f t="shared" si="33"/>
        <v>2.1566664782905944E-2</v>
      </c>
      <c r="H90">
        <f t="shared" si="33"/>
        <v>2.5904866174584835E-2</v>
      </c>
    </row>
    <row r="91" spans="3:8">
      <c r="C91">
        <f t="shared" si="28"/>
        <v>0.29000000000000009</v>
      </c>
      <c r="D91">
        <f t="shared" ref="D91:H91" si="34">D31/D$64</f>
        <v>6.6748423067892132E-3</v>
      </c>
      <c r="E91">
        <f t="shared" si="34"/>
        <v>1.0528203229969368E-2</v>
      </c>
      <c r="F91">
        <f t="shared" si="34"/>
        <v>1.5251276770250587E-2</v>
      </c>
      <c r="G91">
        <f t="shared" si="34"/>
        <v>2.025367890719023E-2</v>
      </c>
      <c r="H91">
        <f t="shared" si="34"/>
        <v>2.4758382539565148E-2</v>
      </c>
    </row>
    <row r="92" spans="3:8">
      <c r="C92">
        <f t="shared" si="28"/>
        <v>0.3000000000000001</v>
      </c>
      <c r="D92">
        <f t="shared" ref="D92:H92" si="35">D32/D$64</f>
        <v>5.9423362181766992E-3</v>
      </c>
      <c r="E92">
        <f t="shared" si="35"/>
        <v>9.5330550027087589E-3</v>
      </c>
      <c r="F92">
        <f t="shared" si="35"/>
        <v>1.4045773795845425E-2</v>
      </c>
      <c r="G92">
        <f t="shared" si="35"/>
        <v>1.8971646179247185E-2</v>
      </c>
      <c r="H92">
        <f t="shared" si="35"/>
        <v>2.3587667283500393E-2</v>
      </c>
    </row>
    <row r="93" spans="3:8">
      <c r="C93">
        <f t="shared" si="28"/>
        <v>0.31000000000000011</v>
      </c>
      <c r="D93">
        <f t="shared" ref="D93:H93" si="36">D33/D$64</f>
        <v>5.2856007582982867E-3</v>
      </c>
      <c r="E93">
        <f t="shared" si="36"/>
        <v>8.6196464697690604E-3</v>
      </c>
      <c r="F93">
        <f t="shared" si="36"/>
        <v>1.2909910888653656E-2</v>
      </c>
      <c r="G93">
        <f t="shared" si="36"/>
        <v>1.7725676158775575E-2</v>
      </c>
      <c r="H93">
        <f t="shared" si="36"/>
        <v>2.2402836376138199E-2</v>
      </c>
    </row>
    <row r="94" spans="3:8">
      <c r="C94">
        <f t="shared" si="28"/>
        <v>0.32000000000000012</v>
      </c>
      <c r="D94">
        <f t="shared" ref="D94:H94" si="37">D34/D$64</f>
        <v>4.6969827763592171E-3</v>
      </c>
      <c r="E94">
        <f t="shared" si="37"/>
        <v>7.7823042863224175E-3</v>
      </c>
      <c r="F94">
        <f t="shared" si="37"/>
        <v>1.1842302228616952E-2</v>
      </c>
      <c r="G94">
        <f t="shared" si="37"/>
        <v>1.6519992617954636E-2</v>
      </c>
      <c r="H94">
        <f t="shared" si="37"/>
        <v>2.1213102353251731E-2</v>
      </c>
    </row>
    <row r="95" spans="3:8">
      <c r="C95">
        <f t="shared" si="28"/>
        <v>0.33000000000000013</v>
      </c>
      <c r="D95">
        <f t="shared" ref="D95:H95" si="38">D35/D$64</f>
        <v>4.1696367022956539E-3</v>
      </c>
      <c r="E95">
        <f t="shared" si="38"/>
        <v>7.0156746021882823E-3</v>
      </c>
      <c r="F95">
        <f t="shared" si="38"/>
        <v>1.0841249797911375E-2</v>
      </c>
      <c r="G95">
        <f t="shared" si="38"/>
        <v>1.5358013338430372E-2</v>
      </c>
      <c r="H95">
        <f t="shared" si="38"/>
        <v>2.0026790732647081E-2</v>
      </c>
    </row>
    <row r="96" spans="3:8">
      <c r="C96">
        <f t="shared" si="28"/>
        <v>0.34000000000000014</v>
      </c>
      <c r="D96">
        <f t="shared" ref="D96:H96" si="39">D36/D$64</f>
        <v>3.697427424460371E-3</v>
      </c>
      <c r="E96">
        <f t="shared" si="39"/>
        <v>6.314709373011743E-3</v>
      </c>
      <c r="F96">
        <f t="shared" si="39"/>
        <v>9.9048013497720355E-3</v>
      </c>
      <c r="G96">
        <f t="shared" si="39"/>
        <v>1.4242425207615251E-2</v>
      </c>
      <c r="H96">
        <f t="shared" si="39"/>
        <v>1.8851362962448739E-2</v>
      </c>
    </row>
    <row r="97" spans="3:8">
      <c r="C97">
        <f t="shared" si="28"/>
        <v>0.35000000000000014</v>
      </c>
      <c r="D97">
        <f t="shared" ref="D97:H97" si="40">D37/D$64</f>
        <v>3.2748472074494942E-3</v>
      </c>
      <c r="E97">
        <f t="shared" si="40"/>
        <v>5.6746530681629302E-3</v>
      </c>
      <c r="F97">
        <f t="shared" si="40"/>
        <v>9.0308011815745885E-3</v>
      </c>
      <c r="G97">
        <f t="shared" si="40"/>
        <v>1.3175254787684092E-2</v>
      </c>
      <c r="H97">
        <f t="shared" si="40"/>
        <v>1.7693444741150751E-2</v>
      </c>
    </row>
    <row r="98" spans="3:8">
      <c r="C98">
        <f t="shared" si="28"/>
        <v>0.36000000000000015</v>
      </c>
      <c r="D98">
        <f t="shared" ref="D98:H98" si="41">D38/D$64</f>
        <v>2.8969442354961406E-3</v>
      </c>
      <c r="E98">
        <f t="shared" si="41"/>
        <v>5.0910297695233604E-3</v>
      </c>
      <c r="F98">
        <f t="shared" si="41"/>
        <v>8.2169346069298158E-3</v>
      </c>
      <c r="G98">
        <f t="shared" si="41"/>
        <v>1.2157934527552915E-2</v>
      </c>
      <c r="H98">
        <f t="shared" si="41"/>
        <v>1.6558858692928953E-2</v>
      </c>
    </row>
    <row r="99" spans="3:8">
      <c r="C99">
        <f t="shared" si="28"/>
        <v>0.37000000000000016</v>
      </c>
      <c r="D99">
        <f t="shared" ref="D99:H99" si="42">D39/D$64</f>
        <v>2.5592608432097375E-3</v>
      </c>
      <c r="E99">
        <f t="shared" si="42"/>
        <v>4.5596306553250879E-3</v>
      </c>
      <c r="F99">
        <f t="shared" si="42"/>
        <v>7.460766888272634E-3</v>
      </c>
      <c r="G99">
        <f t="shared" si="42"/>
        <v>1.119136478503128E-2</v>
      </c>
      <c r="H99">
        <f t="shared" si="42"/>
        <v>1.5452660506365838E-2</v>
      </c>
    </row>
    <row r="100" spans="3:8">
      <c r="C100">
        <f t="shared" si="28"/>
        <v>0.38000000000000017</v>
      </c>
      <c r="D100">
        <f t="shared" ref="D100:H100" si="43">D40/D$64</f>
        <v>2.2577798669876983E-3</v>
      </c>
      <c r="E100">
        <f t="shared" si="43"/>
        <v>4.0765018632085252E-3</v>
      </c>
      <c r="F100">
        <f t="shared" si="43"/>
        <v>6.7597772821502301E-3</v>
      </c>
      <c r="G100">
        <f t="shared" si="43"/>
        <v>1.0275971823242533E-2</v>
      </c>
      <c r="H100">
        <f t="shared" si="43"/>
        <v>1.4379177753299955E-2</v>
      </c>
    </row>
    <row r="101" spans="3:8">
      <c r="C101">
        <f t="shared" si="28"/>
        <v>0.39000000000000018</v>
      </c>
      <c r="D101">
        <f t="shared" ref="D101:H101" si="44">D41/D$64</f>
        <v>1.9888778424279911E-3</v>
      </c>
      <c r="E101">
        <f t="shared" si="44"/>
        <v>3.6379327266647995E-3</v>
      </c>
      <c r="F101">
        <f t="shared" si="44"/>
        <v>6.1113887591754887E-3</v>
      </c>
      <c r="G101">
        <f t="shared" si="44"/>
        <v>9.4117619423103004E-3</v>
      </c>
      <c r="H101">
        <f t="shared" si="44"/>
        <v>1.3342050699581467E-2</v>
      </c>
    </row>
    <row r="102" spans="3:8">
      <c r="C102">
        <f t="shared" si="28"/>
        <v>0.40000000000000019</v>
      </c>
      <c r="D102">
        <f t="shared" ref="D102:H102" si="45">D42/D$64</f>
        <v>1.7492840042008307E-3</v>
      </c>
      <c r="E102">
        <f t="shared" si="45"/>
        <v>3.2404443790285098E-3</v>
      </c>
      <c r="F102">
        <f t="shared" si="45"/>
        <v>5.5129938855898834E-3</v>
      </c>
      <c r="G102">
        <f t="shared" si="45"/>
        <v>8.5983719042134355E-3</v>
      </c>
      <c r="H102">
        <f t="shared" si="45"/>
        <v>1.234427450319423E-2</v>
      </c>
    </row>
    <row r="103" spans="3:8">
      <c r="C103">
        <f t="shared" si="28"/>
        <v>0.4100000000000002</v>
      </c>
      <c r="D103">
        <f t="shared" ref="D103:H103" si="46">D43/D$64</f>
        <v>1.5360442290235287E-3</v>
      </c>
      <c r="E103">
        <f t="shared" si="46"/>
        <v>2.8807787191867731E-3</v>
      </c>
      <c r="F103">
        <f t="shared" si="46"/>
        <v>4.961977290607455E-3</v>
      </c>
      <c r="G103">
        <f t="shared" si="46"/>
        <v>7.8351158056155397E-3</v>
      </c>
      <c r="H103">
        <f t="shared" si="46"/>
        <v>1.1388242269200976E-2</v>
      </c>
    </row>
    <row r="104" spans="3:8">
      <c r="C104">
        <f t="shared" si="28"/>
        <v>0.42000000000000021</v>
      </c>
      <c r="D104">
        <f t="shared" ref="D104:H104" si="47">D44/D$64</f>
        <v>1.3464892100997173E-3</v>
      </c>
      <c r="E104">
        <f t="shared" si="47"/>
        <v>2.5558877331703744E-3</v>
      </c>
      <c r="F104">
        <f t="shared" si="47"/>
        <v>4.4557350908653662E-3</v>
      </c>
      <c r="G104">
        <f t="shared" si="47"/>
        <v>7.1210285503788594E-3</v>
      </c>
      <c r="H104">
        <f t="shared" si="47"/>
        <v>1.0475788496677336E-2</v>
      </c>
    </row>
    <row r="105" spans="3:8">
      <c r="C105">
        <f t="shared" si="28"/>
        <v>0.43000000000000022</v>
      </c>
      <c r="D105">
        <f t="shared" ref="D105:H105" si="48">D45/D$64</f>
        <v>1.1782062705736327E-3</v>
      </c>
      <c r="E105">
        <f t="shared" si="48"/>
        <v>2.2629231657929592E-3</v>
      </c>
      <c r="F105">
        <f t="shared" si="48"/>
        <v>3.9916915985571157E-3</v>
      </c>
      <c r="G105">
        <f t="shared" si="48"/>
        <v>6.4549060703766427E-3</v>
      </c>
      <c r="H105">
        <f t="shared" si="48"/>
        <v>9.6082325113746644E-3</v>
      </c>
    </row>
    <row r="106" spans="3:8">
      <c r="C106">
        <f t="shared" si="28"/>
        <v>0.44000000000000022</v>
      </c>
      <c r="D106">
        <f t="shared" ref="D106:H106" si="49">D46/D$64</f>
        <v>1.029014320276132E-3</v>
      </c>
      <c r="E106">
        <f t="shared" si="49"/>
        <v>1.9992265365040649E-3</v>
      </c>
      <c r="F106">
        <f t="shared" si="49"/>
        <v>3.5673136017180403E-3</v>
      </c>
      <c r="G106">
        <f t="shared" si="49"/>
        <v>5.8353424401214127E-3</v>
      </c>
      <c r="H106">
        <f t="shared" si="49"/>
        <v>8.7864215302429268E-3</v>
      </c>
    </row>
    <row r="107" spans="3:8">
      <c r="C107">
        <f t="shared" si="28"/>
        <v>0.45000000000000023</v>
      </c>
      <c r="D107">
        <f t="shared" ref="D107:H107" si="50">D47/D$64</f>
        <v>8.9694153896650571E-4</v>
      </c>
      <c r="E107">
        <f t="shared" si="50"/>
        <v>1.7623194936219062E-3</v>
      </c>
      <c r="F107">
        <f t="shared" si="50"/>
        <v>3.1801224725096157E-3</v>
      </c>
      <c r="G107">
        <f t="shared" si="50"/>
        <v>5.260764027630929E-3</v>
      </c>
      <c r="H107">
        <f t="shared" si="50"/>
        <v>8.0107730509507823E-3</v>
      </c>
    </row>
    <row r="108" spans="3:8">
      <c r="C108">
        <f t="shared" si="28"/>
        <v>0.46000000000000024</v>
      </c>
      <c r="D108">
        <f t="shared" ref="D108:H108" si="51">D48/D$64</f>
        <v>7.8020543401453749E-4</v>
      </c>
      <c r="E108">
        <f t="shared" si="51"/>
        <v>1.54989450111176E-3</v>
      </c>
      <c r="F108">
        <f t="shared" si="51"/>
        <v>2.8277043312757459E-3</v>
      </c>
      <c r="G108">
        <f t="shared" si="51"/>
        <v>4.7294608208572385E-3</v>
      </c>
      <c r="H108">
        <f t="shared" si="51"/>
        <v>7.2813163018255016E-3</v>
      </c>
    </row>
    <row r="109" spans="3:8">
      <c r="C109">
        <f t="shared" si="28"/>
        <v>0.47000000000000025</v>
      </c>
      <c r="D109">
        <f t="shared" ref="D109:H109" si="52">D49/D$64</f>
        <v>6.7719497383565024E-4</v>
      </c>
      <c r="E109">
        <f t="shared" si="52"/>
        <v>1.3598058520758237E-3</v>
      </c>
      <c r="F109">
        <f t="shared" si="52"/>
        <v>2.5077184698668506E-3</v>
      </c>
      <c r="G109">
        <f t="shared" si="52"/>
        <v>4.2396150659081613E-3</v>
      </c>
      <c r="H109">
        <f t="shared" si="52"/>
        <v>6.5977325257651495E-3</v>
      </c>
    </row>
    <row r="110" spans="3:8">
      <c r="C110">
        <f t="shared" si="28"/>
        <v>0.48000000000000026</v>
      </c>
      <c r="D110">
        <f t="shared" ref="D110:H110" si="53">D50/D$64</f>
        <v>5.8645454259530737E-4</v>
      </c>
      <c r="E110">
        <f t="shared" si="53"/>
        <v>1.1900610031204007E-3</v>
      </c>
      <c r="F110">
        <f t="shared" si="53"/>
        <v>2.2179042166327306E-3</v>
      </c>
      <c r="G110">
        <f t="shared" si="53"/>
        <v>3.7893273501944545E-3</v>
      </c>
      <c r="H110">
        <f t="shared" si="53"/>
        <v>5.9593939061248057E-3</v>
      </c>
    </row>
    <row r="111" spans="3:8">
      <c r="C111">
        <f t="shared" si="28"/>
        <v>0.49000000000000027</v>
      </c>
      <c r="D111">
        <f t="shared" ref="D111:H111" si="54">D51/D$64</f>
        <v>5.0666949847770536E-4</v>
      </c>
      <c r="E111">
        <f t="shared" si="54"/>
        <v>1.0388122237663016E-3</v>
      </c>
      <c r="F111">
        <f t="shared" si="54"/>
        <v>1.9560864070716092E-3</v>
      </c>
      <c r="G111">
        <f t="shared" si="54"/>
        <v>3.3766402605397579E-3</v>
      </c>
      <c r="H111">
        <f t="shared" si="54"/>
        <v>5.3654009737555061E-3</v>
      </c>
    </row>
    <row r="112" spans="3:8">
      <c r="C112">
        <f t="shared" si="28"/>
        <v>0.50000000000000022</v>
      </c>
      <c r="D112">
        <f t="shared" ref="D112:H112" si="55">D52/D$64</f>
        <v>4.3665314854847176E-4</v>
      </c>
      <c r="E112">
        <f t="shared" si="55"/>
        <v>9.043485550683084E-4</v>
      </c>
      <c r="F112">
        <f t="shared" si="55"/>
        <v>1.7201796079784279E-3</v>
      </c>
      <c r="G112">
        <f t="shared" si="55"/>
        <v>2.9995597431943096E-3</v>
      </c>
      <c r="H112">
        <f t="shared" si="55"/>
        <v>4.8146183626255508E-3</v>
      </c>
    </row>
    <row r="113" spans="3:8">
      <c r="C113">
        <f t="shared" si="28"/>
        <v>0.51000000000000023</v>
      </c>
      <c r="D113">
        <f t="shared" ref="D113:H113" si="56">D53/D$64</f>
        <v>3.7533497903212892E-4</v>
      </c>
      <c r="E113">
        <f t="shared" si="56"/>
        <v>7.8508807160957588E-4</v>
      </c>
      <c r="F113">
        <f t="shared" si="56"/>
        <v>1.5081912287203303E-3</v>
      </c>
      <c r="G113">
        <f t="shared" si="56"/>
        <v>2.6560742895972737E-3</v>
      </c>
      <c r="H113">
        <f t="shared" si="56"/>
        <v>4.3057088070791337E-3</v>
      </c>
    </row>
    <row r="114" spans="3:8">
      <c r="C114">
        <f t="shared" si="28"/>
        <v>0.52000000000000024</v>
      </c>
      <c r="D114">
        <f t="shared" ref="D114:H114" si="57">D54/D$64</f>
        <v>3.2175000155426067E-4</v>
      </c>
      <c r="E114">
        <f t="shared" si="57"/>
        <v>6.7957044103683856E-4</v>
      </c>
      <c r="F114">
        <f t="shared" si="57"/>
        <v>1.3182236406991045E-3</v>
      </c>
      <c r="G114">
        <f t="shared" si="57"/>
        <v>2.3441720686364479E-3</v>
      </c>
      <c r="H114">
        <f t="shared" si="57"/>
        <v>3.8371652970449993E-3</v>
      </c>
    </row>
    <row r="115" spans="3:8">
      <c r="C115">
        <f t="shared" si="28"/>
        <v>0.53000000000000025</v>
      </c>
      <c r="D115">
        <f t="shared" ref="D115:H115" si="58">D55/D$64</f>
        <v>2.7502909427572816E-4</v>
      </c>
      <c r="E115">
        <f t="shared" si="58"/>
        <v>5.8644977530228641E-4</v>
      </c>
      <c r="F115">
        <f t="shared" si="58"/>
        <v>1.1484754149039386E-3</v>
      </c>
      <c r="G115">
        <f t="shared" si="58"/>
        <v>2.0618561230579618E-3</v>
      </c>
      <c r="H115">
        <f t="shared" si="58"/>
        <v>3.4073413286220249E-3</v>
      </c>
    </row>
    <row r="116" spans="3:8">
      <c r="C116">
        <f t="shared" si="28"/>
        <v>0.54000000000000026</v>
      </c>
      <c r="D116">
        <f t="shared" ref="D116:H116" si="59">D56/D$64</f>
        <v>2.3439023244634829E-4</v>
      </c>
      <c r="E116">
        <f t="shared" si="59"/>
        <v>5.0448776777797712E-4</v>
      </c>
      <c r="F116">
        <f t="shared" si="59"/>
        <v>9.9724177751640895E-4</v>
      </c>
      <c r="G116">
        <f t="shared" si="59"/>
        <v>1.8071577445824504E-3</v>
      </c>
      <c r="H116">
        <f t="shared" si="59"/>
        <v>3.0144792066349752E-3</v>
      </c>
    </row>
    <row r="117" spans="3:8">
      <c r="C117">
        <f t="shared" si="28"/>
        <v>0.55000000000000027</v>
      </c>
      <c r="D117">
        <f t="shared" ref="D117:H117" si="60">D57/D$64</f>
        <v>1.9913051619496923E-4</v>
      </c>
      <c r="E117">
        <f t="shared" si="60"/>
        <v>4.3254711040865079E-4</v>
      </c>
      <c r="F117">
        <f t="shared" si="60"/>
        <v>8.629143746376938E-4</v>
      </c>
      <c r="G117">
        <f t="shared" si="60"/>
        <v>1.5781481391880965E-3</v>
      </c>
      <c r="H117">
        <f t="shared" si="60"/>
        <v>2.6567363731426785E-3</v>
      </c>
    </row>
    <row r="118" spans="3:8">
      <c r="C118">
        <f t="shared" si="28"/>
        <v>0.56000000000000028</v>
      </c>
      <c r="D118">
        <f t="shared" ref="D118:H118" si="61">D58/D$64</f>
        <v>1.6861891473281146E-4</v>
      </c>
      <c r="E118">
        <f t="shared" si="61"/>
        <v>3.6958518506881582E-4</v>
      </c>
      <c r="F118">
        <f t="shared" si="61"/>
        <v>7.4398042922599881E-4</v>
      </c>
      <c r="G118">
        <f t="shared" si="61"/>
        <v>1.3729484909247931E-3</v>
      </c>
      <c r="H118">
        <f t="shared" si="61"/>
        <v>2.3322097516424618E-3</v>
      </c>
    </row>
    <row r="119" spans="3:8">
      <c r="C119">
        <f t="shared" si="28"/>
        <v>0.57000000000000028</v>
      </c>
      <c r="D119">
        <f t="shared" ref="D119:H119" si="62">D59/D$64</f>
        <v>1.4228965588947035E-4</v>
      </c>
      <c r="E119">
        <f t="shared" si="62"/>
        <v>3.1464802328997059E-4</v>
      </c>
      <c r="F119">
        <f t="shared" si="62"/>
        <v>6.3902136614179671E-4</v>
      </c>
      <c r="G119">
        <f t="shared" si="62"/>
        <v>1.1897385295275545E-3</v>
      </c>
      <c r="H119">
        <f t="shared" si="62"/>
        <v>2.0389581109808361E-3</v>
      </c>
    </row>
    <row r="120" spans="3:8">
      <c r="C120">
        <f t="shared" si="28"/>
        <v>0.58000000000000029</v>
      </c>
      <c r="D120">
        <f t="shared" ref="D120:H120" si="63">D60/D$64</f>
        <v>1.1963619828297236E-4</v>
      </c>
      <c r="E120">
        <f t="shared" si="63"/>
        <v>2.6686452852382671E-4</v>
      </c>
      <c r="F120">
        <f t="shared" si="63"/>
        <v>5.4671097469922883E-4</v>
      </c>
      <c r="G120">
        <f t="shared" si="63"/>
        <v>1.0267637040011855E-3</v>
      </c>
      <c r="H120">
        <f t="shared" si="63"/>
        <v>1.7750224658679026E-3</v>
      </c>
    </row>
    <row r="121" spans="3:8">
      <c r="C121">
        <f t="shared" si="28"/>
        <v>0.5900000000000003</v>
      </c>
      <c r="D121">
        <f t="shared" ref="D121:H121" si="64">D61/D$64</f>
        <v>1.0020573065887092E-4</v>
      </c>
      <c r="E121">
        <f t="shared" si="64"/>
        <v>2.2544095510740423E-4</v>
      </c>
      <c r="F121">
        <f t="shared" si="64"/>
        <v>4.6581317222803455E-4</v>
      </c>
      <c r="G121">
        <f t="shared" si="64"/>
        <v>8.8234106125211235E-4</v>
      </c>
      <c r="H121">
        <f t="shared" si="64"/>
        <v>1.5384445425051757E-3</v>
      </c>
    </row>
    <row r="122" spans="3:8">
      <c r="C122">
        <f t="shared" si="28"/>
        <v>0.60000000000000031</v>
      </c>
      <c r="D122">
        <f t="shared" ref="D122:H122" si="65">D62/D$64</f>
        <v>8.3594149194419961E-5</v>
      </c>
      <c r="E122">
        <f t="shared" si="65"/>
        <v>1.8965563809586084E-4</v>
      </c>
      <c r="F122">
        <f t="shared" si="65"/>
        <v>3.951794267882212E-4</v>
      </c>
      <c r="G122">
        <f t="shared" si="65"/>
        <v>7.5486392574713014E-4</v>
      </c>
      <c r="H122">
        <f t="shared" si="65"/>
        <v>1.327283348265528E-3</v>
      </c>
    </row>
    <row r="124" spans="3:8">
      <c r="D124">
        <f>SUM(D67:D122)</f>
        <v>0.99999999999999978</v>
      </c>
      <c r="E124">
        <f t="shared" ref="E124:H124" si="66">SUM(E67:E122)</f>
        <v>1.0000000000000009</v>
      </c>
      <c r="F124">
        <f t="shared" si="66"/>
        <v>1.0000000000000002</v>
      </c>
      <c r="G124">
        <f t="shared" si="66"/>
        <v>1.0000000000000002</v>
      </c>
      <c r="H124">
        <f t="shared" si="66"/>
        <v>0.99999999999999967</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5:BI55"/>
  <sheetViews>
    <sheetView workbookViewId="0">
      <selection activeCell="L50" sqref="L50"/>
    </sheetView>
  </sheetViews>
  <sheetFormatPr defaultRowHeight="15.5"/>
  <sheetData>
    <row r="5" spans="1:31">
      <c r="A5" t="s">
        <v>465</v>
      </c>
      <c r="C5">
        <v>100.85899999999999</v>
      </c>
      <c r="D5">
        <v>99.953000000000003</v>
      </c>
      <c r="E5">
        <v>98.704999999999998</v>
      </c>
      <c r="F5">
        <v>96.65</v>
      </c>
      <c r="G5">
        <v>88.364000000000004</v>
      </c>
      <c r="H5">
        <v>91.435000000000002</v>
      </c>
      <c r="I5">
        <v>94.436000000000007</v>
      </c>
      <c r="J5">
        <v>98.947000000000003</v>
      </c>
      <c r="K5">
        <v>100.29900000000001</v>
      </c>
      <c r="L5">
        <v>107.685</v>
      </c>
      <c r="M5">
        <v>107.233</v>
      </c>
      <c r="N5">
        <v>113.31399999999999</v>
      </c>
      <c r="O5">
        <v>118.11499999999999</v>
      </c>
      <c r="P5">
        <v>123.268</v>
      </c>
      <c r="Q5">
        <v>124.285</v>
      </c>
      <c r="R5">
        <v>122.583</v>
      </c>
      <c r="S5">
        <v>126.553</v>
      </c>
      <c r="T5">
        <v>131.637</v>
      </c>
      <c r="U5">
        <v>134.99</v>
      </c>
      <c r="V5">
        <v>131.81700000000001</v>
      </c>
      <c r="W5">
        <v>124.624</v>
      </c>
      <c r="X5">
        <v>115.264</v>
      </c>
      <c r="Y5">
        <v>100</v>
      </c>
      <c r="Z5">
        <v>92.442999999999998</v>
      </c>
      <c r="AA5">
        <v>89.716999999999999</v>
      </c>
      <c r="AB5">
        <v>92.823999999999998</v>
      </c>
      <c r="AC5">
        <v>96.206000000000003</v>
      </c>
      <c r="AD5">
        <v>100.313</v>
      </c>
      <c r="AE5">
        <v>108.50700000000001</v>
      </c>
    </row>
    <row r="6" spans="1:31">
      <c r="A6" t="s">
        <v>466</v>
      </c>
      <c r="D6">
        <v>-9.0234263626626492E-3</v>
      </c>
      <c r="E6">
        <v>-1.25644717858404E-2</v>
      </c>
      <c r="F6">
        <v>-2.1039398063291099E-2</v>
      </c>
      <c r="G6">
        <v>-8.9631558774401501E-2</v>
      </c>
      <c r="H6">
        <v>3.41636904466577E-2</v>
      </c>
      <c r="I6">
        <v>3.2294019059370502E-2</v>
      </c>
      <c r="J6">
        <v>4.6661996860400401E-2</v>
      </c>
      <c r="K6">
        <v>1.3571371582090199E-2</v>
      </c>
      <c r="L6">
        <v>7.1054573868098506E-2</v>
      </c>
      <c r="M6">
        <v>-4.2062616106835803E-3</v>
      </c>
      <c r="N6">
        <v>5.5158689069102901E-2</v>
      </c>
      <c r="O6">
        <v>4.14959999907469E-2</v>
      </c>
      <c r="P6">
        <v>4.2702120738345797E-2</v>
      </c>
      <c r="Q6">
        <v>8.2164685662965697E-3</v>
      </c>
      <c r="R6">
        <v>-1.3788963879237601E-2</v>
      </c>
      <c r="S6">
        <v>3.1872841184063902E-2</v>
      </c>
      <c r="T6">
        <v>3.9386941634559199E-2</v>
      </c>
      <c r="U6">
        <v>2.5152567230985901E-2</v>
      </c>
      <c r="V6">
        <v>-2.3786104561918001E-2</v>
      </c>
      <c r="W6">
        <v>-5.6113392881225098E-2</v>
      </c>
      <c r="X6">
        <v>-7.8076054624101804E-2</v>
      </c>
      <c r="Y6">
        <v>-0.14205496356540001</v>
      </c>
      <c r="Z6">
        <v>-7.8577947625173797E-2</v>
      </c>
      <c r="AA6">
        <v>-2.9931966630628699E-2</v>
      </c>
      <c r="AB6">
        <v>3.4044955312955399E-2</v>
      </c>
      <c r="AC6">
        <v>3.5786498743855102E-2</v>
      </c>
      <c r="AD6">
        <v>4.1803571946489398E-2</v>
      </c>
      <c r="AE6">
        <v>7.8519389292881797E-2</v>
      </c>
    </row>
    <row r="7" spans="1:31">
      <c r="B7" t="s">
        <v>465</v>
      </c>
      <c r="C7" s="130" t="s">
        <v>424</v>
      </c>
      <c r="D7" s="130"/>
      <c r="E7" s="130"/>
      <c r="F7" s="130"/>
      <c r="G7" s="130"/>
    </row>
    <row r="8" spans="1:31">
      <c r="B8">
        <f t="array" ref="B8:B35">TRANSPOSE(C5:AE5)</f>
        <v>100.85899999999999</v>
      </c>
      <c r="C8">
        <v>-9.3019361404763398E-2</v>
      </c>
      <c r="D8">
        <v>-5.35746705754956E-2</v>
      </c>
      <c r="E8">
        <v>0.148242568657899</v>
      </c>
      <c r="F8">
        <v>-4.8433683521944298E-2</v>
      </c>
      <c r="G8">
        <v>-0.184198316806815</v>
      </c>
      <c r="I8">
        <v>-9.0234263626626492E-3</v>
      </c>
    </row>
    <row r="9" spans="1:31">
      <c r="B9">
        <v>99.953000000000003</v>
      </c>
      <c r="C9">
        <v>2.6461459644482599E-2</v>
      </c>
      <c r="D9">
        <v>0.104058553230818</v>
      </c>
      <c r="E9">
        <v>0.135426077527251</v>
      </c>
      <c r="F9">
        <v>-7.2322325917606595E-2</v>
      </c>
      <c r="G9">
        <v>0.20685634069939901</v>
      </c>
      <c r="I9">
        <v>-1.25644717858404E-2</v>
      </c>
    </row>
    <row r="10" spans="1:31">
      <c r="B10">
        <v>98.704999999999998</v>
      </c>
      <c r="C10">
        <v>3.7403041509726002E-2</v>
      </c>
      <c r="D10">
        <v>5.3702660972633598E-2</v>
      </c>
      <c r="E10">
        <v>8.0132855712586007E-2</v>
      </c>
      <c r="F10">
        <v>-4.9169539064375198E-2</v>
      </c>
      <c r="G10">
        <v>0.222328555344078</v>
      </c>
      <c r="I10">
        <v>-2.1039398063291099E-2</v>
      </c>
      <c r="L10" t="s">
        <v>358</v>
      </c>
    </row>
    <row r="11" spans="1:31" ht="16" thickBot="1">
      <c r="B11">
        <v>96.65</v>
      </c>
      <c r="C11">
        <v>-4.4218037010321801E-2</v>
      </c>
      <c r="D11">
        <v>-0.10847432040831</v>
      </c>
      <c r="E11">
        <v>2.81574436565411E-2</v>
      </c>
      <c r="F11">
        <v>-0.12017264508857101</v>
      </c>
      <c r="G11">
        <v>-0.12998518654215599</v>
      </c>
      <c r="I11">
        <v>-8.9631558774401501E-2</v>
      </c>
    </row>
    <row r="12" spans="1:31">
      <c r="B12">
        <v>88.364000000000004</v>
      </c>
      <c r="C12">
        <v>-6.3838018020344306E-2</v>
      </c>
      <c r="D12">
        <v>-3.4211017155379803E-2</v>
      </c>
      <c r="E12">
        <v>7.6264710321988699E-2</v>
      </c>
      <c r="F12">
        <v>-8.4554894723920304E-2</v>
      </c>
      <c r="G12">
        <v>-4.5591941322339E-2</v>
      </c>
      <c r="I12">
        <v>3.41636904466577E-2</v>
      </c>
      <c r="L12" s="68" t="s">
        <v>359</v>
      </c>
      <c r="M12" s="68"/>
    </row>
    <row r="13" spans="1:31">
      <c r="B13">
        <v>91.435000000000002</v>
      </c>
      <c r="C13">
        <v>-0.150901357220215</v>
      </c>
      <c r="D13">
        <v>-0.17008339987207</v>
      </c>
      <c r="E13">
        <v>-4.7434851578505403E-2</v>
      </c>
      <c r="F13">
        <v>-7.4123178665759001E-2</v>
      </c>
      <c r="G13">
        <v>-0.110339958724172</v>
      </c>
      <c r="I13">
        <v>3.2294019059370502E-2</v>
      </c>
      <c r="L13" s="65" t="s">
        <v>360</v>
      </c>
      <c r="M13" s="65">
        <v>0.42944442412889161</v>
      </c>
    </row>
    <row r="14" spans="1:31">
      <c r="B14">
        <v>94.436000000000007</v>
      </c>
      <c r="C14">
        <v>-9.8509636809764101E-2</v>
      </c>
      <c r="D14">
        <v>-0.105180173189017</v>
      </c>
      <c r="E14">
        <v>-1.5873156816251399E-2</v>
      </c>
      <c r="F14">
        <v>-5.0339093704552001E-2</v>
      </c>
      <c r="G14">
        <v>-6.9070387862324598E-2</v>
      </c>
      <c r="I14">
        <v>4.6661996860400401E-2</v>
      </c>
      <c r="L14" s="65" t="s">
        <v>361</v>
      </c>
      <c r="M14" s="65">
        <v>0.18442251341539534</v>
      </c>
    </row>
    <row r="15" spans="1:31">
      <c r="B15">
        <v>98.947000000000003</v>
      </c>
      <c r="C15">
        <v>-7.3065363276238998E-2</v>
      </c>
      <c r="D15">
        <v>-6.1007128353474202E-2</v>
      </c>
      <c r="E15">
        <v>-1.8390756215608099E-2</v>
      </c>
      <c r="F15">
        <v>-3.3541858044323802E-2</v>
      </c>
      <c r="G15">
        <v>6.9070387862324598E-2</v>
      </c>
      <c r="I15">
        <v>1.3571371582090199E-2</v>
      </c>
      <c r="L15" s="65" t="s">
        <v>362</v>
      </c>
      <c r="M15" s="65">
        <v>-8.9531033844895188E-4</v>
      </c>
    </row>
    <row r="16" spans="1:31">
      <c r="B16">
        <v>100.29900000000001</v>
      </c>
      <c r="C16">
        <v>-5.2207936539814702E-3</v>
      </c>
      <c r="D16">
        <v>-0.16859018929491601</v>
      </c>
      <c r="E16">
        <v>4.9699668552272501E-2</v>
      </c>
      <c r="F16">
        <v>-6.4726147310696898E-3</v>
      </c>
      <c r="G16">
        <v>0.182502404972402</v>
      </c>
      <c r="I16">
        <v>7.1054573868098506E-2</v>
      </c>
      <c r="L16" s="65" t="s">
        <v>363</v>
      </c>
      <c r="M16" s="65">
        <v>5.1848719008965413E-2</v>
      </c>
    </row>
    <row r="17" spans="2:20" ht="16" thickBot="1">
      <c r="B17">
        <v>107.685</v>
      </c>
      <c r="C17">
        <v>-0.142134611590014</v>
      </c>
      <c r="D17">
        <v>-0.119565786187943</v>
      </c>
      <c r="E17">
        <v>2.7690700673574199E-2</v>
      </c>
      <c r="F17">
        <v>-1.6983284320511001E-2</v>
      </c>
      <c r="G17">
        <v>-7.0705781751766505E-2</v>
      </c>
      <c r="I17">
        <v>-4.2062616106835803E-3</v>
      </c>
      <c r="L17" s="66" t="s">
        <v>364</v>
      </c>
      <c r="M17" s="66">
        <v>28</v>
      </c>
    </row>
    <row r="18" spans="2:20">
      <c r="B18">
        <v>107.233</v>
      </c>
      <c r="C18">
        <v>2.4047843613348899E-2</v>
      </c>
      <c r="D18">
        <v>5.5744146274153999E-2</v>
      </c>
      <c r="E18">
        <v>6.5367893182190107E-2</v>
      </c>
      <c r="F18">
        <v>-1.66499237805895E-2</v>
      </c>
      <c r="G18">
        <v>-0.35716026304556497</v>
      </c>
      <c r="I18">
        <v>5.5158689069102901E-2</v>
      </c>
    </row>
    <row r="19" spans="2:20" ht="16" thickBot="1">
      <c r="B19">
        <v>113.31399999999999</v>
      </c>
      <c r="C19">
        <v>6.7092174822112799E-2</v>
      </c>
      <c r="D19">
        <v>5.78133124747892E-2</v>
      </c>
      <c r="E19">
        <v>-3.92273905695856E-3</v>
      </c>
      <c r="F19">
        <v>-2.56795716313187E-2</v>
      </c>
      <c r="G19">
        <v>0.293559358168345</v>
      </c>
      <c r="I19">
        <v>4.14959999907469E-2</v>
      </c>
      <c r="L19" t="s">
        <v>365</v>
      </c>
    </row>
    <row r="20" spans="2:20">
      <c r="B20">
        <v>118.11499999999999</v>
      </c>
      <c r="C20">
        <v>3.4650430618819401E-2</v>
      </c>
      <c r="D20">
        <v>-4.9398760661499702E-2</v>
      </c>
      <c r="E20">
        <v>-1.2069600342574E-2</v>
      </c>
      <c r="F20">
        <v>-5.10664724554411E-3</v>
      </c>
      <c r="G20">
        <v>0.45160900714247798</v>
      </c>
      <c r="I20">
        <v>4.2702120738345797E-2</v>
      </c>
      <c r="L20" s="67"/>
      <c r="M20" s="67" t="s">
        <v>369</v>
      </c>
      <c r="N20" s="67" t="s">
        <v>370</v>
      </c>
      <c r="O20" s="67" t="s">
        <v>371</v>
      </c>
      <c r="P20" s="67" t="s">
        <v>352</v>
      </c>
      <c r="Q20" s="67" t="s">
        <v>372</v>
      </c>
    </row>
    <row r="21" spans="2:20">
      <c r="B21">
        <v>123.268</v>
      </c>
      <c r="C21">
        <v>7.6660828365350597E-2</v>
      </c>
      <c r="D21">
        <v>9.1431459347365504E-2</v>
      </c>
      <c r="E21">
        <v>-5.5010152100515602E-2</v>
      </c>
      <c r="F21">
        <v>6.7475137868980795E-2</v>
      </c>
      <c r="G21">
        <v>-0.156457485925173</v>
      </c>
      <c r="I21">
        <v>8.2164685662965697E-3</v>
      </c>
      <c r="L21" s="65" t="s">
        <v>366</v>
      </c>
      <c r="M21" s="65">
        <v>5</v>
      </c>
      <c r="N21" s="65">
        <v>1.3981462614058346E-2</v>
      </c>
      <c r="O21" s="65">
        <v>2.7962925228116691E-3</v>
      </c>
      <c r="P21" s="65">
        <v>1.0401753060440995</v>
      </c>
      <c r="Q21" s="65">
        <v>0.41914421832636262</v>
      </c>
    </row>
    <row r="22" spans="2:20">
      <c r="B22">
        <v>124.285</v>
      </c>
      <c r="C22">
        <v>0.14957158734520701</v>
      </c>
      <c r="D22">
        <v>0.17874364731433501</v>
      </c>
      <c r="E22">
        <v>-2.1902231618667702E-2</v>
      </c>
      <c r="F22">
        <v>0.118250994264351</v>
      </c>
      <c r="G22">
        <v>7.6687492393003598E-3</v>
      </c>
      <c r="I22">
        <v>-1.3788963879237601E-2</v>
      </c>
      <c r="L22" s="65" t="s">
        <v>367</v>
      </c>
      <c r="M22" s="65">
        <v>23</v>
      </c>
      <c r="N22" s="65">
        <v>6.1830662246024987E-2</v>
      </c>
      <c r="O22" s="65">
        <v>2.6882896628706516E-3</v>
      </c>
      <c r="P22" s="65"/>
      <c r="Q22" s="65"/>
    </row>
    <row r="23" spans="2:20" ht="16" thickBot="1">
      <c r="B23">
        <v>122.583</v>
      </c>
      <c r="C23">
        <v>9.1067525284054499E-2</v>
      </c>
      <c r="D23">
        <v>7.4162318582844194E-2</v>
      </c>
      <c r="E23">
        <v>-2.3240292881586501E-2</v>
      </c>
      <c r="F23">
        <v>0.135589872722786</v>
      </c>
      <c r="G23">
        <v>0.171568765017693</v>
      </c>
      <c r="I23">
        <v>3.1872841184063902E-2</v>
      </c>
      <c r="L23" s="66" t="s">
        <v>155</v>
      </c>
      <c r="M23" s="66">
        <v>28</v>
      </c>
      <c r="N23" s="66">
        <v>7.5812124860083333E-2</v>
      </c>
      <c r="O23" s="66"/>
      <c r="P23" s="66"/>
      <c r="Q23" s="66"/>
    </row>
    <row r="24" spans="2:20" ht="16" thickBot="1">
      <c r="B24">
        <v>126.553</v>
      </c>
      <c r="C24">
        <v>0.11482908168838001</v>
      </c>
      <c r="D24">
        <v>1.4190820408975201E-2</v>
      </c>
      <c r="E24">
        <v>4.5975857881812902E-2</v>
      </c>
      <c r="F24">
        <v>9.4046664616138503E-2</v>
      </c>
      <c r="G24">
        <v>0.28936983656550103</v>
      </c>
      <c r="I24">
        <v>3.9386941634559199E-2</v>
      </c>
    </row>
    <row r="25" spans="2:20">
      <c r="B25">
        <v>131.637</v>
      </c>
      <c r="C25">
        <v>6.0120440012204998E-2</v>
      </c>
      <c r="D25">
        <v>-4.8680513833888599E-2</v>
      </c>
      <c r="E25">
        <v>3.4733805870004603E-2</v>
      </c>
      <c r="F25">
        <v>5.4765216820049298E-2</v>
      </c>
      <c r="G25">
        <v>0.31078108732051701</v>
      </c>
      <c r="I25">
        <v>2.5152567230985901E-2</v>
      </c>
      <c r="L25" s="67"/>
      <c r="M25" s="67" t="s">
        <v>373</v>
      </c>
      <c r="N25" s="67" t="s">
        <v>363</v>
      </c>
      <c r="O25" s="67" t="s">
        <v>374</v>
      </c>
      <c r="P25" s="67" t="s">
        <v>375</v>
      </c>
      <c r="Q25" s="67" t="s">
        <v>376</v>
      </c>
      <c r="R25" s="67" t="s">
        <v>377</v>
      </c>
      <c r="S25" s="67" t="s">
        <v>378</v>
      </c>
      <c r="T25" s="67" t="s">
        <v>379</v>
      </c>
    </row>
    <row r="26" spans="2:20">
      <c r="B26">
        <v>134.99</v>
      </c>
      <c r="C26">
        <v>9.0367797404936404E-2</v>
      </c>
      <c r="D26">
        <v>3.8776679956025399E-2</v>
      </c>
      <c r="E26">
        <v>3.2410905954655803E-2</v>
      </c>
      <c r="F26">
        <v>2.6332772129196699E-2</v>
      </c>
      <c r="G26">
        <v>0.15369658158287</v>
      </c>
      <c r="I26">
        <v>-2.3786104561918001E-2</v>
      </c>
      <c r="L26" s="65" t="s">
        <v>368</v>
      </c>
      <c r="M26" s="65">
        <v>0</v>
      </c>
      <c r="N26" s="65" t="e">
        <v>#N/A</v>
      </c>
      <c r="O26" s="65" t="e">
        <v>#N/A</v>
      </c>
      <c r="P26" s="65" t="e">
        <v>#N/A</v>
      </c>
      <c r="Q26" s="65" t="e">
        <v>#N/A</v>
      </c>
      <c r="R26" s="65" t="e">
        <v>#N/A</v>
      </c>
      <c r="S26" s="65" t="e">
        <v>#N/A</v>
      </c>
      <c r="T26" s="65" t="e">
        <v>#N/A</v>
      </c>
    </row>
    <row r="27" spans="2:20">
      <c r="B27">
        <v>131.81700000000001</v>
      </c>
      <c r="C27">
        <v>5.2541825114461198E-2</v>
      </c>
      <c r="D27">
        <v>-6.7782237303443293E-2</v>
      </c>
      <c r="E27">
        <v>4.1708240444665097E-2</v>
      </c>
      <c r="F27">
        <v>3.8897940533700902E-2</v>
      </c>
      <c r="G27">
        <v>9.0965195555617606E-2</v>
      </c>
      <c r="I27">
        <v>-5.6113392881225098E-2</v>
      </c>
      <c r="L27" s="65" t="s">
        <v>380</v>
      </c>
      <c r="M27" s="65">
        <v>-0.48244400112302516</v>
      </c>
      <c r="N27" s="65">
        <v>0.22508935119074852</v>
      </c>
      <c r="O27" s="65">
        <v>-2.143344403326239</v>
      </c>
      <c r="P27" s="65">
        <v>4.2891526857786584E-2</v>
      </c>
      <c r="Q27" s="65">
        <v>-0.9480768004880531</v>
      </c>
      <c r="R27" s="65">
        <v>-1.6811201757997163E-2</v>
      </c>
      <c r="S27" s="65">
        <v>-0.9480768004880531</v>
      </c>
      <c r="T27" s="65">
        <v>-1.6811201757997163E-2</v>
      </c>
    </row>
    <row r="28" spans="2:20">
      <c r="B28">
        <v>124.624</v>
      </c>
      <c r="C28">
        <v>0.15389404884675201</v>
      </c>
      <c r="D28">
        <v>2.8807895684242201E-2</v>
      </c>
      <c r="E28">
        <v>4.3362137417719E-2</v>
      </c>
      <c r="F28">
        <v>-4.2285416235657404E-3</v>
      </c>
      <c r="G28">
        <v>0.32048750245541302</v>
      </c>
      <c r="I28">
        <v>-7.8076054624101804E-2</v>
      </c>
      <c r="L28" s="65" t="s">
        <v>467</v>
      </c>
      <c r="M28" s="65">
        <v>0.15182609405403436</v>
      </c>
      <c r="N28" s="65">
        <v>0.16452933196166297</v>
      </c>
      <c r="O28" s="65">
        <v>0.92279043647616221</v>
      </c>
      <c r="P28" s="65">
        <v>0.36569623476087032</v>
      </c>
      <c r="Q28" s="65">
        <v>-0.18852876064562185</v>
      </c>
      <c r="R28" s="65">
        <v>0.49218094875369056</v>
      </c>
      <c r="S28" s="65">
        <v>-0.18852876064562185</v>
      </c>
      <c r="T28" s="65">
        <v>0.49218094875369056</v>
      </c>
    </row>
    <row r="29" spans="2:20">
      <c r="B29">
        <v>115.264</v>
      </c>
      <c r="C29">
        <v>1.9662037179433399E-2</v>
      </c>
      <c r="D29">
        <v>-1.16617368492716E-2</v>
      </c>
      <c r="E29">
        <v>-6.44915939417937E-3</v>
      </c>
      <c r="F29">
        <v>-2.6203665496636299E-2</v>
      </c>
      <c r="G29">
        <v>-0.47553712090421302</v>
      </c>
      <c r="I29">
        <v>-0.14205496356540001</v>
      </c>
      <c r="L29" s="65" t="s">
        <v>468</v>
      </c>
      <c r="M29" s="65">
        <v>2.228241906074464E-2</v>
      </c>
      <c r="N29" s="65">
        <v>0.20350705915952172</v>
      </c>
      <c r="O29" s="65">
        <v>0.10949211861627989</v>
      </c>
      <c r="P29" s="65">
        <v>0.91376189165541644</v>
      </c>
      <c r="Q29" s="65">
        <v>-0.39870400764359964</v>
      </c>
      <c r="R29" s="65">
        <v>0.4432688457650889</v>
      </c>
      <c r="S29" s="65">
        <v>-0.39870400764359964</v>
      </c>
      <c r="T29" s="65">
        <v>0.4432688457650889</v>
      </c>
    </row>
    <row r="30" spans="2:20">
      <c r="B30">
        <v>100</v>
      </c>
      <c r="C30">
        <v>4.1468185693760602E-2</v>
      </c>
      <c r="D30">
        <v>3.3328387448443499E-2</v>
      </c>
      <c r="E30">
        <v>7.1324817053813702E-2</v>
      </c>
      <c r="F30">
        <v>-1.91522388446091E-2</v>
      </c>
      <c r="G30">
        <v>0.249177809608465</v>
      </c>
      <c r="I30">
        <v>-7.8577947625173797E-2</v>
      </c>
      <c r="L30" s="65" t="s">
        <v>469</v>
      </c>
      <c r="M30" s="65">
        <v>0.37913721951236007</v>
      </c>
      <c r="N30" s="65">
        <v>0.24155236089677257</v>
      </c>
      <c r="O30" s="65">
        <v>1.5695860645070838</v>
      </c>
      <c r="P30" s="65">
        <v>0.13016792722541645</v>
      </c>
      <c r="Q30" s="65">
        <v>-0.12055191017143724</v>
      </c>
      <c r="R30" s="65">
        <v>0.87882634919615743</v>
      </c>
      <c r="S30" s="65">
        <v>-0.12055191017143724</v>
      </c>
      <c r="T30" s="65">
        <v>0.87882634919615743</v>
      </c>
    </row>
    <row r="31" spans="2:20" ht="16" thickBot="1">
      <c r="B31">
        <v>92.442999999999998</v>
      </c>
      <c r="C31">
        <v>-5.0175988804341501E-2</v>
      </c>
      <c r="D31">
        <v>-5.6893885471151803E-2</v>
      </c>
      <c r="E31">
        <v>4.6564879580752103E-2</v>
      </c>
      <c r="F31">
        <v>-1.79267693968117E-2</v>
      </c>
      <c r="G31">
        <v>0.17710751756579901</v>
      </c>
      <c r="I31">
        <v>-2.9931966630628699E-2</v>
      </c>
      <c r="L31" s="66" t="s">
        <v>470</v>
      </c>
      <c r="M31" s="66">
        <v>4.5322113436291153E-2</v>
      </c>
      <c r="N31" s="66">
        <v>4.5853214009415805E-2</v>
      </c>
      <c r="O31" s="66">
        <v>0.98841737521353268</v>
      </c>
      <c r="P31" s="66">
        <v>0.33323322178244064</v>
      </c>
      <c r="Q31" s="66">
        <v>-4.9532486686460209E-2</v>
      </c>
      <c r="R31" s="66">
        <v>0.14017671355904252</v>
      </c>
      <c r="S31" s="66">
        <v>-4.9532486686460209E-2</v>
      </c>
      <c r="T31" s="66">
        <v>0.14017671355904252</v>
      </c>
    </row>
    <row r="32" spans="2:20">
      <c r="B32">
        <v>89.716999999999999</v>
      </c>
      <c r="C32">
        <v>-3.0022630249482402E-2</v>
      </c>
      <c r="D32">
        <v>1.28381653818195E-2</v>
      </c>
      <c r="E32">
        <v>5.7075150063790898E-3</v>
      </c>
      <c r="F32">
        <v>-6.8203732663162306E-2</v>
      </c>
      <c r="G32">
        <v>-8.7863795023759607E-3</v>
      </c>
      <c r="I32">
        <v>3.4044955312955399E-2</v>
      </c>
    </row>
    <row r="33" spans="2:61">
      <c r="B33">
        <v>92.823999999999998</v>
      </c>
      <c r="C33">
        <v>-7.7185596237279594E-2</v>
      </c>
      <c r="D33">
        <v>3.7330314435422798E-2</v>
      </c>
      <c r="E33">
        <v>-5.9652985141066496E-3</v>
      </c>
      <c r="F33">
        <v>-5.3513713842569803E-2</v>
      </c>
      <c r="G33">
        <v>4.0936820463389298E-2</v>
      </c>
      <c r="I33">
        <v>3.5786498743855102E-2</v>
      </c>
    </row>
    <row r="34" spans="2:61">
      <c r="B34">
        <v>96.206000000000003</v>
      </c>
      <c r="C34">
        <v>-5.5050243158477397E-2</v>
      </c>
      <c r="D34">
        <v>4.6219879243227499E-2</v>
      </c>
      <c r="E34">
        <v>2.0755171520942001E-2</v>
      </c>
      <c r="F34">
        <v>-6.1463757387526997E-2</v>
      </c>
      <c r="G34">
        <v>-5.0337594748095203E-2</v>
      </c>
      <c r="I34">
        <v>4.1803571946489398E-2</v>
      </c>
    </row>
    <row r="35" spans="2:61">
      <c r="B35">
        <v>100.313</v>
      </c>
      <c r="C35">
        <v>-2.4282481364873501E-2</v>
      </c>
      <c r="D35">
        <v>1.9902161944436999E-2</v>
      </c>
      <c r="E35">
        <v>2.2012600837886399E-2</v>
      </c>
      <c r="F35">
        <v>-9.3523796151404395E-4</v>
      </c>
      <c r="G35">
        <v>-0.64956844410695702</v>
      </c>
      <c r="I35">
        <v>7.8519389292881797E-2</v>
      </c>
    </row>
    <row r="41" spans="2:61">
      <c r="B41">
        <v>-3.7455622421728403E-2</v>
      </c>
      <c r="C41">
        <v>-0.246812315436473</v>
      </c>
      <c r="D41">
        <v>-0.19088776828391299</v>
      </c>
      <c r="E41">
        <v>-0.54245826644690498</v>
      </c>
      <c r="F41">
        <v>-0.66373548219684797</v>
      </c>
      <c r="G41">
        <v>-0.125426637414878</v>
      </c>
      <c r="H41" s="94">
        <f>'1st stage'!K107</f>
        <v>-0.16503107068949199</v>
      </c>
      <c r="I41">
        <v>-0.103312620449098</v>
      </c>
      <c r="J41">
        <v>-0.99703741746084296</v>
      </c>
      <c r="K41">
        <v>-1.1854830879046201</v>
      </c>
      <c r="L41">
        <v>-0.36355868374053302</v>
      </c>
      <c r="M41">
        <v>-0.43718620980021</v>
      </c>
      <c r="N41">
        <v>-0.150884222003663</v>
      </c>
      <c r="O41">
        <v>-0.49987190222195399</v>
      </c>
      <c r="P41">
        <v>-0.66227620046051505</v>
      </c>
      <c r="Q41">
        <v>-0.90330387478919405</v>
      </c>
      <c r="R41">
        <v>-0.88107515249721302</v>
      </c>
      <c r="S41">
        <v>-0.824902548185238</v>
      </c>
      <c r="T41">
        <v>-0.696137214075776</v>
      </c>
      <c r="U41">
        <v>-0.81812406500553603</v>
      </c>
      <c r="V41">
        <v>-0.26665259563153298</v>
      </c>
      <c r="W41">
        <v>-0.63325131631433496</v>
      </c>
      <c r="X41">
        <v>-0.94013189883498005</v>
      </c>
      <c r="Y41">
        <v>-0.98325331194369603</v>
      </c>
      <c r="Z41">
        <v>-0.19718800886721899</v>
      </c>
      <c r="AA41">
        <v>-0.49705910584579899</v>
      </c>
      <c r="AB41">
        <v>-0.347863296266958</v>
      </c>
      <c r="AC41">
        <v>-0.25149140466949099</v>
      </c>
      <c r="AD41">
        <v>-0.39021040754335201</v>
      </c>
      <c r="AE41">
        <v>0.116674128172175</v>
      </c>
      <c r="AF41">
        <v>-0.511957758955779</v>
      </c>
      <c r="AG41">
        <v>-9.4782701423638996E-2</v>
      </c>
      <c r="AH41">
        <v>-0.25513128191289403</v>
      </c>
      <c r="AI41">
        <v>-0.22199346908289999</v>
      </c>
      <c r="AJ41">
        <v>-0.19031912774878401</v>
      </c>
      <c r="AK41">
        <v>-0.333804093601068</v>
      </c>
      <c r="AL41">
        <v>-0.19465166564464401</v>
      </c>
      <c r="AM41">
        <v>0.115091237650913</v>
      </c>
      <c r="AN41">
        <v>0.36562217907918398</v>
      </c>
      <c r="AO41">
        <v>0.123150637985231</v>
      </c>
      <c r="AP41">
        <v>0.13738832028377199</v>
      </c>
      <c r="AQ41">
        <v>-7.8904752445369902E-2</v>
      </c>
      <c r="AR41">
        <v>5.7041572620871398E-3</v>
      </c>
      <c r="AS41">
        <v>-0.418114087628772</v>
      </c>
      <c r="AT41">
        <v>-0.42317903272412999</v>
      </c>
      <c r="AU41">
        <v>-0.30283281237231502</v>
      </c>
      <c r="AV41">
        <v>3.0809954756225499E-2</v>
      </c>
      <c r="AW41">
        <v>-0.18290503520863599</v>
      </c>
      <c r="AX41">
        <v>-0.33634560771120797</v>
      </c>
      <c r="AY41">
        <v>-0.36703329198280998</v>
      </c>
      <c r="AZ41">
        <v>-0.232729849280227</v>
      </c>
      <c r="BA41">
        <v>0.17864875652315801</v>
      </c>
      <c r="BB41">
        <v>5.9039617045909099E-2</v>
      </c>
      <c r="BC41">
        <v>0.25331840061823102</v>
      </c>
      <c r="BD41">
        <v>-0.1047332384201</v>
      </c>
      <c r="BE41">
        <v>-1.91586869590538E-3</v>
      </c>
      <c r="BF41">
        <v>-0.31693440957489999</v>
      </c>
      <c r="BG41">
        <v>-0.177615271433927</v>
      </c>
      <c r="BH41">
        <v>-0.21544878846928001</v>
      </c>
      <c r="BI41">
        <v>-0.22529385300834201</v>
      </c>
    </row>
    <row r="42" spans="2:61">
      <c r="B42">
        <v>3.75800269085E-2</v>
      </c>
      <c r="C42">
        <v>0.38174959156877802</v>
      </c>
      <c r="D42">
        <v>0.23372349900453099</v>
      </c>
      <c r="E42">
        <v>0.181299651032023</v>
      </c>
      <c r="F42">
        <v>-0.22815434940499801</v>
      </c>
      <c r="G42">
        <v>-0.24368514310698</v>
      </c>
      <c r="H42" s="94">
        <f>'1st stage'!K108</f>
        <v>-8.41905078680962E-3</v>
      </c>
      <c r="I42">
        <v>-1.45978198731328E-4</v>
      </c>
      <c r="J42">
        <v>0.402653841413945</v>
      </c>
      <c r="K42">
        <v>0.41498291215565197</v>
      </c>
      <c r="L42">
        <v>0.122524200803742</v>
      </c>
      <c r="M42">
        <v>8.8677583221193207E-2</v>
      </c>
      <c r="N42">
        <v>-1.6583426442917299E-3</v>
      </c>
      <c r="O42">
        <v>0.107782225254913</v>
      </c>
      <c r="P42">
        <v>0.20922660291686501</v>
      </c>
      <c r="Q42">
        <v>0.34771018454673303</v>
      </c>
      <c r="R42">
        <v>0.23627218290850699</v>
      </c>
      <c r="S42">
        <v>0.16197789831519499</v>
      </c>
      <c r="T42">
        <v>7.8614240004352701E-2</v>
      </c>
      <c r="U42">
        <v>8.7193737716725599E-3</v>
      </c>
      <c r="V42">
        <v>-0.58841612224474904</v>
      </c>
      <c r="W42">
        <v>-1.9613589268206999E-2</v>
      </c>
      <c r="X42">
        <v>0.40501034147157</v>
      </c>
      <c r="Y42">
        <v>0.35538411078229998</v>
      </c>
      <c r="Z42">
        <v>-2.7400797780486499E-2</v>
      </c>
      <c r="AA42">
        <v>6.7358369501589493E-2</v>
      </c>
      <c r="AB42">
        <v>9.5113502500749902E-2</v>
      </c>
      <c r="AC42">
        <v>-0.132783050356067</v>
      </c>
      <c r="AD42">
        <v>0.16721143710574601</v>
      </c>
      <c r="AE42">
        <v>-0.406335700675585</v>
      </c>
      <c r="AF42">
        <v>8.7363345330607703E-2</v>
      </c>
      <c r="AG42">
        <v>-2.13656417075298E-2</v>
      </c>
      <c r="AH42">
        <v>0.100442545163304</v>
      </c>
      <c r="AI42">
        <v>4.8017135978571802E-2</v>
      </c>
      <c r="AJ42">
        <v>-8.6218661624176102E-2</v>
      </c>
      <c r="AK42">
        <v>-9.0886156421362593E-2</v>
      </c>
      <c r="AL42">
        <v>2.5951299125095001E-2</v>
      </c>
      <c r="AM42">
        <v>-0.27730116990185799</v>
      </c>
      <c r="AN42">
        <v>-9.2382050319141901E-2</v>
      </c>
      <c r="AO42">
        <v>-0.18711495881988299</v>
      </c>
      <c r="AP42">
        <v>-0.74363801068237501</v>
      </c>
      <c r="AQ42">
        <v>4.1574857939082603E-2</v>
      </c>
      <c r="AR42">
        <v>-0.28414770568244102</v>
      </c>
      <c r="AS42">
        <v>0.155941320750969</v>
      </c>
      <c r="AT42">
        <v>6.7450143045427804E-2</v>
      </c>
      <c r="AU42">
        <v>9.3825829093589899E-2</v>
      </c>
      <c r="AV42">
        <v>-0.52525683059945305</v>
      </c>
      <c r="AW42">
        <v>-6.0064041063519098E-2</v>
      </c>
      <c r="AX42">
        <v>0.17615593810740099</v>
      </c>
      <c r="AY42">
        <v>-3.2668620079791197E-2</v>
      </c>
      <c r="AZ42">
        <v>3.0448325173561899E-2</v>
      </c>
      <c r="BA42">
        <v>-0.19451981528916601</v>
      </c>
      <c r="BB42">
        <v>-2.8798075470977E-2</v>
      </c>
      <c r="BC42">
        <v>-3.6628282635591002E-2</v>
      </c>
      <c r="BD42">
        <v>-0.121170748040987</v>
      </c>
      <c r="BE42">
        <v>-9.0820165291016094E-2</v>
      </c>
      <c r="BF42">
        <v>-1.1462881278135899E-2</v>
      </c>
      <c r="BG42">
        <v>-8.4605210509735504E-2</v>
      </c>
      <c r="BH42">
        <v>2.6264179070676699E-2</v>
      </c>
      <c r="BI42">
        <v>0.130541255926542</v>
      </c>
    </row>
    <row r="43" spans="2:61">
      <c r="B43">
        <v>0.11061755839845</v>
      </c>
      <c r="C43">
        <v>9.5670221000813696E-2</v>
      </c>
      <c r="D43">
        <v>-0.29226443647268002</v>
      </c>
      <c r="E43">
        <v>0.472216566938718</v>
      </c>
      <c r="F43">
        <v>0.55347473786264501</v>
      </c>
      <c r="G43">
        <v>0.194090282299583</v>
      </c>
      <c r="H43" s="94">
        <f>'1st stage'!K109</f>
        <v>-0.18375529713483199</v>
      </c>
      <c r="I43">
        <v>0.15646074664853901</v>
      </c>
      <c r="J43">
        <v>3.7324964808940202E-2</v>
      </c>
      <c r="K43">
        <v>-0.366618225474797</v>
      </c>
      <c r="L43">
        <v>0.184986496670864</v>
      </c>
      <c r="M43">
        <v>0.24757688531619401</v>
      </c>
      <c r="N43">
        <v>0.19901941923416699</v>
      </c>
      <c r="O43">
        <v>0.41763078129988701</v>
      </c>
      <c r="P43">
        <v>0.32999667779456898</v>
      </c>
      <c r="Q43">
        <v>0.228085539243539</v>
      </c>
      <c r="R43">
        <v>0.30048337343796699</v>
      </c>
      <c r="S43">
        <v>0.57436045180862705</v>
      </c>
      <c r="T43">
        <v>0.36391423413465201</v>
      </c>
      <c r="U43">
        <v>0.57985321102695497</v>
      </c>
      <c r="V43">
        <v>0.74353241222080801</v>
      </c>
      <c r="W43">
        <v>0.25370997852342297</v>
      </c>
      <c r="X43">
        <v>0.56417228559953903</v>
      </c>
      <c r="Y43">
        <v>0.26853013035206302</v>
      </c>
      <c r="Z43">
        <v>0.33413504964326601</v>
      </c>
      <c r="AA43">
        <v>0.56058899349372004</v>
      </c>
      <c r="AB43">
        <v>0.35829400474853401</v>
      </c>
      <c r="AC43">
        <v>0.46071373888989298</v>
      </c>
      <c r="AD43">
        <v>0.37347806583519499</v>
      </c>
      <c r="AE43">
        <v>0.52609683687206499</v>
      </c>
      <c r="AF43">
        <v>0.67634299849117496</v>
      </c>
      <c r="AG43">
        <v>0.36491269014771199</v>
      </c>
      <c r="AH43">
        <v>0.20245605225216401</v>
      </c>
      <c r="AI43">
        <v>0.47739295500385798</v>
      </c>
      <c r="AJ43">
        <v>0.67989933041934703</v>
      </c>
      <c r="AK43">
        <v>0.60294896190069802</v>
      </c>
      <c r="AL43">
        <v>0.171125342863434</v>
      </c>
      <c r="AM43">
        <v>0.55799176301454501</v>
      </c>
      <c r="AN43">
        <v>0.40622147990700802</v>
      </c>
      <c r="AO43">
        <v>-3.6157884360372997E-2</v>
      </c>
      <c r="AP43">
        <v>-1.27307656701976E-2</v>
      </c>
      <c r="AQ43">
        <v>0.246174951543156</v>
      </c>
      <c r="AR43">
        <v>-1.0871941853273301E-2</v>
      </c>
      <c r="AS43">
        <v>0.52558133954888797</v>
      </c>
      <c r="AT43">
        <v>0.73726603857196404</v>
      </c>
      <c r="AU43">
        <v>0.433694076094428</v>
      </c>
      <c r="AV43">
        <v>0.86652086382212501</v>
      </c>
      <c r="AW43">
        <v>0.61059078865583405</v>
      </c>
      <c r="AX43">
        <v>0.45279166767739698</v>
      </c>
      <c r="AY43">
        <v>0.82380054336199104</v>
      </c>
      <c r="AZ43">
        <v>0.68737054974321099</v>
      </c>
      <c r="BA43">
        <v>0.55194926668231303</v>
      </c>
      <c r="BB43">
        <v>0.41750668996266899</v>
      </c>
      <c r="BC43">
        <v>0.31764784844494598</v>
      </c>
      <c r="BD43">
        <v>0.55214719578021798</v>
      </c>
      <c r="BE43">
        <v>0.29086271263309199</v>
      </c>
      <c r="BF43">
        <v>0.67106260577352805</v>
      </c>
      <c r="BG43">
        <v>0.33290932378980498</v>
      </c>
      <c r="BH43">
        <v>0.28810935883959299</v>
      </c>
      <c r="BI43">
        <v>0.32717275750677</v>
      </c>
    </row>
    <row r="44" spans="2:61">
      <c r="B44">
        <v>-8.9708417138374796E-2</v>
      </c>
      <c r="C44">
        <v>0.123930215938578</v>
      </c>
      <c r="D44">
        <v>-0.39518764972891501</v>
      </c>
      <c r="E44">
        <v>0.39714477121254599</v>
      </c>
      <c r="F44">
        <v>0.85172231044450297</v>
      </c>
      <c r="G44">
        <v>4.9501028573837202E-2</v>
      </c>
      <c r="H44" s="94">
        <f>'1st stage'!K110</f>
        <v>2.7147590768563899E-2</v>
      </c>
      <c r="I44">
        <v>7.9572741835780503E-2</v>
      </c>
      <c r="J44">
        <v>0.33467715961634498</v>
      </c>
      <c r="K44">
        <v>-3.53571603881997E-2</v>
      </c>
      <c r="L44">
        <v>0.15310646669109501</v>
      </c>
      <c r="M44">
        <v>0.26625263571165497</v>
      </c>
      <c r="N44">
        <v>0.12924496502288099</v>
      </c>
      <c r="O44">
        <v>0.525947988503774</v>
      </c>
      <c r="P44">
        <v>0.25368841931498698</v>
      </c>
      <c r="Q44">
        <v>0.584770831943076</v>
      </c>
      <c r="R44">
        <v>0.67893671240116005</v>
      </c>
      <c r="S44">
        <v>0.58711159681536496</v>
      </c>
      <c r="T44">
        <v>0.44624471188261899</v>
      </c>
      <c r="U44">
        <v>0.60071069944313904</v>
      </c>
      <c r="V44">
        <v>0.25475768032739099</v>
      </c>
      <c r="W44">
        <v>0.33984888565930299</v>
      </c>
      <c r="X44">
        <v>0.61374259078500704</v>
      </c>
      <c r="Y44">
        <v>0.62427942560650995</v>
      </c>
      <c r="Z44">
        <v>0.21111011790110501</v>
      </c>
      <c r="AA44">
        <v>0.37426675505960899</v>
      </c>
      <c r="AB44">
        <v>0.26118578457876401</v>
      </c>
      <c r="AC44">
        <v>0.312104780865192</v>
      </c>
      <c r="AD44">
        <v>0.204884644104634</v>
      </c>
      <c r="AE44">
        <v>0.322411577751129</v>
      </c>
      <c r="AF44">
        <v>0.27465854828296299</v>
      </c>
      <c r="AG44">
        <v>0.266723470734053</v>
      </c>
      <c r="AH44">
        <v>4.0918240090070397E-2</v>
      </c>
      <c r="AI44">
        <v>0.13507217723748099</v>
      </c>
      <c r="AJ44">
        <v>0.34242641580940802</v>
      </c>
      <c r="AK44">
        <v>0.18685398966184599</v>
      </c>
      <c r="AL44">
        <v>3.5222697221731998E-2</v>
      </c>
      <c r="AM44">
        <v>1.4819400487199E-2</v>
      </c>
      <c r="AN44">
        <v>-0.41214317722340399</v>
      </c>
      <c r="AO44">
        <v>0.10099984687670201</v>
      </c>
      <c r="AP44">
        <v>-0.35463298720900999</v>
      </c>
      <c r="AQ44">
        <v>0.20275998334720699</v>
      </c>
      <c r="AR44">
        <v>-0.157823563696708</v>
      </c>
      <c r="AS44">
        <v>0.48710825063073998</v>
      </c>
      <c r="AT44">
        <v>0.28963224251196401</v>
      </c>
      <c r="AU44">
        <v>0.39007346018073802</v>
      </c>
      <c r="AV44">
        <v>-0.120948575646847</v>
      </c>
      <c r="AW44">
        <v>0.19095462283575601</v>
      </c>
      <c r="AX44">
        <v>0.20531546120604099</v>
      </c>
      <c r="AY44">
        <v>0.28346470069581198</v>
      </c>
      <c r="AZ44">
        <v>0.23980305087083401</v>
      </c>
      <c r="BA44">
        <v>9.0258486514826902E-2</v>
      </c>
      <c r="BB44">
        <v>9.12566721912898E-2</v>
      </c>
      <c r="BC44">
        <v>-0.15308131275952899</v>
      </c>
      <c r="BD44">
        <v>0.37603505569631301</v>
      </c>
      <c r="BE44">
        <v>2.95460663369062E-2</v>
      </c>
      <c r="BF44">
        <v>0.26147171012410497</v>
      </c>
      <c r="BG44">
        <v>7.9402990045935401E-2</v>
      </c>
      <c r="BH44">
        <v>0.22593491525199899</v>
      </c>
      <c r="BI44">
        <v>3.6890342983946001E-2</v>
      </c>
    </row>
    <row r="45" spans="2:61">
      <c r="B45">
        <v>1.49609838337958E-2</v>
      </c>
      <c r="C45">
        <v>2.7366610264490899E-3</v>
      </c>
      <c r="D45">
        <v>0.102401722170667</v>
      </c>
      <c r="E45">
        <v>0.105897322042199</v>
      </c>
      <c r="F45">
        <v>0.41473387015236801</v>
      </c>
      <c r="G45">
        <v>2.9538993675044801E-2</v>
      </c>
      <c r="H45" s="94">
        <f>'1st stage'!K111</f>
        <v>8.0316009393016693E-3</v>
      </c>
      <c r="I45">
        <v>-1.3443438544099099E-2</v>
      </c>
      <c r="J45">
        <v>0.14111345747189999</v>
      </c>
      <c r="K45">
        <v>0.12917743678836699</v>
      </c>
      <c r="L45">
        <v>5.3409492713981002E-2</v>
      </c>
      <c r="M45">
        <v>7.8727278063823597E-2</v>
      </c>
      <c r="N45">
        <v>2.2451604760290299E-2</v>
      </c>
      <c r="O45">
        <v>7.0705199224538995E-2</v>
      </c>
      <c r="P45">
        <v>0.106068814822514</v>
      </c>
      <c r="Q45">
        <v>0.12748974414432501</v>
      </c>
      <c r="R45">
        <v>0.137883436924509</v>
      </c>
      <c r="S45">
        <v>0.190397196108404</v>
      </c>
      <c r="T45">
        <v>0.16983781067652001</v>
      </c>
      <c r="U45">
        <v>0.20718733501593001</v>
      </c>
      <c r="V45">
        <v>0.16404851145049201</v>
      </c>
      <c r="W45">
        <v>0.13210542820747201</v>
      </c>
      <c r="X45">
        <v>0.1101917710535</v>
      </c>
      <c r="Y45">
        <v>0.14145129044639099</v>
      </c>
      <c r="Z45">
        <v>5.63520032819547E-2</v>
      </c>
      <c r="AA45">
        <v>0.166577892910686</v>
      </c>
      <c r="AB45">
        <v>5.0320182174773201E-2</v>
      </c>
      <c r="AC45">
        <v>7.1923611509109198E-2</v>
      </c>
      <c r="AD45">
        <v>0.14590834909501499</v>
      </c>
      <c r="AE45">
        <v>1.9618724047598301E-2</v>
      </c>
      <c r="AF45">
        <v>9.3486516431220107E-2</v>
      </c>
      <c r="AG45">
        <v>2.6007042615319598E-3</v>
      </c>
      <c r="AH45">
        <v>3.7194927534406098E-2</v>
      </c>
      <c r="AI45">
        <v>3.2303729487208499E-2</v>
      </c>
      <c r="AJ45">
        <v>5.8085241442933699E-2</v>
      </c>
      <c r="AK45">
        <v>4.2376994991128097E-2</v>
      </c>
      <c r="AL45">
        <v>2.61177147819469E-2</v>
      </c>
      <c r="AM45">
        <v>3.1340844548251999E-2</v>
      </c>
      <c r="AN45">
        <v>6.5680126302007702E-2</v>
      </c>
      <c r="AO45">
        <v>-5.2084452812844302E-2</v>
      </c>
      <c r="AP45">
        <v>0.11849500032242399</v>
      </c>
      <c r="AQ45">
        <v>5.9981965334857203E-2</v>
      </c>
      <c r="AR45">
        <v>0.206060641881986</v>
      </c>
      <c r="AS45">
        <v>5.2476063223349002E-2</v>
      </c>
      <c r="AT45">
        <v>8.3573968345770397E-2</v>
      </c>
      <c r="AU45">
        <v>4.5165557195870404E-3</v>
      </c>
      <c r="AV45">
        <v>5.3643377372225201E-2</v>
      </c>
      <c r="AW45">
        <v>5.2060217769549798E-2</v>
      </c>
      <c r="AX45">
        <v>7.0572285479882493E-2</v>
      </c>
      <c r="AY45">
        <v>6.7201403988102495E-2</v>
      </c>
      <c r="AZ45">
        <v>4.5645047626191503E-2</v>
      </c>
      <c r="BA45">
        <v>-9.8149739517163197E-3</v>
      </c>
      <c r="BB45">
        <v>-1.6215677588924698E-2</v>
      </c>
      <c r="BC45">
        <v>-3.0738957703201598E-2</v>
      </c>
      <c r="BD45">
        <v>6.1214166237052604E-3</v>
      </c>
      <c r="BE45">
        <v>-1.9045889530267899E-2</v>
      </c>
      <c r="BF45">
        <v>3.3420030927628297E-2</v>
      </c>
      <c r="BG45">
        <v>8.0689527173711195E-2</v>
      </c>
      <c r="BH45">
        <v>2.6291923186623802E-2</v>
      </c>
      <c r="BI45">
        <v>3.3305798911468197E-2</v>
      </c>
    </row>
    <row r="46" spans="2:61">
      <c r="H46" s="94">
        <f>'1st stage'!K112</f>
        <v>0.18358224976236501</v>
      </c>
    </row>
    <row r="47" spans="2:61">
      <c r="H47" s="94">
        <f>'1st stage'!K113</f>
        <v>9.0261466970313703E-2</v>
      </c>
    </row>
    <row r="48" spans="2:61">
      <c r="H48" s="94">
        <f>'1st stage'!K114</f>
        <v>0.22979362659918001</v>
      </c>
    </row>
    <row r="49" spans="8:8">
      <c r="H49" s="94">
        <f>'1st stage'!K115</f>
        <v>5.0566165288491498E-2</v>
      </c>
    </row>
    <row r="50" spans="8:8">
      <c r="H50" s="94">
        <f>'1st stage'!K116</f>
        <v>1.2326063589407899E-2</v>
      </c>
    </row>
    <row r="51" spans="8:8">
      <c r="H51" s="94">
        <f>'1st stage'!K117</f>
        <v>-0.89894895014694198</v>
      </c>
    </row>
    <row r="52" spans="8:8">
      <c r="H52" s="94">
        <f>'1st stage'!K118</f>
        <v>-9.3274030097234895E-2</v>
      </c>
    </row>
    <row r="53" spans="8:8">
      <c r="H53" s="94">
        <f>'1st stage'!K119</f>
        <v>-0.79965358419339205</v>
      </c>
    </row>
    <row r="54" spans="8:8">
      <c r="H54" s="94">
        <f>'1st stage'!K120</f>
        <v>0.53687264228324705</v>
      </c>
    </row>
    <row r="55" spans="8:8">
      <c r="H55" s="94">
        <f>'1st stage'!K121</f>
        <v>0.65159496225570401</v>
      </c>
    </row>
  </sheetData>
  <mergeCells count="1">
    <mergeCell ref="C7:G7"/>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5:CY24"/>
  <sheetViews>
    <sheetView workbookViewId="0">
      <selection activeCell="C27" sqref="C27"/>
    </sheetView>
  </sheetViews>
  <sheetFormatPr defaultRowHeight="15.5"/>
  <sheetData>
    <row r="5" spans="2:103">
      <c r="B5" t="s">
        <v>310</v>
      </c>
    </row>
    <row r="6" spans="2:103">
      <c r="B6" s="95">
        <v>1</v>
      </c>
      <c r="C6">
        <f>STDEV(D6:CY6)</f>
        <v>0.31660196715555827</v>
      </c>
      <c r="D6">
        <v>0.77762633133700798</v>
      </c>
      <c r="E6">
        <v>0.75790660004846999</v>
      </c>
      <c r="F6">
        <v>1.60644188388544</v>
      </c>
      <c r="G6">
        <v>0.68761828375533596</v>
      </c>
      <c r="H6">
        <v>0.71284680807483702</v>
      </c>
      <c r="I6">
        <v>0.90136432278411105</v>
      </c>
      <c r="J6">
        <v>1.8020791854231699</v>
      </c>
      <c r="K6">
        <v>0.61100780128003096</v>
      </c>
      <c r="L6">
        <v>0.85476640393777703</v>
      </c>
      <c r="M6">
        <v>0.73902595351837996</v>
      </c>
      <c r="N6">
        <v>0.51037943755815296</v>
      </c>
      <c r="O6">
        <v>2.03351017699439</v>
      </c>
      <c r="P6">
        <v>0.81414450615021605</v>
      </c>
      <c r="Q6">
        <v>0.85229002327701198</v>
      </c>
      <c r="R6">
        <v>0.97183794235245802</v>
      </c>
      <c r="S6">
        <v>1.3230235096351901</v>
      </c>
      <c r="T6">
        <v>1.01310608880428</v>
      </c>
      <c r="U6">
        <v>0.86688204780822098</v>
      </c>
      <c r="V6">
        <v>0.96664021670035305</v>
      </c>
      <c r="W6">
        <v>0.76175521917741995</v>
      </c>
      <c r="X6">
        <v>0.94201230139130998</v>
      </c>
      <c r="Y6">
        <v>1.3513576768073901</v>
      </c>
      <c r="Z6">
        <v>0.75156642926957395</v>
      </c>
      <c r="AA6">
        <v>0.65870078578087499</v>
      </c>
      <c r="AB6">
        <v>0.95415317708638203</v>
      </c>
      <c r="AC6">
        <v>1.3087415032524701</v>
      </c>
      <c r="AD6">
        <v>1.3455205759353299</v>
      </c>
      <c r="AE6">
        <v>0.70874402778897405</v>
      </c>
      <c r="AF6">
        <v>1.1895363599464199</v>
      </c>
      <c r="AG6">
        <v>0.81529306819230196</v>
      </c>
      <c r="AH6">
        <v>0.81998951531718101</v>
      </c>
      <c r="AI6">
        <v>0.55545457837543399</v>
      </c>
      <c r="AJ6">
        <v>0.50156876164543696</v>
      </c>
      <c r="AK6">
        <v>1.8401112355818301</v>
      </c>
      <c r="AL6">
        <v>0.89979008962548401</v>
      </c>
      <c r="AM6">
        <v>0.61568817418345101</v>
      </c>
      <c r="AN6">
        <v>1.1330641619904001</v>
      </c>
      <c r="AO6">
        <v>1.34208784181778</v>
      </c>
      <c r="AP6">
        <v>0.96741582064680798</v>
      </c>
      <c r="AQ6">
        <v>0.74155893991371102</v>
      </c>
      <c r="AR6">
        <v>1.0610640060448899</v>
      </c>
      <c r="AS6">
        <v>1.8425139259740699</v>
      </c>
      <c r="AT6">
        <v>0.79147807233632095</v>
      </c>
      <c r="AU6">
        <v>0.93667996915885698</v>
      </c>
      <c r="AV6">
        <v>1.13720395919761</v>
      </c>
      <c r="AW6">
        <v>1.0206850145914499</v>
      </c>
      <c r="AX6">
        <v>1.4901670383679499</v>
      </c>
      <c r="AY6">
        <v>0.82984446930336997</v>
      </c>
      <c r="AZ6">
        <v>1.00563279361332</v>
      </c>
      <c r="BA6">
        <v>0.67666613224926997</v>
      </c>
      <c r="BB6">
        <v>0.953235266809907</v>
      </c>
      <c r="BC6">
        <v>0.85900669644291805</v>
      </c>
      <c r="BD6">
        <v>1.2283678494290799</v>
      </c>
      <c r="BE6">
        <v>1.0984069432977801</v>
      </c>
      <c r="BF6">
        <v>0.88158805806654195</v>
      </c>
      <c r="BG6">
        <v>1.1649639801538001</v>
      </c>
      <c r="BH6">
        <v>0.91336265697632602</v>
      </c>
      <c r="BI6">
        <v>0.71335462464686705</v>
      </c>
      <c r="BJ6">
        <v>0.74673941466878901</v>
      </c>
      <c r="BK6">
        <v>0.70766732592592096</v>
      </c>
      <c r="BL6">
        <v>0.93375878651326205</v>
      </c>
      <c r="BM6">
        <v>0.89306462932757602</v>
      </c>
      <c r="BN6">
        <v>0.78776789667598102</v>
      </c>
      <c r="BO6">
        <v>0.983246816903114</v>
      </c>
      <c r="BP6">
        <v>0.95206124662618796</v>
      </c>
      <c r="BQ6">
        <v>0.83153197640840304</v>
      </c>
      <c r="BR6">
        <v>0.76395801528718699</v>
      </c>
      <c r="BS6">
        <v>1.1054132352800099</v>
      </c>
      <c r="BT6">
        <v>1.06443234453077</v>
      </c>
      <c r="BU6">
        <v>0.36411321914261702</v>
      </c>
      <c r="BV6">
        <v>0.88362731971055097</v>
      </c>
      <c r="BW6">
        <v>0.97862456214024196</v>
      </c>
      <c r="BX6">
        <v>1.0015053231050901</v>
      </c>
      <c r="BY6">
        <v>1.13225750960734</v>
      </c>
      <c r="BZ6">
        <v>0.92297117075534996</v>
      </c>
      <c r="CA6">
        <v>0.63920340953840704</v>
      </c>
      <c r="CB6">
        <v>0.112059006679586</v>
      </c>
      <c r="CC6">
        <v>0.55523668156045802</v>
      </c>
      <c r="CD6">
        <v>1.5648721665824401</v>
      </c>
      <c r="CE6">
        <v>0.81164713937264099</v>
      </c>
      <c r="CF6">
        <v>0.96943793146442203</v>
      </c>
      <c r="CG6">
        <v>1.01133565704152</v>
      </c>
      <c r="CH6">
        <v>0.78691324963984499</v>
      </c>
      <c r="CI6">
        <v>0.71519739998463405</v>
      </c>
      <c r="CJ6">
        <v>1.09820030820756</v>
      </c>
      <c r="CK6">
        <v>1.04137181194015</v>
      </c>
      <c r="CL6">
        <v>1.2818837263857199</v>
      </c>
      <c r="CM6">
        <v>0.41514794447712799</v>
      </c>
      <c r="CN6">
        <v>0.72037779835633897</v>
      </c>
      <c r="CO6">
        <v>1.34581697937764</v>
      </c>
      <c r="CP6">
        <v>1.09328701895467</v>
      </c>
      <c r="CQ6">
        <v>0.99836546546546401</v>
      </c>
      <c r="CR6">
        <v>0.88607183501552</v>
      </c>
      <c r="CS6">
        <v>0.97917546055053095</v>
      </c>
      <c r="CT6">
        <v>1.0719243104513301</v>
      </c>
      <c r="CU6">
        <v>0.89977679038884195</v>
      </c>
      <c r="CV6">
        <v>0.76863264045231305</v>
      </c>
      <c r="CW6">
        <v>0.80163291591895103</v>
      </c>
      <c r="CX6">
        <v>1.48996339454691</v>
      </c>
      <c r="CY6">
        <v>1.22261357888318</v>
      </c>
    </row>
    <row r="7" spans="2:103">
      <c r="B7" s="95">
        <f>1+B6</f>
        <v>2</v>
      </c>
      <c r="C7">
        <f t="shared" ref="C7:C24" si="0">STDEV(D7:CY7)</f>
        <v>0.78549333357918816</v>
      </c>
      <c r="D7">
        <v>0.14722500403070901</v>
      </c>
      <c r="E7">
        <v>1.2030655409164801</v>
      </c>
      <c r="F7">
        <v>0.86121225804269297</v>
      </c>
      <c r="G7">
        <v>1.09879662746366</v>
      </c>
      <c r="H7">
        <v>1.1947467855773399</v>
      </c>
      <c r="I7">
        <v>1.8719948063487699</v>
      </c>
      <c r="J7">
        <v>0.80060370852823204</v>
      </c>
      <c r="K7">
        <v>-0.24866867468955101</v>
      </c>
      <c r="L7">
        <v>1.5836997919568E-2</v>
      </c>
      <c r="M7">
        <v>0.714011273275306</v>
      </c>
      <c r="N7">
        <v>0.392284967638516</v>
      </c>
      <c r="O7">
        <v>0.67789423045072705</v>
      </c>
      <c r="P7">
        <v>0.84354148662315998</v>
      </c>
      <c r="Q7">
        <v>0.65170107331370097</v>
      </c>
      <c r="R7">
        <v>0.44988975385158803</v>
      </c>
      <c r="S7">
        <v>0.32386396019659203</v>
      </c>
      <c r="T7">
        <v>1.2711124649260299</v>
      </c>
      <c r="U7">
        <v>0.34180841492576503</v>
      </c>
      <c r="V7">
        <v>0.41363536537664097</v>
      </c>
      <c r="W7">
        <v>3.4758876626989301</v>
      </c>
      <c r="X7">
        <v>-0.47518123368527598</v>
      </c>
      <c r="Y7">
        <v>0.94320650183404198</v>
      </c>
      <c r="Z7">
        <v>0.43106012031732399</v>
      </c>
      <c r="AA7">
        <v>0.89826832620281705</v>
      </c>
      <c r="AB7">
        <v>0.23151537347822501</v>
      </c>
      <c r="AC7">
        <v>0.395527241031012</v>
      </c>
      <c r="AD7">
        <v>5.08633482655294E-2</v>
      </c>
      <c r="AE7">
        <v>0.46952480899980298</v>
      </c>
      <c r="AF7">
        <v>0.61341993068033795</v>
      </c>
      <c r="AG7">
        <v>1.9576101967701001</v>
      </c>
      <c r="AH7">
        <v>-0.40947884970763299</v>
      </c>
      <c r="AI7">
        <v>-0.243423092249411</v>
      </c>
      <c r="AJ7">
        <v>0.32915889701929302</v>
      </c>
      <c r="AK7">
        <v>3.7067655446893402</v>
      </c>
      <c r="AL7">
        <v>-0.18375650740080199</v>
      </c>
      <c r="AM7">
        <v>4.4204920329350896</v>
      </c>
      <c r="AN7">
        <v>0.438659169298384</v>
      </c>
      <c r="AO7">
        <v>0.97418425098798</v>
      </c>
      <c r="AP7">
        <v>0.13285277906156701</v>
      </c>
      <c r="AQ7">
        <v>-2.44556885607717E-2</v>
      </c>
      <c r="AR7">
        <v>-0.85712829114309397</v>
      </c>
      <c r="AS7">
        <v>0.48235892680235798</v>
      </c>
      <c r="AT7">
        <v>1.0163541604462101</v>
      </c>
      <c r="AU7">
        <v>1.1641011673823201</v>
      </c>
      <c r="AV7">
        <v>-0.198709939919436</v>
      </c>
      <c r="AW7">
        <v>-9.3873496728814204E-3</v>
      </c>
      <c r="AX7">
        <v>1.11313633854767</v>
      </c>
      <c r="AY7">
        <v>-0.77776213150491802</v>
      </c>
      <c r="AZ7">
        <v>0.60909346592360203</v>
      </c>
      <c r="BA7">
        <v>0.39339379273040298</v>
      </c>
      <c r="BB7">
        <v>2.0547942716221201</v>
      </c>
      <c r="BC7">
        <v>0.13766329544394301</v>
      </c>
      <c r="BD7">
        <v>0.30842139559784498</v>
      </c>
      <c r="BE7">
        <v>0.19516004277797</v>
      </c>
      <c r="BF7">
        <v>0.60090027526732703</v>
      </c>
      <c r="BG7">
        <v>0.60256146589636195</v>
      </c>
      <c r="BH7">
        <v>0.39427683302368199</v>
      </c>
      <c r="BI7">
        <v>0.51123223185664901</v>
      </c>
      <c r="BJ7">
        <v>-0.53604056088971497</v>
      </c>
      <c r="BK7">
        <v>0.613458800752536</v>
      </c>
      <c r="BL7">
        <v>0.29617144009097501</v>
      </c>
      <c r="BM7">
        <v>1.6136010825217599</v>
      </c>
      <c r="BN7">
        <v>0.59795540393666102</v>
      </c>
      <c r="BO7">
        <v>0.77947635244915703</v>
      </c>
      <c r="BP7">
        <v>1.28494076604015</v>
      </c>
      <c r="BQ7">
        <v>0.54108475309008297</v>
      </c>
      <c r="BR7">
        <v>0.87625224254431699</v>
      </c>
      <c r="BS7">
        <v>0.99955625899565104</v>
      </c>
      <c r="BT7">
        <v>0.87131740951426495</v>
      </c>
      <c r="BU7">
        <v>3.5688406967582798E-2</v>
      </c>
      <c r="BV7">
        <v>0.22666073683822499</v>
      </c>
      <c r="BW7">
        <v>0.63502763352406399</v>
      </c>
      <c r="BX7">
        <v>0.65476420314863704</v>
      </c>
      <c r="BY7">
        <v>0.87151612925498001</v>
      </c>
      <c r="BZ7">
        <v>0.96764878177628399</v>
      </c>
      <c r="CA7">
        <v>1.1420627164385699</v>
      </c>
      <c r="CB7">
        <v>-2.77107365694408E-2</v>
      </c>
      <c r="CC7">
        <v>0.41147487582819298</v>
      </c>
      <c r="CD7">
        <v>0.23473294241107001</v>
      </c>
      <c r="CE7">
        <v>0.55906781346609102</v>
      </c>
      <c r="CF7">
        <v>0.74408297726211603</v>
      </c>
      <c r="CG7">
        <v>0.58225194391384805</v>
      </c>
      <c r="CH7">
        <v>-0.64321565174407802</v>
      </c>
      <c r="CI7">
        <v>0.37030372416510599</v>
      </c>
      <c r="CJ7">
        <v>0.35249601748575699</v>
      </c>
      <c r="CK7">
        <v>0.63643702614572395</v>
      </c>
      <c r="CL7">
        <v>0.50929199489050503</v>
      </c>
      <c r="CM7">
        <v>0.47233213497110799</v>
      </c>
      <c r="CN7">
        <v>0.36048657537265699</v>
      </c>
      <c r="CO7">
        <v>0.62318413126558903</v>
      </c>
      <c r="CP7">
        <v>0.76289110898703305</v>
      </c>
      <c r="CQ7">
        <v>0.25623415305001401</v>
      </c>
      <c r="CR7">
        <v>0.76810139511615505</v>
      </c>
      <c r="CS7">
        <v>0.464560790644161</v>
      </c>
      <c r="CT7">
        <v>0.31611119982066199</v>
      </c>
      <c r="CU7">
        <v>1.6111547813989699</v>
      </c>
      <c r="CV7">
        <v>0.39300149395858103</v>
      </c>
      <c r="CW7">
        <v>0.54532773390842504</v>
      </c>
      <c r="CX7">
        <v>1.3851057200512999</v>
      </c>
      <c r="CY7">
        <v>0.32652444941062098</v>
      </c>
    </row>
    <row r="8" spans="2:103">
      <c r="B8" s="95">
        <f t="shared" ref="B8:B24" si="1">1+B7</f>
        <v>3</v>
      </c>
      <c r="C8">
        <f t="shared" si="0"/>
        <v>0.44785529673247365</v>
      </c>
      <c r="D8">
        <v>0.31340439416542598</v>
      </c>
      <c r="E8">
        <v>0.38562140521333499</v>
      </c>
      <c r="F8">
        <v>0.65341577687889596</v>
      </c>
      <c r="G8">
        <v>0.611311422284191</v>
      </c>
      <c r="H8">
        <v>0.57213394582046195</v>
      </c>
      <c r="I8">
        <v>0.475957520450419</v>
      </c>
      <c r="J8">
        <v>-0.80436843505344802</v>
      </c>
      <c r="K8">
        <v>0.39963247689881498</v>
      </c>
      <c r="L8">
        <v>0.27668957263198901</v>
      </c>
      <c r="M8">
        <v>0.100620253610451</v>
      </c>
      <c r="N8">
        <v>0.45557362058998802</v>
      </c>
      <c r="O8">
        <v>0.44224897511278999</v>
      </c>
      <c r="P8">
        <v>0.686096510180218</v>
      </c>
      <c r="Q8">
        <v>0.66908472648572304</v>
      </c>
      <c r="R8">
        <v>0.52312668791686101</v>
      </c>
      <c r="S8">
        <v>-0.41715147154187898</v>
      </c>
      <c r="T8">
        <v>-0.12601513065546799</v>
      </c>
      <c r="U8">
        <v>0.53787982931251199</v>
      </c>
      <c r="V8">
        <v>1.5151203840246701</v>
      </c>
      <c r="W8">
        <v>0.55618548482299401</v>
      </c>
      <c r="X8">
        <v>-0.24127918369661</v>
      </c>
      <c r="Y8">
        <v>0.36844029143698898</v>
      </c>
      <c r="Z8">
        <v>0.21643556716753101</v>
      </c>
      <c r="AA8">
        <v>0.27683897011735398</v>
      </c>
      <c r="AB8">
        <v>0.18865030385035</v>
      </c>
      <c r="AC8">
        <v>-0.29245414971112998</v>
      </c>
      <c r="AD8">
        <v>0.30168394431121298</v>
      </c>
      <c r="AE8">
        <v>0.49200070210782099</v>
      </c>
      <c r="AF8">
        <v>-1.0665765767522799</v>
      </c>
      <c r="AG8">
        <v>0.35881318245622301</v>
      </c>
      <c r="AH8">
        <v>0.36522062892731899</v>
      </c>
      <c r="AI8">
        <v>1.1374659507214699</v>
      </c>
      <c r="AJ8">
        <v>0.433671387038502</v>
      </c>
      <c r="AK8">
        <v>-4.2356593294478301E-2</v>
      </c>
      <c r="AL8">
        <v>-0.19347413684971401</v>
      </c>
      <c r="AM8">
        <v>0.513634823607103</v>
      </c>
      <c r="AN8">
        <v>-0.141299006260696</v>
      </c>
      <c r="AO8">
        <v>0.25122098790292802</v>
      </c>
      <c r="AP8">
        <v>0.67680900904522401</v>
      </c>
      <c r="AQ8">
        <v>0.49216800693794499</v>
      </c>
      <c r="AR8">
        <v>-1.1341435148089201</v>
      </c>
      <c r="AS8">
        <v>0.75132595454462903</v>
      </c>
      <c r="AT8">
        <v>0.399488934296648</v>
      </c>
      <c r="AU8">
        <v>0.36968234553013601</v>
      </c>
      <c r="AV8">
        <v>0.135682928746724</v>
      </c>
      <c r="AW8">
        <v>9.5787227346799106E-2</v>
      </c>
      <c r="AX8">
        <v>-0.68772439323817403</v>
      </c>
      <c r="AY8">
        <v>0.106150117781349</v>
      </c>
      <c r="AZ8">
        <v>0.82434987170849705</v>
      </c>
      <c r="BA8">
        <v>-0.65770816517629205</v>
      </c>
      <c r="BB8">
        <v>0.53790591382745501</v>
      </c>
      <c r="BC8">
        <v>0.19289826177407801</v>
      </c>
      <c r="BD8">
        <v>0.46362827087786401</v>
      </c>
      <c r="BE8">
        <v>0.365319304155514</v>
      </c>
      <c r="BF8">
        <v>-0.61167387925843297</v>
      </c>
      <c r="BG8">
        <v>-9.4398323205260204E-2</v>
      </c>
      <c r="BH8">
        <v>0.39277088184070302</v>
      </c>
      <c r="BI8">
        <v>1.1513858824620099E-3</v>
      </c>
      <c r="BJ8">
        <v>0.45102416449157201</v>
      </c>
      <c r="BK8">
        <v>-0.120077453675838</v>
      </c>
      <c r="BL8">
        <v>0.40873610510623198</v>
      </c>
      <c r="BM8">
        <v>0.75651610196525199</v>
      </c>
      <c r="BN8">
        <v>-0.102670709212903</v>
      </c>
      <c r="BO8">
        <v>-0.22434684960375201</v>
      </c>
      <c r="BP8">
        <v>8.3262889132271103E-2</v>
      </c>
      <c r="BQ8">
        <v>7.1563023781941598E-2</v>
      </c>
      <c r="BR8">
        <v>0.392054413120273</v>
      </c>
      <c r="BS8">
        <v>-2.3643484712524001E-2</v>
      </c>
      <c r="BT8">
        <v>0.44036624017850601</v>
      </c>
      <c r="BU8">
        <v>0.55423264555141905</v>
      </c>
      <c r="BV8">
        <v>-9.2400879630796101E-2</v>
      </c>
      <c r="BW8">
        <v>-0.217584814515668</v>
      </c>
      <c r="BX8">
        <v>0.21804159307479101</v>
      </c>
      <c r="BY8">
        <v>0.13385202491967599</v>
      </c>
      <c r="BZ8">
        <v>0.84854694699797495</v>
      </c>
      <c r="CA8">
        <v>0.111262769237434</v>
      </c>
      <c r="CB8">
        <v>0.12917913130050501</v>
      </c>
      <c r="CC8">
        <v>0.355177590403146</v>
      </c>
      <c r="CD8">
        <v>0.41143120752920198</v>
      </c>
      <c r="CE8">
        <v>0.62196357589499596</v>
      </c>
      <c r="CF8">
        <v>0.38881373298035499</v>
      </c>
      <c r="CG8">
        <v>0.31745987487080901</v>
      </c>
      <c r="CH8">
        <v>0.28150130755843999</v>
      </c>
      <c r="CI8">
        <v>-9.4025832518852097E-3</v>
      </c>
      <c r="CJ8">
        <v>0.59519783443644703</v>
      </c>
      <c r="CK8">
        <v>0.28195731918519401</v>
      </c>
      <c r="CL8">
        <v>0.33331039991448003</v>
      </c>
      <c r="CM8">
        <v>5.8506429781094202E-2</v>
      </c>
      <c r="CN8">
        <v>0.40322410374611301</v>
      </c>
      <c r="CO8">
        <v>-1.1429999078695701</v>
      </c>
      <c r="CP8">
        <v>-0.177427784353025</v>
      </c>
      <c r="CQ8">
        <v>0.41906652562239199</v>
      </c>
      <c r="CR8">
        <v>-0.53059554651866903</v>
      </c>
      <c r="CS8">
        <v>-4.7469294031037799E-2</v>
      </c>
      <c r="CT8">
        <v>0.86650757893818098</v>
      </c>
      <c r="CU8">
        <v>6.0992375157286602E-2</v>
      </c>
      <c r="CV8">
        <v>0.53946321608081504</v>
      </c>
      <c r="CW8">
        <v>0.22520717702774601</v>
      </c>
      <c r="CX8">
        <v>-2.58083936939036E-2</v>
      </c>
      <c r="CY8">
        <v>0.86621232853611896</v>
      </c>
    </row>
    <row r="9" spans="2:103">
      <c r="B9" s="95">
        <f t="shared" si="1"/>
        <v>4</v>
      </c>
      <c r="C9">
        <f t="shared" si="0"/>
        <v>0.2100209297037593</v>
      </c>
      <c r="D9">
        <v>-0.163657600199522</v>
      </c>
      <c r="E9">
        <v>-0.112299205021215</v>
      </c>
      <c r="F9">
        <v>-8.3276078259369296E-4</v>
      </c>
      <c r="G9">
        <v>-4.8636905278372299E-2</v>
      </c>
      <c r="H9">
        <v>0.32537404393331298</v>
      </c>
      <c r="I9">
        <v>1.9896200040842699E-3</v>
      </c>
      <c r="J9">
        <v>2.6592297969958201E-2</v>
      </c>
      <c r="K9">
        <v>5.9343984138647297E-2</v>
      </c>
      <c r="L9">
        <v>0.24507441948133299</v>
      </c>
      <c r="M9">
        <v>5.7726545982583199E-2</v>
      </c>
      <c r="N9">
        <v>-0.213593824231605</v>
      </c>
      <c r="O9">
        <v>3.5946890321048697E-2</v>
      </c>
      <c r="P9">
        <v>-2.9427590652116E-2</v>
      </c>
      <c r="Q9">
        <v>0.33396754302312598</v>
      </c>
      <c r="R9">
        <v>-0.142118704160102</v>
      </c>
      <c r="S9">
        <v>-6.3225713587258703E-2</v>
      </c>
      <c r="T9">
        <v>0.13515673554972199</v>
      </c>
      <c r="U9">
        <v>6.69188225074802E-2</v>
      </c>
      <c r="V9">
        <v>2.7012028093938E-2</v>
      </c>
      <c r="W9">
        <v>0.112338164501121</v>
      </c>
      <c r="X9">
        <v>-0.437647934504169</v>
      </c>
      <c r="Y9">
        <v>-0.216945237087492</v>
      </c>
      <c r="Z9">
        <v>-2.1694830564738699E-2</v>
      </c>
      <c r="AA9">
        <v>-0.53751724511974996</v>
      </c>
      <c r="AB9">
        <v>5.99178036730043E-3</v>
      </c>
      <c r="AC9">
        <v>-0.35697437592759401</v>
      </c>
      <c r="AD9">
        <v>0.144637636446002</v>
      </c>
      <c r="AE9" s="10">
        <v>-8.8910136710238007E-5</v>
      </c>
      <c r="AF9">
        <v>-6.1516029856287402E-2</v>
      </c>
      <c r="AG9">
        <v>0.11044011158605101</v>
      </c>
      <c r="AH9">
        <v>-8.7990603082386404E-2</v>
      </c>
      <c r="AI9">
        <v>0.261067745426245</v>
      </c>
      <c r="AJ9">
        <v>-2.6219985884364701E-2</v>
      </c>
      <c r="AK9">
        <v>1.88504410687543E-2</v>
      </c>
      <c r="AL9">
        <v>-0.32402220751711103</v>
      </c>
      <c r="AM9">
        <v>-0.176012714437907</v>
      </c>
      <c r="AN9">
        <v>1.4237140836346E-2</v>
      </c>
      <c r="AO9">
        <v>-0.221114161743339</v>
      </c>
      <c r="AP9">
        <v>4.2286962314664202E-2</v>
      </c>
      <c r="AQ9">
        <v>-0.28385401045880299</v>
      </c>
      <c r="AR9">
        <v>-1.28624819248502E-2</v>
      </c>
      <c r="AS9">
        <v>1.77720075867841E-2</v>
      </c>
      <c r="AT9">
        <v>-0.18359042836714601</v>
      </c>
      <c r="AU9">
        <v>-0.24368922814067001</v>
      </c>
      <c r="AV9">
        <v>6.3659563161694799E-2</v>
      </c>
      <c r="AW9">
        <v>0.124268583430062</v>
      </c>
      <c r="AX9">
        <v>-8.4609177732172205E-2</v>
      </c>
      <c r="AY9">
        <v>0.100228536806719</v>
      </c>
      <c r="AZ9">
        <v>2.8324445490071799E-2</v>
      </c>
      <c r="BA9">
        <v>9.8666926016351506E-2</v>
      </c>
      <c r="BB9">
        <v>-0.25955662837234</v>
      </c>
      <c r="BC9">
        <v>6.4549584867479207E-2</v>
      </c>
      <c r="BD9">
        <v>-0.327288040361502</v>
      </c>
      <c r="BE9">
        <v>-0.200977171104013</v>
      </c>
      <c r="BF9">
        <v>0.31773726493663501</v>
      </c>
      <c r="BG9">
        <v>-0.13126709629500699</v>
      </c>
      <c r="BH9">
        <v>-0.131558957648271</v>
      </c>
      <c r="BI9">
        <v>-7.7789025994346103E-2</v>
      </c>
      <c r="BJ9">
        <v>2.6890387303120399E-2</v>
      </c>
      <c r="BK9">
        <v>3.9731398850123799E-2</v>
      </c>
      <c r="BL9">
        <v>-0.232766749552065</v>
      </c>
      <c r="BM9">
        <v>6.1025010285160997E-2</v>
      </c>
      <c r="BN9">
        <v>-0.57298395928336798</v>
      </c>
      <c r="BO9">
        <v>0.14194057922039099</v>
      </c>
      <c r="BP9">
        <v>-0.35256067015353898</v>
      </c>
      <c r="BQ9">
        <v>1.18363759888232E-2</v>
      </c>
      <c r="BR9">
        <v>-0.141899590394026</v>
      </c>
      <c r="BS9">
        <v>0.21809985722924499</v>
      </c>
      <c r="BT9">
        <v>-0.24577099028107899</v>
      </c>
      <c r="BU9">
        <v>-0.21253451058690001</v>
      </c>
      <c r="BV9">
        <v>-1.07179847668726E-2</v>
      </c>
      <c r="BW9">
        <v>-8.2103883455250298E-2</v>
      </c>
      <c r="BX9">
        <v>-4.4134378724519002E-2</v>
      </c>
      <c r="BY9">
        <v>-4.8808508294027698E-2</v>
      </c>
      <c r="BZ9">
        <v>0.99255837775858902</v>
      </c>
      <c r="CA9">
        <v>-3.1040565382141901E-2</v>
      </c>
      <c r="CB9">
        <v>-9.5633008600046795E-2</v>
      </c>
      <c r="CC9">
        <v>0.26937099777893703</v>
      </c>
      <c r="CD9">
        <v>-0.111935556793039</v>
      </c>
      <c r="CE9">
        <v>-0.112998214958677</v>
      </c>
      <c r="CF9">
        <v>6.6291110598259401E-2</v>
      </c>
      <c r="CG9">
        <v>-4.1568214814609199E-2</v>
      </c>
      <c r="CH9">
        <v>-0.11423913437309</v>
      </c>
      <c r="CI9">
        <v>2.7552359281429802E-2</v>
      </c>
      <c r="CJ9">
        <v>0.309202928093119</v>
      </c>
      <c r="CK9">
        <v>-0.18499600273571101</v>
      </c>
      <c r="CL9">
        <v>-4.2056743887686598E-2</v>
      </c>
      <c r="CM9">
        <v>0.15840036052423301</v>
      </c>
      <c r="CN9">
        <v>4.1164951178683101E-2</v>
      </c>
      <c r="CO9">
        <v>-5.3843285249734599E-2</v>
      </c>
      <c r="CP9">
        <v>-3.2295834312076797E-2</v>
      </c>
      <c r="CQ9">
        <v>-0.16239847491718401</v>
      </c>
      <c r="CR9">
        <v>4.8252421019492099E-2</v>
      </c>
      <c r="CS9">
        <v>0.29795196666881801</v>
      </c>
      <c r="CT9">
        <v>-8.4082924708083706E-2</v>
      </c>
      <c r="CU9">
        <v>-0.616080716558285</v>
      </c>
      <c r="CV9">
        <v>-4.5307588695926097E-2</v>
      </c>
      <c r="CW9">
        <v>-1.9838894296519801E-2</v>
      </c>
      <c r="CX9">
        <v>4.8813243204510401E-2</v>
      </c>
      <c r="CY9">
        <v>-3.7179488941818897E-2</v>
      </c>
    </row>
    <row r="10" spans="2:103">
      <c r="B10" s="95">
        <f t="shared" si="1"/>
        <v>5</v>
      </c>
      <c r="C10">
        <f t="shared" si="0"/>
        <v>5.4807854581857975E-2</v>
      </c>
      <c r="D10">
        <v>0.233377028775623</v>
      </c>
      <c r="E10">
        <v>0.21019090717942601</v>
      </c>
      <c r="F10">
        <v>0.22367210435235499</v>
      </c>
      <c r="G10">
        <v>0.258804475284522</v>
      </c>
      <c r="H10">
        <v>0.26969025210681502</v>
      </c>
      <c r="I10">
        <v>0.20917691015555201</v>
      </c>
      <c r="J10">
        <v>0.18024571521971899</v>
      </c>
      <c r="K10">
        <v>0.20019937180799699</v>
      </c>
      <c r="L10">
        <v>0.22173161136289599</v>
      </c>
      <c r="M10">
        <v>0.250700236988673</v>
      </c>
      <c r="N10">
        <v>0.224727620151628</v>
      </c>
      <c r="O10">
        <v>0.249756137270708</v>
      </c>
      <c r="P10">
        <v>0.165290637852819</v>
      </c>
      <c r="Q10">
        <v>0.188487806725713</v>
      </c>
      <c r="R10">
        <v>0.21040616366981099</v>
      </c>
      <c r="S10">
        <v>0.27454623972298298</v>
      </c>
      <c r="T10">
        <v>0.19398805560737301</v>
      </c>
      <c r="U10">
        <v>0.265694770171581</v>
      </c>
      <c r="V10">
        <v>0.29442009561435301</v>
      </c>
      <c r="W10">
        <v>9.7763781612808104E-2</v>
      </c>
      <c r="X10">
        <v>0.24274556531314301</v>
      </c>
      <c r="Y10">
        <v>0.222468302202837</v>
      </c>
      <c r="Z10">
        <v>0.10822340763027199</v>
      </c>
      <c r="AA10">
        <v>0.318803706580921</v>
      </c>
      <c r="AB10">
        <v>0.20359912289414001</v>
      </c>
      <c r="AC10">
        <v>0.22030365313024999</v>
      </c>
      <c r="AD10">
        <v>0.22427814775494401</v>
      </c>
      <c r="AE10">
        <v>0.24447069921027501</v>
      </c>
      <c r="AF10">
        <v>0.310242474730963</v>
      </c>
      <c r="AG10">
        <v>0.215743282024915</v>
      </c>
      <c r="AH10">
        <v>0.25340181959848501</v>
      </c>
      <c r="AI10">
        <v>0.26642184622128201</v>
      </c>
      <c r="AJ10">
        <v>0.23951413384561401</v>
      </c>
      <c r="AK10">
        <v>0.18388192230731101</v>
      </c>
      <c r="AL10">
        <v>0.22545204678912301</v>
      </c>
      <c r="AM10">
        <v>0.26494769779336003</v>
      </c>
      <c r="AN10">
        <v>0.21336031939223599</v>
      </c>
      <c r="AO10">
        <v>0.21615204208722499</v>
      </c>
      <c r="AP10">
        <v>0.156184958223541</v>
      </c>
      <c r="AQ10">
        <v>0.19820658805146599</v>
      </c>
      <c r="AR10">
        <v>0.27329472180596798</v>
      </c>
      <c r="AS10">
        <v>0.26267570317633199</v>
      </c>
      <c r="AT10">
        <v>0.23235642477507901</v>
      </c>
      <c r="AU10">
        <v>0.209346075738263</v>
      </c>
      <c r="AV10">
        <v>0.21740908770932801</v>
      </c>
      <c r="AW10">
        <v>0.24391659712255601</v>
      </c>
      <c r="AX10">
        <v>0.115614754515719</v>
      </c>
      <c r="AY10">
        <v>0.149260567372652</v>
      </c>
      <c r="AZ10">
        <v>0.41966724834931002</v>
      </c>
      <c r="BA10">
        <v>0.171584050526291</v>
      </c>
      <c r="BB10">
        <v>0.25211791266706501</v>
      </c>
      <c r="BC10">
        <v>0.164348085418517</v>
      </c>
      <c r="BD10">
        <v>0.34446728865496501</v>
      </c>
      <c r="BE10">
        <v>0.20548725625856701</v>
      </c>
      <c r="BF10">
        <v>0.23445050449723501</v>
      </c>
      <c r="BG10">
        <v>0.21082006445511001</v>
      </c>
      <c r="BH10">
        <v>0.12975167207747401</v>
      </c>
      <c r="BI10">
        <v>0.26206876269489898</v>
      </c>
      <c r="BJ10">
        <v>0.20466015729217599</v>
      </c>
      <c r="BK10">
        <v>0.26330033421663501</v>
      </c>
      <c r="BL10">
        <v>0.20254270081797199</v>
      </c>
      <c r="BM10">
        <v>4.1108622753225903E-2</v>
      </c>
      <c r="BN10">
        <v>0.18819665485676601</v>
      </c>
      <c r="BO10">
        <v>0.20160978852158801</v>
      </c>
      <c r="BP10">
        <v>0.22808422838251299</v>
      </c>
      <c r="BQ10">
        <v>0.16004785564282401</v>
      </c>
      <c r="BR10">
        <v>0.17025312498966899</v>
      </c>
      <c r="BS10">
        <v>0.161399066176586</v>
      </c>
      <c r="BT10">
        <v>0.25247935946669098</v>
      </c>
      <c r="BU10">
        <v>0.19180458461017</v>
      </c>
      <c r="BV10">
        <v>0.28155937808060999</v>
      </c>
      <c r="BW10">
        <v>0.202710321448277</v>
      </c>
      <c r="BX10">
        <v>0.24626724305525899</v>
      </c>
      <c r="BY10">
        <v>0.279117149160863</v>
      </c>
      <c r="BZ10">
        <v>0.32442638299332299</v>
      </c>
      <c r="CA10">
        <v>0.20395251584825899</v>
      </c>
      <c r="CB10">
        <v>0.15251851939700001</v>
      </c>
      <c r="CC10">
        <v>0.19234525063354599</v>
      </c>
      <c r="CD10">
        <v>0.241977085931079</v>
      </c>
      <c r="CE10">
        <v>0.19417249301307099</v>
      </c>
      <c r="CF10">
        <v>0.192958132936596</v>
      </c>
      <c r="CG10">
        <v>0.25216047144369902</v>
      </c>
      <c r="CH10">
        <v>0.13463187318425801</v>
      </c>
      <c r="CI10">
        <v>0.22627747701654899</v>
      </c>
      <c r="CJ10">
        <v>0.24150511336334399</v>
      </c>
      <c r="CK10">
        <v>0.20783255116105701</v>
      </c>
      <c r="CL10">
        <v>0.24267094107008999</v>
      </c>
      <c r="CM10">
        <v>0.318306282803964</v>
      </c>
      <c r="CN10">
        <v>0.264221969047159</v>
      </c>
      <c r="CO10">
        <v>0.28470759760428099</v>
      </c>
      <c r="CP10">
        <v>0.15002686239353599</v>
      </c>
      <c r="CQ10">
        <v>0.23057480551352999</v>
      </c>
      <c r="CR10">
        <v>0.25953923147044</v>
      </c>
      <c r="CS10">
        <v>0.21182398459302201</v>
      </c>
      <c r="CT10">
        <v>0.202162721132119</v>
      </c>
      <c r="CU10">
        <v>0.30233319193237901</v>
      </c>
      <c r="CV10">
        <v>0.305560112745076</v>
      </c>
      <c r="CW10">
        <v>0.20448536974876</v>
      </c>
      <c r="CX10">
        <v>0.237974199408338</v>
      </c>
      <c r="CY10">
        <v>0.26948021138731798</v>
      </c>
    </row>
    <row r="11" spans="2:103">
      <c r="B11" s="95">
        <f t="shared" si="1"/>
        <v>6</v>
      </c>
      <c r="C11">
        <f t="shared" si="0"/>
        <v>9.9701191686833654E-2</v>
      </c>
      <c r="D11">
        <v>0.25421662908632198</v>
      </c>
      <c r="E11">
        <v>0.144987153469332</v>
      </c>
      <c r="F11">
        <v>0.38104346774097198</v>
      </c>
      <c r="G11">
        <v>0.287025870438814</v>
      </c>
      <c r="H11">
        <v>0.53752978416626396</v>
      </c>
      <c r="I11">
        <v>0.28391219151021002</v>
      </c>
      <c r="J11">
        <v>0.24493756554560001</v>
      </c>
      <c r="K11">
        <v>0.4299357871085</v>
      </c>
      <c r="L11">
        <v>0.31350806561391198</v>
      </c>
      <c r="M11">
        <v>7.5587674549641798E-2</v>
      </c>
      <c r="N11">
        <v>0.27308116978917202</v>
      </c>
      <c r="O11">
        <v>0.11178151031539101</v>
      </c>
      <c r="P11">
        <v>0.30753182922536398</v>
      </c>
      <c r="Q11">
        <v>0.30869885774428102</v>
      </c>
      <c r="R11">
        <v>0.22119054723292</v>
      </c>
      <c r="S11">
        <v>0.40974221475316203</v>
      </c>
      <c r="T11">
        <v>0.52185031734402798</v>
      </c>
      <c r="U11">
        <v>0.17772879209726</v>
      </c>
      <c r="V11">
        <v>0.10261244579506</v>
      </c>
      <c r="W11">
        <v>0.15036908125446799</v>
      </c>
      <c r="X11">
        <v>0.33612737888913202</v>
      </c>
      <c r="Y11">
        <v>0.17727984882039399</v>
      </c>
      <c r="Z11">
        <v>0.29582584441739301</v>
      </c>
      <c r="AA11">
        <v>0.27695065862937002</v>
      </c>
      <c r="AB11">
        <v>0.25023098914978897</v>
      </c>
      <c r="AC11">
        <v>0.219150977802853</v>
      </c>
      <c r="AD11">
        <v>0.276089879744157</v>
      </c>
      <c r="AE11">
        <v>0.14565819219375301</v>
      </c>
      <c r="AF11">
        <v>0.41185223979658703</v>
      </c>
      <c r="AG11">
        <v>0.13671732223976499</v>
      </c>
      <c r="AH11">
        <v>0.20825329851236499</v>
      </c>
      <c r="AI11">
        <v>0.25952694103054802</v>
      </c>
      <c r="AJ11">
        <v>0.33160763822574402</v>
      </c>
      <c r="AK11">
        <v>0.354159305327237</v>
      </c>
      <c r="AL11">
        <v>0.296157557151286</v>
      </c>
      <c r="AM11">
        <v>0.28182727741105801</v>
      </c>
      <c r="AN11">
        <v>0.10682532089925199</v>
      </c>
      <c r="AO11">
        <v>0.202915241923316</v>
      </c>
      <c r="AP11">
        <v>0.10997883111835401</v>
      </c>
      <c r="AQ11">
        <v>0.12246395938705899</v>
      </c>
      <c r="AR11">
        <v>0.20138613993860099</v>
      </c>
      <c r="AS11">
        <v>0.30897648416926898</v>
      </c>
      <c r="AT11">
        <v>0.32179742002478001</v>
      </c>
      <c r="AU11">
        <v>0.34830976980539402</v>
      </c>
      <c r="AV11">
        <v>0.26685520300555099</v>
      </c>
      <c r="AW11">
        <v>0.37125617684238299</v>
      </c>
      <c r="AX11">
        <v>0.25581337614229399</v>
      </c>
      <c r="AY11">
        <v>0.40313189534762101</v>
      </c>
      <c r="AZ11">
        <v>0.29011532518285399</v>
      </c>
      <c r="BA11">
        <v>0.35705465676092601</v>
      </c>
      <c r="BB11">
        <v>0.32892137014023398</v>
      </c>
      <c r="BC11">
        <v>0.115947192426068</v>
      </c>
      <c r="BD11">
        <v>0.32711916487161502</v>
      </c>
      <c r="BE11">
        <v>0.37777481683409703</v>
      </c>
      <c r="BF11">
        <v>0.20828335001985199</v>
      </c>
      <c r="BG11">
        <v>0.32823979267855702</v>
      </c>
      <c r="BH11">
        <v>0.28072245667411799</v>
      </c>
      <c r="BI11">
        <v>0.28806027431204601</v>
      </c>
      <c r="BJ11">
        <v>0.212339355297708</v>
      </c>
      <c r="BK11">
        <v>0.24138790110980901</v>
      </c>
      <c r="BL11">
        <v>0.26361685833249698</v>
      </c>
      <c r="BM11">
        <v>0.121597275272823</v>
      </c>
      <c r="BN11">
        <v>0.20409572579006599</v>
      </c>
      <c r="BO11">
        <v>0.41601482693223601</v>
      </c>
      <c r="BP11">
        <v>0.203958397676231</v>
      </c>
      <c r="BQ11">
        <v>0.23028751730531699</v>
      </c>
      <c r="BR11">
        <v>0.27434183057700501</v>
      </c>
      <c r="BS11">
        <v>0.29039203776989497</v>
      </c>
      <c r="BT11">
        <v>0.25817646171990499</v>
      </c>
      <c r="BU11">
        <v>0.28750684475952798</v>
      </c>
      <c r="BV11">
        <v>0.51499023404270305</v>
      </c>
      <c r="BW11">
        <v>0.202769443098302</v>
      </c>
      <c r="BX11">
        <v>0.13342146562759799</v>
      </c>
      <c r="BY11">
        <v>0.290789800558168</v>
      </c>
      <c r="BZ11">
        <v>0.21214410217937499</v>
      </c>
      <c r="CA11">
        <v>0.245723243004978</v>
      </c>
      <c r="CB11">
        <v>0.10829991668175901</v>
      </c>
      <c r="CC11">
        <v>0.42738179505573098</v>
      </c>
      <c r="CD11">
        <v>0.15920645409419901</v>
      </c>
      <c r="CE11">
        <v>0.16212047434600699</v>
      </c>
      <c r="CF11">
        <v>0.346785031689823</v>
      </c>
      <c r="CG11">
        <v>0.26501081385924902</v>
      </c>
      <c r="CH11">
        <v>0.28928426846808603</v>
      </c>
      <c r="CI11">
        <v>0.24602181177324001</v>
      </c>
      <c r="CJ11">
        <v>0.19744050512892899</v>
      </c>
      <c r="CK11">
        <v>0.285384111696877</v>
      </c>
      <c r="CL11">
        <v>0.50972110034236595</v>
      </c>
      <c r="CM11">
        <v>0.202675616704038</v>
      </c>
      <c r="CN11">
        <v>0.146346935036583</v>
      </c>
      <c r="CO11">
        <v>0.34190204207263503</v>
      </c>
      <c r="CP11">
        <v>0.28749623332702401</v>
      </c>
      <c r="CQ11">
        <v>0.15346776702586501</v>
      </c>
      <c r="CR11">
        <v>0.25001481842090301</v>
      </c>
      <c r="CS11">
        <v>0.19243379087906701</v>
      </c>
      <c r="CT11">
        <v>0.22998531745772499</v>
      </c>
      <c r="CU11">
        <v>0.25194987272425101</v>
      </c>
      <c r="CV11">
        <v>0.28301659052168898</v>
      </c>
      <c r="CW11">
        <v>0.27036126690485002</v>
      </c>
      <c r="CX11">
        <v>0.37196989599730901</v>
      </c>
      <c r="CY11">
        <v>0.471284574853714</v>
      </c>
    </row>
    <row r="12" spans="2:103">
      <c r="B12" s="95">
        <f t="shared" si="1"/>
        <v>7</v>
      </c>
      <c r="C12">
        <f t="shared" si="0"/>
        <v>0.10045149310607469</v>
      </c>
      <c r="D12">
        <v>0.38039107952485002</v>
      </c>
      <c r="E12">
        <v>0.36861548316132797</v>
      </c>
      <c r="F12">
        <v>0.44711813418316598</v>
      </c>
      <c r="G12">
        <v>0.456434379147035</v>
      </c>
      <c r="H12">
        <v>0.49533783938271297</v>
      </c>
      <c r="I12">
        <v>0.40084213407588198</v>
      </c>
      <c r="J12">
        <v>0.44004244219952099</v>
      </c>
      <c r="K12">
        <v>0.583185157905038</v>
      </c>
      <c r="L12">
        <v>0.106773567783642</v>
      </c>
      <c r="M12">
        <v>0.310352705604514</v>
      </c>
      <c r="N12">
        <v>0.49097985178756698</v>
      </c>
      <c r="O12">
        <v>0.43282027742019602</v>
      </c>
      <c r="P12">
        <v>0.39459105218002699</v>
      </c>
      <c r="Q12">
        <v>0.46677120183721599</v>
      </c>
      <c r="R12">
        <v>0.45749193782313902</v>
      </c>
      <c r="S12">
        <v>0.18784708947575199</v>
      </c>
      <c r="T12">
        <v>0.33979913399578399</v>
      </c>
      <c r="U12">
        <v>0.29629758566343001</v>
      </c>
      <c r="V12">
        <v>0.31764239401385602</v>
      </c>
      <c r="W12">
        <v>0.23799885808554</v>
      </c>
      <c r="X12">
        <v>0.32449614615926098</v>
      </c>
      <c r="Y12">
        <v>0.43538724143107199</v>
      </c>
      <c r="Z12">
        <v>0.29299038811529399</v>
      </c>
      <c r="AA12">
        <v>0.14520039327030601</v>
      </c>
      <c r="AB12">
        <v>0.37900214789354503</v>
      </c>
      <c r="AC12">
        <v>0.46179829714984599</v>
      </c>
      <c r="AD12">
        <v>0.38846443869763297</v>
      </c>
      <c r="AE12">
        <v>0.185861213489567</v>
      </c>
      <c r="AF12">
        <v>0.29817705577380299</v>
      </c>
      <c r="AG12">
        <v>0.39893954072573501</v>
      </c>
      <c r="AH12">
        <v>0.240570201612226</v>
      </c>
      <c r="AI12">
        <v>0.49690573071502298</v>
      </c>
      <c r="AJ12">
        <v>0.43883157529622402</v>
      </c>
      <c r="AK12">
        <v>0.39612233079777198</v>
      </c>
      <c r="AL12">
        <v>0.49545455219795498</v>
      </c>
      <c r="AM12">
        <v>0.35510829069823902</v>
      </c>
      <c r="AN12">
        <v>0.30408024459351202</v>
      </c>
      <c r="AO12">
        <v>0.25292299352211101</v>
      </c>
      <c r="AP12">
        <v>0.412594442830861</v>
      </c>
      <c r="AQ12">
        <v>0.41795674890484902</v>
      </c>
      <c r="AR12">
        <v>0.37577302563153397</v>
      </c>
      <c r="AS12">
        <v>0.32224223852287998</v>
      </c>
      <c r="AT12">
        <v>0.19962754988275899</v>
      </c>
      <c r="AU12">
        <v>0.29150894465342497</v>
      </c>
      <c r="AV12">
        <v>0.29766705284440698</v>
      </c>
      <c r="AW12">
        <v>0.49433363657032903</v>
      </c>
      <c r="AX12">
        <v>0.44404229035005899</v>
      </c>
      <c r="AY12">
        <v>0.400266289694232</v>
      </c>
      <c r="AZ12">
        <v>0.28655159333666302</v>
      </c>
      <c r="BA12">
        <v>0.43024490061524101</v>
      </c>
      <c r="BB12">
        <v>0.43978319234034102</v>
      </c>
      <c r="BC12">
        <v>0.342485518351825</v>
      </c>
      <c r="BD12">
        <v>0.187946238770685</v>
      </c>
      <c r="BE12">
        <v>0.388022712184456</v>
      </c>
      <c r="BF12">
        <v>0.55515481627201202</v>
      </c>
      <c r="BG12">
        <v>0.25408523189680898</v>
      </c>
      <c r="BH12">
        <v>0.53304437906264102</v>
      </c>
      <c r="BI12">
        <v>0.21789598984841699</v>
      </c>
      <c r="BJ12">
        <v>0.40837186900043698</v>
      </c>
      <c r="BK12">
        <v>0.253567068702506</v>
      </c>
      <c r="BL12">
        <v>0.318078324174558</v>
      </c>
      <c r="BM12">
        <v>0.42231601677580299</v>
      </c>
      <c r="BN12">
        <v>0.28104763344508898</v>
      </c>
      <c r="BO12">
        <v>0.45168625237288001</v>
      </c>
      <c r="BP12">
        <v>0.30828440600844498</v>
      </c>
      <c r="BQ12">
        <v>0.18607472754148099</v>
      </c>
      <c r="BR12">
        <v>0.39634661578900199</v>
      </c>
      <c r="BS12">
        <v>0.30281032192351698</v>
      </c>
      <c r="BT12">
        <v>0.58788459938561699</v>
      </c>
      <c r="BU12">
        <v>0.30797428318423897</v>
      </c>
      <c r="BV12">
        <v>0.51424825572572797</v>
      </c>
      <c r="BW12">
        <v>0.33972150801106998</v>
      </c>
      <c r="BX12">
        <v>0.50798680038039701</v>
      </c>
      <c r="BY12">
        <v>0.33071187263774698</v>
      </c>
      <c r="BZ12">
        <v>0.31802068331139899</v>
      </c>
      <c r="CA12">
        <v>0.50410131109170997</v>
      </c>
      <c r="CB12">
        <v>0.344342154192605</v>
      </c>
      <c r="CC12">
        <v>0.229769938120926</v>
      </c>
      <c r="CD12">
        <v>0.31086226086378799</v>
      </c>
      <c r="CE12">
        <v>0.22745314626914501</v>
      </c>
      <c r="CF12">
        <v>0.39249312768484801</v>
      </c>
      <c r="CG12">
        <v>0.345641715894839</v>
      </c>
      <c r="CH12">
        <v>0.39215304486031599</v>
      </c>
      <c r="CI12">
        <v>0.38436674925911601</v>
      </c>
      <c r="CJ12">
        <v>0.17606913645035099</v>
      </c>
      <c r="CK12">
        <v>0.31334487225180802</v>
      </c>
      <c r="CL12">
        <v>0.389664435338752</v>
      </c>
      <c r="CM12">
        <v>0.31743730697290101</v>
      </c>
      <c r="CN12">
        <v>0.40308686232684798</v>
      </c>
      <c r="CO12">
        <v>0.24149337733109899</v>
      </c>
      <c r="CP12">
        <v>0.38820103023354402</v>
      </c>
      <c r="CQ12">
        <v>0.187994488638178</v>
      </c>
      <c r="CR12">
        <v>0.47576738971926502</v>
      </c>
      <c r="CS12">
        <v>0.45505588673409603</v>
      </c>
      <c r="CT12">
        <v>0.35353759330214202</v>
      </c>
      <c r="CU12">
        <v>0.40126563569014501</v>
      </c>
      <c r="CV12">
        <v>0.42228887339469801</v>
      </c>
      <c r="CW12">
        <v>0.36611222739819399</v>
      </c>
      <c r="CX12">
        <v>0.38738579928160499</v>
      </c>
      <c r="CY12">
        <v>0.382813838238376</v>
      </c>
    </row>
    <row r="13" spans="2:103">
      <c r="B13" s="95">
        <f t="shared" si="1"/>
        <v>8</v>
      </c>
      <c r="C13">
        <f t="shared" si="0"/>
        <v>7.4864888830617926E-2</v>
      </c>
      <c r="D13">
        <v>0.165285453012182</v>
      </c>
      <c r="E13">
        <v>0.17860029628037599</v>
      </c>
      <c r="F13">
        <v>0.22787696154040801</v>
      </c>
      <c r="G13">
        <v>0.25524414065221401</v>
      </c>
      <c r="H13">
        <v>0.11897734066908</v>
      </c>
      <c r="I13">
        <v>0.14750058834740101</v>
      </c>
      <c r="J13">
        <v>6.5311614244442706E-2</v>
      </c>
      <c r="K13">
        <v>0.26761550920224902</v>
      </c>
      <c r="L13">
        <v>-1.35577420719072E-2</v>
      </c>
      <c r="M13">
        <v>0.30124662486872</v>
      </c>
      <c r="N13">
        <v>0.26842993335610799</v>
      </c>
      <c r="O13">
        <v>0.30662409622143799</v>
      </c>
      <c r="P13">
        <v>0.25190650923603503</v>
      </c>
      <c r="Q13">
        <v>0.271550954581807</v>
      </c>
      <c r="R13">
        <v>0.18843538513575001</v>
      </c>
      <c r="S13">
        <v>0.16505321651292501</v>
      </c>
      <c r="T13">
        <v>5.1513681581865797E-2</v>
      </c>
      <c r="U13">
        <v>0.261133555756629</v>
      </c>
      <c r="V13">
        <v>0.11462038157342901</v>
      </c>
      <c r="W13">
        <v>0.20381303245829999</v>
      </c>
      <c r="X13">
        <v>0.23639228404027801</v>
      </c>
      <c r="Y13">
        <v>0.16574392287460801</v>
      </c>
      <c r="Z13">
        <v>0.24455387784556801</v>
      </c>
      <c r="AA13">
        <v>0.155482445947596</v>
      </c>
      <c r="AB13">
        <v>0.310453485366876</v>
      </c>
      <c r="AC13">
        <v>0.21123969116979299</v>
      </c>
      <c r="AD13">
        <v>0.12314964018338501</v>
      </c>
      <c r="AE13">
        <v>0.33026205820836302</v>
      </c>
      <c r="AF13">
        <v>0.29845527094771401</v>
      </c>
      <c r="AG13">
        <v>0.240299267764392</v>
      </c>
      <c r="AH13">
        <v>0.14976276982957301</v>
      </c>
      <c r="AI13">
        <v>0.18401577506620501</v>
      </c>
      <c r="AJ13">
        <v>9.9095884034638398E-2</v>
      </c>
      <c r="AK13">
        <v>0.168768055795813</v>
      </c>
      <c r="AL13">
        <v>0.17898316581929399</v>
      </c>
      <c r="AM13">
        <v>0.24172211128563001</v>
      </c>
      <c r="AN13">
        <v>0.22007604058876801</v>
      </c>
      <c r="AO13">
        <v>0.177979640391734</v>
      </c>
      <c r="AP13">
        <v>0.14621704385790399</v>
      </c>
      <c r="AQ13">
        <v>0.27554126641964999</v>
      </c>
      <c r="AR13">
        <v>0.23127932715900701</v>
      </c>
      <c r="AS13">
        <v>0.137556185638919</v>
      </c>
      <c r="AT13">
        <v>0.24537010772495199</v>
      </c>
      <c r="AU13">
        <v>0.25589506783405802</v>
      </c>
      <c r="AV13">
        <v>0.15359742927457801</v>
      </c>
      <c r="AW13">
        <v>0.222577306865236</v>
      </c>
      <c r="AX13">
        <v>0.20157116181307799</v>
      </c>
      <c r="AY13">
        <v>0.20206669810769601</v>
      </c>
      <c r="AZ13">
        <v>0.18852978452389599</v>
      </c>
      <c r="BA13">
        <v>0.20275612678032801</v>
      </c>
      <c r="BB13">
        <v>0.27971917466491802</v>
      </c>
      <c r="BC13">
        <v>8.1353201298081698E-2</v>
      </c>
      <c r="BD13">
        <v>0.21348138842563899</v>
      </c>
      <c r="BE13">
        <v>0.18127237747927</v>
      </c>
      <c r="BF13">
        <v>0.22930256088567499</v>
      </c>
      <c r="BG13">
        <v>0.22150358256585201</v>
      </c>
      <c r="BH13">
        <v>0.17803751736334</v>
      </c>
      <c r="BI13">
        <v>0.25933584755661998</v>
      </c>
      <c r="BJ13">
        <v>0.153991058540381</v>
      </c>
      <c r="BK13">
        <v>0.17321545292725099</v>
      </c>
      <c r="BL13">
        <v>0.342888608005467</v>
      </c>
      <c r="BM13">
        <v>0.27645068131834399</v>
      </c>
      <c r="BN13">
        <v>0.17107478624762201</v>
      </c>
      <c r="BO13">
        <v>0.17110852680135899</v>
      </c>
      <c r="BP13">
        <v>0.240145007453578</v>
      </c>
      <c r="BQ13">
        <v>0.15100622008619699</v>
      </c>
      <c r="BR13">
        <v>0.17415619269792301</v>
      </c>
      <c r="BS13">
        <v>0.143050719430281</v>
      </c>
      <c r="BT13">
        <v>0.15100375001347499</v>
      </c>
      <c r="BU13">
        <v>0.14427420122125101</v>
      </c>
      <c r="BV13">
        <v>0.17053903222296801</v>
      </c>
      <c r="BW13">
        <v>0.16295879623312601</v>
      </c>
      <c r="BX13">
        <v>2.0199349979015398E-2</v>
      </c>
      <c r="BY13">
        <v>0.230429822675188</v>
      </c>
      <c r="BZ13">
        <v>0.19132482791891101</v>
      </c>
      <c r="CA13">
        <v>0.27679114811606598</v>
      </c>
      <c r="CB13">
        <v>-3.8478995893858101E-2</v>
      </c>
      <c r="CC13">
        <v>0.18734585557272501</v>
      </c>
      <c r="CD13">
        <v>0.20098436739353101</v>
      </c>
      <c r="CE13">
        <v>9.8490422413265E-2</v>
      </c>
      <c r="CF13">
        <v>0.159817020336739</v>
      </c>
      <c r="CG13">
        <v>0.16075193991137801</v>
      </c>
      <c r="CH13">
        <v>0.38532448163481697</v>
      </c>
      <c r="CI13">
        <v>0.27205409607995201</v>
      </c>
      <c r="CJ13">
        <v>0.25981529454507202</v>
      </c>
      <c r="CK13">
        <v>0.211080129469182</v>
      </c>
      <c r="CL13">
        <v>2.78751928241317E-2</v>
      </c>
      <c r="CM13">
        <v>0.108156238881484</v>
      </c>
      <c r="CN13">
        <v>4.4015994172964999E-2</v>
      </c>
      <c r="CO13">
        <v>0.14042095052249201</v>
      </c>
      <c r="CP13">
        <v>0.16654142882356701</v>
      </c>
      <c r="CQ13">
        <v>0.14554818244682199</v>
      </c>
      <c r="CR13">
        <v>0.266688491094831</v>
      </c>
      <c r="CS13">
        <v>0.24522295308175901</v>
      </c>
      <c r="CT13">
        <v>0.18434538619233501</v>
      </c>
      <c r="CU13">
        <v>0.211412193621071</v>
      </c>
      <c r="CV13">
        <v>0.21089529488454101</v>
      </c>
      <c r="CW13">
        <v>0.13173139935829101</v>
      </c>
      <c r="CX13">
        <v>0.276195166992736</v>
      </c>
      <c r="CY13">
        <v>0.25877362378104601</v>
      </c>
    </row>
    <row r="14" spans="2:103">
      <c r="B14" s="95">
        <f t="shared" si="1"/>
        <v>9</v>
      </c>
      <c r="C14">
        <f t="shared" si="0"/>
        <v>0.10481145069636066</v>
      </c>
      <c r="D14">
        <v>0.20435348727108099</v>
      </c>
      <c r="E14">
        <v>7.0207685757777805E-2</v>
      </c>
      <c r="F14">
        <v>0.240417168003735</v>
      </c>
      <c r="G14">
        <v>0.29510422548902998</v>
      </c>
      <c r="H14">
        <v>0.28657086160579398</v>
      </c>
      <c r="I14">
        <v>0.25910804166372098</v>
      </c>
      <c r="J14">
        <v>5.7939085281859502E-3</v>
      </c>
      <c r="K14">
        <v>0.15236486561795001</v>
      </c>
      <c r="L14">
        <v>-7.8580416069746898E-4</v>
      </c>
      <c r="M14">
        <v>0.207329326609344</v>
      </c>
      <c r="N14">
        <v>0.39081138464513898</v>
      </c>
      <c r="O14">
        <v>5.2671624252262197E-2</v>
      </c>
      <c r="P14">
        <v>6.0722468105872701E-2</v>
      </c>
      <c r="Q14">
        <v>0.206205766315947</v>
      </c>
      <c r="R14">
        <v>0.14877649466001699</v>
      </c>
      <c r="S14">
        <v>1.9331640532536401E-2</v>
      </c>
      <c r="T14">
        <v>0.162483377958686</v>
      </c>
      <c r="U14">
        <v>0.18332245733640401</v>
      </c>
      <c r="V14">
        <v>0.25056540870321298</v>
      </c>
      <c r="W14">
        <v>4.69455617896406E-2</v>
      </c>
      <c r="X14">
        <v>0.10133901602150699</v>
      </c>
      <c r="Y14">
        <v>0.221194647907585</v>
      </c>
      <c r="Z14">
        <v>0.28822231318059799</v>
      </c>
      <c r="AA14">
        <v>9.2908272736124994E-2</v>
      </c>
      <c r="AB14">
        <v>0.23570968586353999</v>
      </c>
      <c r="AC14">
        <v>0.10661845487942399</v>
      </c>
      <c r="AD14">
        <v>7.9825669783948006E-2</v>
      </c>
      <c r="AE14">
        <v>0.25278462333755403</v>
      </c>
      <c r="AF14">
        <v>0.36175299197198102</v>
      </c>
      <c r="AG14">
        <v>0.219219392450028</v>
      </c>
      <c r="AH14">
        <v>-2.2093495375043699E-2</v>
      </c>
      <c r="AI14">
        <v>0.17523937150608601</v>
      </c>
      <c r="AJ14">
        <v>0.17759041173311499</v>
      </c>
      <c r="AK14">
        <v>4.8322497832098098E-2</v>
      </c>
      <c r="AL14">
        <v>0.16378146441198799</v>
      </c>
      <c r="AM14">
        <v>7.5178778968076704E-2</v>
      </c>
      <c r="AN14">
        <v>0.116770282231209</v>
      </c>
      <c r="AO14">
        <v>0.186105311792895</v>
      </c>
      <c r="AP14">
        <v>0.18445515526140799</v>
      </c>
      <c r="AQ14">
        <v>0.120246755170938</v>
      </c>
      <c r="AR14">
        <v>0.114049728354693</v>
      </c>
      <c r="AS14">
        <v>0.19070729253413801</v>
      </c>
      <c r="AT14">
        <v>0.27592060807162999</v>
      </c>
      <c r="AU14">
        <v>0.121704605957764</v>
      </c>
      <c r="AV14">
        <v>0.33166357036349597</v>
      </c>
      <c r="AW14">
        <v>5.8124409055322103E-2</v>
      </c>
      <c r="AX14">
        <v>0.25410625225997802</v>
      </c>
      <c r="AY14">
        <v>0.129409720953509</v>
      </c>
      <c r="AZ14">
        <v>8.6978720136720603E-2</v>
      </c>
      <c r="BA14">
        <v>0.170501904959204</v>
      </c>
      <c r="BB14">
        <v>0.29885982163684199</v>
      </c>
      <c r="BC14">
        <v>0.148034344122806</v>
      </c>
      <c r="BD14">
        <v>0.15676328993761601</v>
      </c>
      <c r="BE14">
        <v>0.13759198755941501</v>
      </c>
      <c r="BF14">
        <v>0.30396208295307398</v>
      </c>
      <c r="BG14">
        <v>0.23044035379650901</v>
      </c>
      <c r="BH14">
        <v>0.205270045810521</v>
      </c>
      <c r="BI14">
        <v>0.31293632836782098</v>
      </c>
      <c r="BJ14">
        <v>0.23279897672871899</v>
      </c>
      <c r="BK14">
        <v>0.270319117062711</v>
      </c>
      <c r="BL14">
        <v>0.40587956489004001</v>
      </c>
      <c r="BM14">
        <v>0.12756210655578301</v>
      </c>
      <c r="BN14">
        <v>0.242507898774523</v>
      </c>
      <c r="BO14">
        <v>0.25990184068733702</v>
      </c>
      <c r="BP14">
        <v>0.23042111301311899</v>
      </c>
      <c r="BQ14">
        <v>0.21125987888848</v>
      </c>
      <c r="BR14">
        <v>-0.121810919186287</v>
      </c>
      <c r="BS14">
        <v>0.28333592699711102</v>
      </c>
      <c r="BT14">
        <v>0.19956596809252899</v>
      </c>
      <c r="BU14">
        <v>0.19358563742228699</v>
      </c>
      <c r="BV14">
        <v>0.30909192955119003</v>
      </c>
      <c r="BW14">
        <v>0.14972536983812801</v>
      </c>
      <c r="BX14">
        <v>0.28507607330573997</v>
      </c>
      <c r="BY14">
        <v>0.19114841287711401</v>
      </c>
      <c r="BZ14">
        <v>0.105107722908103</v>
      </c>
      <c r="CA14">
        <v>0.43383874340473599</v>
      </c>
      <c r="CB14">
        <v>0.35304813610059199</v>
      </c>
      <c r="CC14">
        <v>0.37780528902640498</v>
      </c>
      <c r="CD14">
        <v>0.248739701369947</v>
      </c>
      <c r="CE14">
        <v>8.1432202251010596E-2</v>
      </c>
      <c r="CF14">
        <v>0.39161465266361301</v>
      </c>
      <c r="CG14">
        <v>0.41406585769744803</v>
      </c>
      <c r="CH14">
        <v>0.176265831073289</v>
      </c>
      <c r="CI14">
        <v>0.353295266727223</v>
      </c>
      <c r="CJ14">
        <v>0.11240153150735401</v>
      </c>
      <c r="CK14">
        <v>0.17062160274914101</v>
      </c>
      <c r="CL14">
        <v>0.23785020531610901</v>
      </c>
      <c r="CM14">
        <v>0.27887496554267999</v>
      </c>
      <c r="CN14">
        <v>0.183255915496189</v>
      </c>
      <c r="CO14">
        <v>0.19840334777878699</v>
      </c>
      <c r="CP14">
        <v>0.125077389776864</v>
      </c>
      <c r="CQ14">
        <v>0.19043767397960701</v>
      </c>
      <c r="CR14">
        <v>0.136395708009421</v>
      </c>
      <c r="CS14">
        <v>0.19437455589122701</v>
      </c>
      <c r="CT14">
        <v>0.13971952996110201</v>
      </c>
      <c r="CU14">
        <v>8.2796455348322903E-2</v>
      </c>
      <c r="CV14">
        <v>0.30594376256307099</v>
      </c>
      <c r="CW14">
        <v>0.263691644937812</v>
      </c>
      <c r="CX14">
        <v>0.32989482376943002</v>
      </c>
      <c r="CY14">
        <v>0.30645196161789601</v>
      </c>
    </row>
    <row r="15" spans="2:103">
      <c r="B15" s="95">
        <f t="shared" si="1"/>
        <v>10</v>
      </c>
      <c r="C15">
        <f t="shared" si="0"/>
        <v>0.19101780308047658</v>
      </c>
      <c r="D15">
        <v>0.120771911715838</v>
      </c>
      <c r="E15">
        <v>4.0556093710597797E-2</v>
      </c>
      <c r="F15">
        <v>7.1148692914593095E-2</v>
      </c>
      <c r="G15">
        <v>0.27545230034923501</v>
      </c>
      <c r="H15">
        <v>0.10506724179136701</v>
      </c>
      <c r="I15">
        <v>1.16468837963574E-2</v>
      </c>
      <c r="J15">
        <v>2.2329656120685101E-2</v>
      </c>
      <c r="K15">
        <v>9.7685539780575106E-2</v>
      </c>
      <c r="L15">
        <v>-6.76244723506884E-2</v>
      </c>
      <c r="M15">
        <v>0.28463973944181897</v>
      </c>
      <c r="N15">
        <v>0.11394678305422</v>
      </c>
      <c r="O15">
        <v>-0.55402702452953401</v>
      </c>
      <c r="P15">
        <v>0.27633044759703401</v>
      </c>
      <c r="Q15">
        <v>0.11516234004699499</v>
      </c>
      <c r="R15">
        <v>-0.31904681334701701</v>
      </c>
      <c r="S15">
        <v>3.8267440095116401E-2</v>
      </c>
      <c r="T15">
        <v>-0.15417958053400399</v>
      </c>
      <c r="U15">
        <v>0.35336038203398801</v>
      </c>
      <c r="V15">
        <v>5.1067640092880999E-2</v>
      </c>
      <c r="W15">
        <v>0.118941447866818</v>
      </c>
      <c r="X15">
        <v>-0.23501739395059801</v>
      </c>
      <c r="Y15">
        <v>0.47694257265203599</v>
      </c>
      <c r="Z15">
        <v>0.13600939298579101</v>
      </c>
      <c r="AA15">
        <v>0.27240585035111298</v>
      </c>
      <c r="AB15">
        <v>-0.21566955651351599</v>
      </c>
      <c r="AC15">
        <v>-3.0094736455238899E-2</v>
      </c>
      <c r="AD15">
        <v>0.29504234889515901</v>
      </c>
      <c r="AE15">
        <v>-1.32011653495772E-2</v>
      </c>
      <c r="AF15">
        <v>0.152974111678604</v>
      </c>
      <c r="AG15">
        <v>7.3259085975688906E-2</v>
      </c>
      <c r="AH15">
        <v>-8.3754700363211795E-2</v>
      </c>
      <c r="AI15">
        <v>0.250561911981662</v>
      </c>
      <c r="AJ15">
        <v>0.25831114405016598</v>
      </c>
      <c r="AK15">
        <v>0.12719529609244901</v>
      </c>
      <c r="AL15">
        <v>-0.179735855800365</v>
      </c>
      <c r="AM15">
        <v>0.37249429831252301</v>
      </c>
      <c r="AN15">
        <v>0.33664109009897403</v>
      </c>
      <c r="AO15">
        <v>0.16968149881498501</v>
      </c>
      <c r="AP15">
        <v>6.5900593087693499E-2</v>
      </c>
      <c r="AQ15">
        <v>-6.4993616203932805E-2</v>
      </c>
      <c r="AR15">
        <v>0.108460216416052</v>
      </c>
      <c r="AS15">
        <v>0.193318845882263</v>
      </c>
      <c r="AT15">
        <v>0.20467424586622801</v>
      </c>
      <c r="AU15">
        <v>0.225919528122319</v>
      </c>
      <c r="AV15">
        <v>-0.220467033071858</v>
      </c>
      <c r="AW15">
        <v>-5.2134702461161003E-2</v>
      </c>
      <c r="AX15">
        <v>8.1710228099973498E-2</v>
      </c>
      <c r="AY15">
        <v>3.5213758252716401E-2</v>
      </c>
      <c r="AZ15">
        <v>-0.100058298090026</v>
      </c>
      <c r="BA15">
        <v>0.17956618362330401</v>
      </c>
      <c r="BB15">
        <v>0.16991983498062099</v>
      </c>
      <c r="BC15">
        <v>0.288784507077671</v>
      </c>
      <c r="BD15">
        <v>0.120270343071108</v>
      </c>
      <c r="BE15">
        <v>0.27843645967140501</v>
      </c>
      <c r="BF15">
        <v>-0.10368569737403401</v>
      </c>
      <c r="BG15">
        <v>4.4559916236355697E-2</v>
      </c>
      <c r="BH15">
        <v>3.4112937697477599E-2</v>
      </c>
      <c r="BI15">
        <v>-8.1565903925565203E-2</v>
      </c>
      <c r="BJ15">
        <v>0.32630092137284</v>
      </c>
      <c r="BK15">
        <v>0.132595620513453</v>
      </c>
      <c r="BL15">
        <v>0.48302611502856002</v>
      </c>
      <c r="BM15">
        <v>0.47005786981870801</v>
      </c>
      <c r="BN15">
        <v>8.8123184415496297E-2</v>
      </c>
      <c r="BO15">
        <v>5.6915637601385002E-2</v>
      </c>
      <c r="BP15">
        <v>5.6128410680229703E-2</v>
      </c>
      <c r="BQ15">
        <v>0.28902758675242901</v>
      </c>
      <c r="BR15">
        <v>9.1349823717067902E-2</v>
      </c>
      <c r="BS15">
        <v>0.26551505186420898</v>
      </c>
      <c r="BT15">
        <v>0.24025306273891001</v>
      </c>
      <c r="BU15">
        <v>0.35384868881416698</v>
      </c>
      <c r="BV15">
        <v>0.28781652416866998</v>
      </c>
      <c r="BW15">
        <v>8.8267206354748703E-2</v>
      </c>
      <c r="BX15">
        <v>0.205899421906831</v>
      </c>
      <c r="BY15">
        <v>0.30572005377202</v>
      </c>
      <c r="BZ15">
        <v>0.45790786515121301</v>
      </c>
      <c r="CA15">
        <v>0.31129146000860902</v>
      </c>
      <c r="CB15">
        <v>9.7727646427964499E-2</v>
      </c>
      <c r="CC15">
        <v>0.22316941806384499</v>
      </c>
      <c r="CD15">
        <v>-7.7838313118405694E-2</v>
      </c>
      <c r="CE15">
        <v>-0.29049030618606098</v>
      </c>
      <c r="CF15">
        <v>0.15266459325205101</v>
      </c>
      <c r="CG15">
        <v>-8.3265190525036101E-2</v>
      </c>
      <c r="CH15">
        <v>0.13303441577702499</v>
      </c>
      <c r="CI15">
        <v>6.8860099848061906E-2</v>
      </c>
      <c r="CJ15">
        <v>0.177362233599345</v>
      </c>
      <c r="CK15">
        <v>0.40591663992908</v>
      </c>
      <c r="CL15">
        <v>0.19845665121223</v>
      </c>
      <c r="CM15">
        <v>-1.9811924577043699E-2</v>
      </c>
      <c r="CN15">
        <v>8.3243054372724602E-3</v>
      </c>
      <c r="CO15">
        <v>0.132123222473089</v>
      </c>
      <c r="CP15">
        <v>0.47727689062694301</v>
      </c>
      <c r="CQ15">
        <v>0.278494316995755</v>
      </c>
      <c r="CR15">
        <v>0.40755287970399601</v>
      </c>
      <c r="CS15">
        <v>8.2902177977667593E-2</v>
      </c>
      <c r="CT15">
        <v>9.3610703208610396E-2</v>
      </c>
      <c r="CU15">
        <v>-0.182554156353054</v>
      </c>
      <c r="CV15">
        <v>0.18508613228583501</v>
      </c>
      <c r="CW15">
        <v>0.398871714423706</v>
      </c>
      <c r="CX15">
        <v>0.294841887301032</v>
      </c>
      <c r="CY15">
        <v>0.31350375991812901</v>
      </c>
    </row>
    <row r="16" spans="2:103">
      <c r="B16" s="95">
        <f t="shared" si="1"/>
        <v>11</v>
      </c>
      <c r="C16">
        <f t="shared" si="0"/>
        <v>0.10283216966502112</v>
      </c>
      <c r="D16">
        <v>-4.8406308918477102E-2</v>
      </c>
      <c r="E16">
        <v>-0.12587500425350201</v>
      </c>
      <c r="F16">
        <v>-2.0574329107489E-3</v>
      </c>
      <c r="G16">
        <v>9.0181428594376403E-2</v>
      </c>
      <c r="H16">
        <v>3.4147990071135702E-3</v>
      </c>
      <c r="I16">
        <v>8.5124936053633193E-2</v>
      </c>
      <c r="J16">
        <v>3.6413451591163597E-2</v>
      </c>
      <c r="K16">
        <v>-9.9556370077381898E-2</v>
      </c>
      <c r="L16">
        <v>-7.1806668003674495E-2</v>
      </c>
      <c r="M16">
        <v>8.5421805398192205E-2</v>
      </c>
      <c r="N16">
        <v>-0.119991870102941</v>
      </c>
      <c r="O16">
        <v>-8.5254948518213901E-4</v>
      </c>
      <c r="P16">
        <v>6.7228451978693995E-2</v>
      </c>
      <c r="Q16">
        <v>-9.5701140177402597E-2</v>
      </c>
      <c r="R16">
        <v>-0.11653327208804599</v>
      </c>
      <c r="S16">
        <v>-0.158800240958927</v>
      </c>
      <c r="T16">
        <v>-9.4048710595147703E-2</v>
      </c>
      <c r="U16">
        <v>-0.15677251077666099</v>
      </c>
      <c r="V16">
        <v>-0.18051307913707501</v>
      </c>
      <c r="W16">
        <v>-8.3397034745369095E-2</v>
      </c>
      <c r="X16">
        <v>3.6321890919452801E-2</v>
      </c>
      <c r="Y16">
        <v>7.8662121735450105E-2</v>
      </c>
      <c r="Z16">
        <v>4.7494080377506298E-2</v>
      </c>
      <c r="AA16">
        <v>-0.113979353951007</v>
      </c>
      <c r="AB16">
        <v>-0.110862916162938</v>
      </c>
      <c r="AC16">
        <v>-7.7289748905679301E-2</v>
      </c>
      <c r="AD16">
        <v>3.7700742295554403E-2</v>
      </c>
      <c r="AE16">
        <v>-5.0328867322097598E-2</v>
      </c>
      <c r="AF16">
        <v>4.1905243777002402E-2</v>
      </c>
      <c r="AG16">
        <v>5.41481966092672E-3</v>
      </c>
      <c r="AH16">
        <v>-0.177592121395903</v>
      </c>
      <c r="AI16">
        <v>1.06067608689975E-2</v>
      </c>
      <c r="AJ16">
        <v>-0.120176001426402</v>
      </c>
      <c r="AK16">
        <v>5.38406265157442E-2</v>
      </c>
      <c r="AL16">
        <v>2.69061312491943E-2</v>
      </c>
      <c r="AM16">
        <v>0.15758425199010401</v>
      </c>
      <c r="AN16">
        <v>2.5085874433526199E-3</v>
      </c>
      <c r="AO16">
        <v>0.171723329314309</v>
      </c>
      <c r="AP16">
        <v>6.8459142525411798E-2</v>
      </c>
      <c r="AQ16">
        <v>-0.30779143155220301</v>
      </c>
      <c r="AR16">
        <v>-0.15816299742023199</v>
      </c>
      <c r="AS16">
        <v>0.12487336691058901</v>
      </c>
      <c r="AT16">
        <v>-1.74591538098662E-2</v>
      </c>
      <c r="AU16">
        <v>0.20416048084691901</v>
      </c>
      <c r="AV16">
        <v>-0.10333314051141999</v>
      </c>
      <c r="AW16">
        <v>-0.13255373460264999</v>
      </c>
      <c r="AX16">
        <v>-9.2228531201465097E-2</v>
      </c>
      <c r="AY16">
        <v>-8.6218123211904904E-2</v>
      </c>
      <c r="AZ16">
        <v>3.2091259874740499E-2</v>
      </c>
      <c r="BA16">
        <v>6.9278589515255701E-2</v>
      </c>
      <c r="BB16">
        <v>-2.5296447315710398E-2</v>
      </c>
      <c r="BC16">
        <v>-3.7105815763018801E-2</v>
      </c>
      <c r="BD16">
        <v>-0.109504531337834</v>
      </c>
      <c r="BE16">
        <v>-8.9112770863640903E-2</v>
      </c>
      <c r="BF16">
        <v>-0.14920198471704599</v>
      </c>
      <c r="BG16">
        <v>-1.01473042940598E-2</v>
      </c>
      <c r="BH16">
        <v>-8.2779144477409305E-2</v>
      </c>
      <c r="BI16">
        <v>6.9550203316772502E-2</v>
      </c>
      <c r="BJ16">
        <v>-0.14316926091954099</v>
      </c>
      <c r="BK16">
        <v>0.107340328161961</v>
      </c>
      <c r="BL16">
        <v>-0.19026515818436099</v>
      </c>
      <c r="BM16">
        <v>-0.22468047270892799</v>
      </c>
      <c r="BN16">
        <v>0.12273375260970899</v>
      </c>
      <c r="BO16">
        <v>0.16730229316608</v>
      </c>
      <c r="BP16">
        <v>-0.145797776817746</v>
      </c>
      <c r="BQ16">
        <v>7.6468196774416297E-2</v>
      </c>
      <c r="BR16">
        <v>-5.9691294660838098E-2</v>
      </c>
      <c r="BS16">
        <v>-8.5403045094802094E-2</v>
      </c>
      <c r="BT16">
        <v>-6.8816825522148101E-2</v>
      </c>
      <c r="BU16">
        <v>1.5025321613139299E-2</v>
      </c>
      <c r="BV16">
        <v>0.119475104884468</v>
      </c>
      <c r="BW16">
        <v>-1.4273364119196E-2</v>
      </c>
      <c r="BX16">
        <v>8.0848780398790704E-2</v>
      </c>
      <c r="BY16">
        <v>-1.49391672619144E-2</v>
      </c>
      <c r="BZ16">
        <v>0.14423611456778701</v>
      </c>
      <c r="CA16">
        <v>-0.13657025187517099</v>
      </c>
      <c r="CB16">
        <v>4.3560489549307503E-3</v>
      </c>
      <c r="CC16">
        <v>-3.56342610249898E-3</v>
      </c>
      <c r="CD16">
        <v>-6.8830961426214102E-2</v>
      </c>
      <c r="CE16">
        <v>-7.0467145806201795E-2</v>
      </c>
      <c r="CF16">
        <v>-1.86338626124741E-2</v>
      </c>
      <c r="CG16">
        <v>-0.107670058504288</v>
      </c>
      <c r="CH16">
        <v>-0.16047075589030099</v>
      </c>
      <c r="CI16">
        <v>0.107379436526316</v>
      </c>
      <c r="CJ16">
        <v>-5.2749816830535798E-2</v>
      </c>
      <c r="CK16">
        <v>7.2955747328704898E-2</v>
      </c>
      <c r="CL16">
        <v>2.6674329704885001E-2</v>
      </c>
      <c r="CM16">
        <v>-0.18620950454639801</v>
      </c>
      <c r="CN16">
        <v>-8.1493495382218395E-2</v>
      </c>
      <c r="CO16">
        <v>-0.13232546162990699</v>
      </c>
      <c r="CP16">
        <v>7.8505846624656091E-3</v>
      </c>
      <c r="CQ16">
        <v>-0.14591733362324699</v>
      </c>
      <c r="CR16">
        <v>-1.6443375533527399E-2</v>
      </c>
      <c r="CS16">
        <v>-0.21419059271364899</v>
      </c>
      <c r="CT16">
        <v>-1.0210778616556599E-2</v>
      </c>
      <c r="CU16">
        <v>-0.13049101384574799</v>
      </c>
      <c r="CV16">
        <v>0.13622051074851499</v>
      </c>
      <c r="CW16">
        <v>-7.7506106852201495E-2</v>
      </c>
      <c r="CX16">
        <v>7.1188813867424997E-2</v>
      </c>
      <c r="CY16">
        <v>1.0293588331593899E-2</v>
      </c>
    </row>
    <row r="17" spans="2:103">
      <c r="B17" s="95">
        <f t="shared" si="1"/>
        <v>12</v>
      </c>
      <c r="C17">
        <f t="shared" si="0"/>
        <v>0.11445768169691556</v>
      </c>
      <c r="D17">
        <v>0.21311254932603099</v>
      </c>
      <c r="E17">
        <v>0.17208747670001001</v>
      </c>
      <c r="F17">
        <v>0.250898416745789</v>
      </c>
      <c r="G17">
        <v>0.16715502716639299</v>
      </c>
      <c r="H17">
        <v>0.189474883243438</v>
      </c>
      <c r="I17">
        <v>2.0188790230109901E-2</v>
      </c>
      <c r="J17">
        <v>0.16660685883283899</v>
      </c>
      <c r="K17">
        <v>0.199632490406009</v>
      </c>
      <c r="L17">
        <v>0.23137122675907301</v>
      </c>
      <c r="M17">
        <v>0.24531774809966</v>
      </c>
      <c r="N17">
        <v>0.19255039148413</v>
      </c>
      <c r="O17">
        <v>0.172457301515624</v>
      </c>
      <c r="P17">
        <v>0.27214362448206603</v>
      </c>
      <c r="Q17">
        <v>0.31084850391290603</v>
      </c>
      <c r="R17">
        <v>-1.5546771604135401E-2</v>
      </c>
      <c r="S17">
        <v>0.220397969281318</v>
      </c>
      <c r="T17">
        <v>0.17843488209334399</v>
      </c>
      <c r="U17">
        <v>0.27585014787698098</v>
      </c>
      <c r="V17">
        <v>0.114096567951113</v>
      </c>
      <c r="W17">
        <v>0.30916234914221702</v>
      </c>
      <c r="X17">
        <v>5.2869722895234401E-2</v>
      </c>
      <c r="Y17">
        <v>0.13334439999453701</v>
      </c>
      <c r="Z17">
        <v>0.32467132561276102</v>
      </c>
      <c r="AA17">
        <v>0.265693983467019</v>
      </c>
      <c r="AB17">
        <v>0.16609919148300301</v>
      </c>
      <c r="AC17">
        <v>0.355480265835459</v>
      </c>
      <c r="AD17">
        <v>9.1614121318072603E-2</v>
      </c>
      <c r="AE17">
        <v>9.0105158732783006E-2</v>
      </c>
      <c r="AF17">
        <v>0.43017068371962802</v>
      </c>
      <c r="AG17">
        <v>0.152021225606363</v>
      </c>
      <c r="AH17">
        <v>0.105197445404371</v>
      </c>
      <c r="AI17">
        <v>0.36140369797209199</v>
      </c>
      <c r="AJ17">
        <v>0.137561638322789</v>
      </c>
      <c r="AK17">
        <v>0.17725926784503901</v>
      </c>
      <c r="AL17">
        <v>0.24021399249723699</v>
      </c>
      <c r="AM17">
        <v>0.114930517527764</v>
      </c>
      <c r="AN17">
        <v>0.322706415845183</v>
      </c>
      <c r="AO17">
        <v>0.13236041105594901</v>
      </c>
      <c r="AP17">
        <v>0.23640737385583999</v>
      </c>
      <c r="AQ17">
        <v>0.182956430379806</v>
      </c>
      <c r="AR17">
        <v>0.30330487891840502</v>
      </c>
      <c r="AS17">
        <v>0.27701249178422399</v>
      </c>
      <c r="AT17">
        <v>0.13499768873574799</v>
      </c>
      <c r="AU17">
        <v>0.17034621202570199</v>
      </c>
      <c r="AV17">
        <v>0.21073068818853499</v>
      </c>
      <c r="AW17">
        <v>0.295242453513965</v>
      </c>
      <c r="AX17">
        <v>0.15725897614859299</v>
      </c>
      <c r="AY17">
        <v>0.285295418546406</v>
      </c>
      <c r="AZ17">
        <v>0.12508492674410299</v>
      </c>
      <c r="BA17">
        <v>0.30156982065004401</v>
      </c>
      <c r="BB17">
        <v>0.29525182038871101</v>
      </c>
      <c r="BC17">
        <v>0.123337784234041</v>
      </c>
      <c r="BD17">
        <v>0.28385788926523597</v>
      </c>
      <c r="BE17">
        <v>0.19428720971646701</v>
      </c>
      <c r="BF17">
        <v>0.26408413735226599</v>
      </c>
      <c r="BG17">
        <v>0.15615802477483401</v>
      </c>
      <c r="BH17">
        <v>0.19487299291747701</v>
      </c>
      <c r="BI17">
        <v>0.23233100629533199</v>
      </c>
      <c r="BJ17">
        <v>0.28600734109579501</v>
      </c>
      <c r="BK17">
        <v>0.27141319478454201</v>
      </c>
      <c r="BL17">
        <v>8.4712181293342806E-2</v>
      </c>
      <c r="BM17">
        <v>0.132828609069953</v>
      </c>
      <c r="BN17">
        <v>0.18213102082594201</v>
      </c>
      <c r="BO17">
        <v>0.112822091298796</v>
      </c>
      <c r="BP17">
        <v>1.5542901756976899E-2</v>
      </c>
      <c r="BQ17">
        <v>0.240593164756223</v>
      </c>
      <c r="BR17">
        <v>-0.33139777690522398</v>
      </c>
      <c r="BS17">
        <v>0.26898073519224902</v>
      </c>
      <c r="BT17">
        <v>0.13475444777326401</v>
      </c>
      <c r="BU17">
        <v>5.9856066622859599E-4</v>
      </c>
      <c r="BV17">
        <v>0.22479618607695501</v>
      </c>
      <c r="BW17">
        <v>0.18781232218213201</v>
      </c>
      <c r="BX17">
        <v>0.202469530620185</v>
      </c>
      <c r="BY17">
        <v>0.139221397644818</v>
      </c>
      <c r="BZ17">
        <v>0.21521601419834199</v>
      </c>
      <c r="CA17">
        <v>0.267436373803282</v>
      </c>
      <c r="CB17">
        <v>0.25975146838065999</v>
      </c>
      <c r="CC17">
        <v>0.34919178458762301</v>
      </c>
      <c r="CD17">
        <v>0.21605024323458899</v>
      </c>
      <c r="CE17">
        <v>0.110754074853254</v>
      </c>
      <c r="CF17">
        <v>0.17329024775646201</v>
      </c>
      <c r="CG17">
        <v>0.25543799826843799</v>
      </c>
      <c r="CH17">
        <v>-2.4629572417050102E-2</v>
      </c>
      <c r="CI17">
        <v>0.58797163627742199</v>
      </c>
      <c r="CJ17">
        <v>0.178314982550038</v>
      </c>
      <c r="CK17">
        <v>0.15179885526430201</v>
      </c>
      <c r="CL17">
        <v>0.14611602525939299</v>
      </c>
      <c r="CM17">
        <v>0.53578954547964597</v>
      </c>
      <c r="CN17">
        <v>0.26056185572726798</v>
      </c>
      <c r="CO17">
        <v>0.24204072358610201</v>
      </c>
      <c r="CP17">
        <v>0.24813354336452501</v>
      </c>
      <c r="CQ17">
        <v>6.4014627470383195E-2</v>
      </c>
      <c r="CR17">
        <v>3.55729191034969E-2</v>
      </c>
      <c r="CS17">
        <v>0.17578933471945099</v>
      </c>
      <c r="CT17">
        <v>0.18216947426709401</v>
      </c>
      <c r="CU17">
        <v>0.18665312784959101</v>
      </c>
      <c r="CV17">
        <v>0.122468124233669</v>
      </c>
      <c r="CW17">
        <v>0.31758821435617002</v>
      </c>
      <c r="CX17">
        <v>0.31565594420644899</v>
      </c>
      <c r="CY17">
        <v>0.23143735534855001</v>
      </c>
    </row>
    <row r="18" spans="2:103">
      <c r="B18" s="95">
        <f t="shared" si="1"/>
        <v>13</v>
      </c>
      <c r="C18">
        <f t="shared" si="0"/>
        <v>0.22162274253589284</v>
      </c>
      <c r="D18">
        <v>-1.6802582223822801E-2</v>
      </c>
      <c r="E18">
        <v>0.30675587939763199</v>
      </c>
      <c r="F18">
        <v>-6.2323634527758298E-2</v>
      </c>
      <c r="G18">
        <v>0.22373890903170299</v>
      </c>
      <c r="H18">
        <v>0.45830381217260602</v>
      </c>
      <c r="I18">
        <v>0.11746022211470999</v>
      </c>
      <c r="J18">
        <v>-0.24822286260339199</v>
      </c>
      <c r="K18">
        <v>-0.124789452000118</v>
      </c>
      <c r="L18">
        <v>5.63777421027001E-2</v>
      </c>
      <c r="M18">
        <v>-0.181467867798249</v>
      </c>
      <c r="N18">
        <v>0.24372202729087</v>
      </c>
      <c r="O18">
        <v>0.29352435141859001</v>
      </c>
      <c r="P18">
        <v>0.31860171121625203</v>
      </c>
      <c r="Q18">
        <v>3.6720408116553499E-2</v>
      </c>
      <c r="R18">
        <v>0.16397032743116899</v>
      </c>
      <c r="S18">
        <v>-0.20023062815675799</v>
      </c>
      <c r="T18">
        <v>-4.6730811096124598E-2</v>
      </c>
      <c r="U18">
        <v>2.6629558326112999E-2</v>
      </c>
      <c r="V18">
        <v>0.220617259230629</v>
      </c>
      <c r="W18">
        <v>5.6466173964595703E-2</v>
      </c>
      <c r="X18">
        <v>4.4724744233797901E-2</v>
      </c>
      <c r="Y18">
        <v>-0.181822120772798</v>
      </c>
      <c r="Z18">
        <v>-0.16642563960342799</v>
      </c>
      <c r="AA18">
        <v>0.115976362868299</v>
      </c>
      <c r="AB18">
        <v>-0.190942927788083</v>
      </c>
      <c r="AC18">
        <v>0.117038097241252</v>
      </c>
      <c r="AD18">
        <v>-0.20830353261947199</v>
      </c>
      <c r="AE18">
        <v>-4.0596083331928802E-2</v>
      </c>
      <c r="AF18">
        <v>0.12049088010282399</v>
      </c>
      <c r="AG18">
        <v>0.10128997946341101</v>
      </c>
      <c r="AH18">
        <v>-1.9758223830627399E-3</v>
      </c>
      <c r="AI18">
        <v>4.7642790887779903E-2</v>
      </c>
      <c r="AJ18">
        <v>-6.8400432514039294E-2</v>
      </c>
      <c r="AK18">
        <v>-0.37023139923832399</v>
      </c>
      <c r="AL18">
        <v>7.6829589700870796E-2</v>
      </c>
      <c r="AM18">
        <v>0.11384094477894</v>
      </c>
      <c r="AN18">
        <v>0.177446881748657</v>
      </c>
      <c r="AO18">
        <v>-0.23669518098858899</v>
      </c>
      <c r="AP18">
        <v>-4.3023040046351199E-2</v>
      </c>
      <c r="AQ18">
        <v>0.32735459166023601</v>
      </c>
      <c r="AR18">
        <v>-0.77630875176168901</v>
      </c>
      <c r="AS18">
        <v>0.32360299807156601</v>
      </c>
      <c r="AT18">
        <v>8.4393170892248598E-2</v>
      </c>
      <c r="AU18">
        <v>-9.14083735351542E-2</v>
      </c>
      <c r="AV18">
        <v>-0.16886165576036399</v>
      </c>
      <c r="AW18">
        <v>0.211255273070346</v>
      </c>
      <c r="AX18">
        <v>-0.17984572706940699</v>
      </c>
      <c r="AY18">
        <v>6.02404445640876E-2</v>
      </c>
      <c r="AZ18">
        <v>0.48784534391933398</v>
      </c>
      <c r="BA18">
        <v>6.5058437362753102E-2</v>
      </c>
      <c r="BB18">
        <v>-0.14791357758054499</v>
      </c>
      <c r="BC18">
        <v>6.1103924614105798E-2</v>
      </c>
      <c r="BD18">
        <v>-0.29642325808828102</v>
      </c>
      <c r="BE18">
        <v>0.109825756632494</v>
      </c>
      <c r="BF18">
        <v>0.190872506430591</v>
      </c>
      <c r="BG18">
        <v>0.110483299327979</v>
      </c>
      <c r="BH18">
        <v>0.23288831228241599</v>
      </c>
      <c r="BI18">
        <v>-0.28677139172988703</v>
      </c>
      <c r="BJ18">
        <v>-2.50701935043149E-2</v>
      </c>
      <c r="BK18">
        <v>9.9198003570375295E-2</v>
      </c>
      <c r="BL18">
        <v>7.0691827229923496E-2</v>
      </c>
      <c r="BM18">
        <v>0.18113985283209799</v>
      </c>
      <c r="BN18">
        <v>0.40120957992911299</v>
      </c>
      <c r="BO18">
        <v>0.26005390481155599</v>
      </c>
      <c r="BP18">
        <v>-2.8374749786917199E-2</v>
      </c>
      <c r="BQ18">
        <v>6.17308147192039E-2</v>
      </c>
      <c r="BR18">
        <v>-0.51884065732540696</v>
      </c>
      <c r="BS18">
        <v>-0.546509955350442</v>
      </c>
      <c r="BT18">
        <v>0.195614194826708</v>
      </c>
      <c r="BU18">
        <v>0.132398597251219</v>
      </c>
      <c r="BV18">
        <v>0.12857719586212499</v>
      </c>
      <c r="BW18">
        <v>-5.5616383847367501E-3</v>
      </c>
      <c r="BX18">
        <v>0.24350413905311399</v>
      </c>
      <c r="BY18">
        <v>3.2345841866755501E-2</v>
      </c>
      <c r="BZ18">
        <v>0.21225712758871401</v>
      </c>
      <c r="CA18">
        <v>0.20094399373337801</v>
      </c>
      <c r="CB18">
        <v>-0.119094633798583</v>
      </c>
      <c r="CC18">
        <v>-8.4639607255391505E-2</v>
      </c>
      <c r="CD18">
        <v>5.0318944645200599E-2</v>
      </c>
      <c r="CE18">
        <v>0.15420182057838</v>
      </c>
      <c r="CF18">
        <v>0.34488497405597301</v>
      </c>
      <c r="CG18">
        <v>0.100467679275292</v>
      </c>
      <c r="CH18">
        <v>5.2661358562322499E-2</v>
      </c>
      <c r="CI18">
        <v>9.8563308438177094E-2</v>
      </c>
      <c r="CJ18">
        <v>4.1687200555922503E-2</v>
      </c>
      <c r="CK18">
        <v>0.309462940178232</v>
      </c>
      <c r="CL18">
        <v>0.27002222498117301</v>
      </c>
      <c r="CM18">
        <v>0.34299271604370402</v>
      </c>
      <c r="CN18">
        <v>8.4140420112339104E-2</v>
      </c>
      <c r="CO18">
        <v>0.210936563120042</v>
      </c>
      <c r="CP18">
        <v>0.185105524341829</v>
      </c>
      <c r="CQ18">
        <v>0.35236073698048298</v>
      </c>
      <c r="CR18">
        <v>-0.40733352065002298</v>
      </c>
      <c r="CS18">
        <v>-2.10341996814855E-2</v>
      </c>
      <c r="CT18">
        <v>0.30186452870191999</v>
      </c>
      <c r="CU18">
        <v>0.27532743585291197</v>
      </c>
      <c r="CV18">
        <v>0.38193825479358201</v>
      </c>
      <c r="CW18">
        <v>-8.8548012179046703E-2</v>
      </c>
      <c r="CX18">
        <v>-0.245409428348873</v>
      </c>
      <c r="CY18">
        <v>-9.9454992088811006E-2</v>
      </c>
    </row>
    <row r="19" spans="2:103">
      <c r="B19" s="95">
        <f t="shared" si="1"/>
        <v>14</v>
      </c>
      <c r="C19">
        <f t="shared" si="0"/>
        <v>5.7476846744878164E-2</v>
      </c>
      <c r="D19">
        <v>3.4847067353997702E-2</v>
      </c>
      <c r="E19">
        <v>4.3821675414602398E-2</v>
      </c>
      <c r="F19">
        <v>0.13828827001240401</v>
      </c>
      <c r="G19">
        <v>3.1633412223415702E-2</v>
      </c>
      <c r="H19">
        <v>5.2855806495805499E-2</v>
      </c>
      <c r="I19">
        <v>8.2039125166497903E-2</v>
      </c>
      <c r="J19">
        <v>5.91911340077119E-2</v>
      </c>
      <c r="K19">
        <v>0.121519108255583</v>
      </c>
      <c r="L19">
        <v>6.0198562829435497E-2</v>
      </c>
      <c r="M19">
        <v>4.9451370037984201E-2</v>
      </c>
      <c r="N19">
        <v>3.07666276935557E-2</v>
      </c>
      <c r="O19">
        <v>7.3295377854805402E-2</v>
      </c>
      <c r="P19">
        <v>0.20359681171795399</v>
      </c>
      <c r="Q19">
        <v>2.5860412652215E-3</v>
      </c>
      <c r="R19">
        <v>-2.7205537320934E-2</v>
      </c>
      <c r="S19">
        <v>4.9082992417936497E-2</v>
      </c>
      <c r="T19">
        <v>6.8419412643974095E-2</v>
      </c>
      <c r="U19">
        <v>5.5147884526939597E-2</v>
      </c>
      <c r="V19">
        <v>7.7542929024920895E-2</v>
      </c>
      <c r="W19">
        <v>5.9723105386100497E-2</v>
      </c>
      <c r="X19">
        <v>0.107943531370398</v>
      </c>
      <c r="Y19">
        <v>4.3712848239732899E-2</v>
      </c>
      <c r="Z19">
        <v>-4.8771265697493897E-2</v>
      </c>
      <c r="AA19">
        <v>-2.52549192305155E-2</v>
      </c>
      <c r="AB19">
        <v>7.8770916011507805E-2</v>
      </c>
      <c r="AC19">
        <v>3.6189299754993097E-2</v>
      </c>
      <c r="AD19">
        <v>-9.3156891215035606E-2</v>
      </c>
      <c r="AE19">
        <v>2.3561780462154E-2</v>
      </c>
      <c r="AF19">
        <v>4.1780363376443599E-2</v>
      </c>
      <c r="AG19">
        <v>6.8826287988267607E-2</v>
      </c>
      <c r="AH19">
        <v>7.5495474889236497E-2</v>
      </c>
      <c r="AI19">
        <v>5.8354819877863402E-2</v>
      </c>
      <c r="AJ19">
        <v>0.14066783897507801</v>
      </c>
      <c r="AK19">
        <v>-7.4750323632658301E-3</v>
      </c>
      <c r="AL19">
        <v>-0.106904850704427</v>
      </c>
      <c r="AM19">
        <v>-5.2355193840720703E-2</v>
      </c>
      <c r="AN19">
        <v>7.9934490748975504E-2</v>
      </c>
      <c r="AO19">
        <v>-7.3289855603491993E-2</v>
      </c>
      <c r="AP19">
        <v>-2.4514650780813399E-2</v>
      </c>
      <c r="AQ19">
        <v>1.60312988308882E-3</v>
      </c>
      <c r="AR19">
        <v>5.9707661676431698E-2</v>
      </c>
      <c r="AS19">
        <v>4.5545523510050201E-2</v>
      </c>
      <c r="AT19">
        <v>0.102965342886696</v>
      </c>
      <c r="AU19">
        <v>-7.6631468697232101E-3</v>
      </c>
      <c r="AV19">
        <v>-6.6273637929094003E-3</v>
      </c>
      <c r="AW19">
        <v>4.94719370675046E-2</v>
      </c>
      <c r="AX19">
        <v>6.6260175425411294E-2</v>
      </c>
      <c r="AY19">
        <v>7.6205599149648501E-2</v>
      </c>
      <c r="AZ19">
        <v>7.1468394542671801E-2</v>
      </c>
      <c r="BA19">
        <v>4.33296644197061E-2</v>
      </c>
      <c r="BB19">
        <v>-3.6963465641277699E-2</v>
      </c>
      <c r="BC19">
        <v>1.8304698995443101E-2</v>
      </c>
      <c r="BD19">
        <v>3.14371459985281E-2</v>
      </c>
      <c r="BE19">
        <v>3.50059322980696E-2</v>
      </c>
      <c r="BF19">
        <v>3.9760618931800502E-2</v>
      </c>
      <c r="BG19">
        <v>4.3650783391468898E-2</v>
      </c>
      <c r="BH19">
        <v>-2.89965399247561E-2</v>
      </c>
      <c r="BI19">
        <v>-5.1263061146106903E-2</v>
      </c>
      <c r="BJ19">
        <v>7.3017942246564202E-2</v>
      </c>
      <c r="BK19">
        <v>6.0836586841229001E-2</v>
      </c>
      <c r="BL19">
        <v>-1.15588038618773E-2</v>
      </c>
      <c r="BM19">
        <v>0.13058128225088</v>
      </c>
      <c r="BN19">
        <v>3.4941171290759902E-2</v>
      </c>
      <c r="BO19">
        <v>-2.37670836643511E-2</v>
      </c>
      <c r="BP19">
        <v>0.10985724874120099</v>
      </c>
      <c r="BQ19">
        <v>-8.3106126659064403E-2</v>
      </c>
      <c r="BR19">
        <v>5.9091994686094801E-2</v>
      </c>
      <c r="BS19">
        <v>-7.0386520645532594E-2</v>
      </c>
      <c r="BT19">
        <v>-4.4752373559474902E-3</v>
      </c>
      <c r="BU19">
        <v>9.1786050682030398E-2</v>
      </c>
      <c r="BV19">
        <v>4.2677188250711297E-2</v>
      </c>
      <c r="BW19">
        <v>-3.9685063764039998E-2</v>
      </c>
      <c r="BX19">
        <v>7.5604999829824701E-2</v>
      </c>
      <c r="BY19">
        <v>2.60836538473764E-2</v>
      </c>
      <c r="BZ19">
        <v>-3.9981921562819503E-2</v>
      </c>
      <c r="CA19">
        <v>-2.52292732294188E-2</v>
      </c>
      <c r="CB19">
        <v>5.5182338812467001E-2</v>
      </c>
      <c r="CC19">
        <v>-3.7422268004884802E-2</v>
      </c>
      <c r="CD19">
        <v>2.36075189839208E-2</v>
      </c>
      <c r="CE19">
        <v>7.3295853011856593E-2</v>
      </c>
      <c r="CF19">
        <v>2.3995102019815799E-2</v>
      </c>
      <c r="CG19">
        <v>4.5413516804929402E-2</v>
      </c>
      <c r="CH19">
        <v>4.3256396492912998E-2</v>
      </c>
      <c r="CI19">
        <v>-6.31782428070497E-2</v>
      </c>
      <c r="CJ19">
        <v>-1.7927879690047201E-2</v>
      </c>
      <c r="CK19">
        <v>-4.7006985380039501E-2</v>
      </c>
      <c r="CL19">
        <v>7.73945476872928E-2</v>
      </c>
      <c r="CM19">
        <v>4.2384960020734899E-2</v>
      </c>
      <c r="CN19">
        <v>0.119713323242923</v>
      </c>
      <c r="CO19">
        <v>-2.8610881675376801E-2</v>
      </c>
      <c r="CP19">
        <v>8.1339734701596403E-2</v>
      </c>
      <c r="CQ19">
        <v>6.8977961695694895E-2</v>
      </c>
      <c r="CR19">
        <v>5.7949877825217398E-2</v>
      </c>
      <c r="CS19">
        <v>2.7999033886131001E-2</v>
      </c>
      <c r="CT19">
        <v>0.108985198117275</v>
      </c>
      <c r="CU19">
        <v>-5.30416352888907E-2</v>
      </c>
      <c r="CV19">
        <v>1.9761929020170599E-3</v>
      </c>
      <c r="CW19">
        <v>-1.04870376317716E-2</v>
      </c>
      <c r="CX19">
        <v>7.0161525704678096E-2</v>
      </c>
      <c r="CY19">
        <v>-5.9699577781451199E-2</v>
      </c>
    </row>
    <row r="20" spans="2:103">
      <c r="B20" s="95">
        <f t="shared" si="1"/>
        <v>15</v>
      </c>
      <c r="C20">
        <f t="shared" si="0"/>
        <v>7.9818145782260236E-2</v>
      </c>
      <c r="D20">
        <v>-0.10900764979666699</v>
      </c>
      <c r="E20">
        <v>-0.112766062393529</v>
      </c>
      <c r="F20">
        <v>-0.20943041139559701</v>
      </c>
      <c r="G20">
        <v>-4.90055946203189E-2</v>
      </c>
      <c r="H20">
        <v>-7.2581518295496902E-2</v>
      </c>
      <c r="I20">
        <v>-7.8416065117965894E-2</v>
      </c>
      <c r="J20">
        <v>-2.1711693219662102E-2</v>
      </c>
      <c r="K20">
        <v>-0.12512743916764299</v>
      </c>
      <c r="L20">
        <v>-0.18053831703159501</v>
      </c>
      <c r="M20">
        <v>-0.170676406588222</v>
      </c>
      <c r="N20">
        <v>-6.8975828603385594E-2</v>
      </c>
      <c r="O20">
        <v>-0.17992058311255299</v>
      </c>
      <c r="P20">
        <v>-0.17384196960529899</v>
      </c>
      <c r="Q20">
        <v>-8.69068705205924E-2</v>
      </c>
      <c r="R20">
        <v>-6.9895042394071197E-2</v>
      </c>
      <c r="S20">
        <v>-3.5954996999576501E-2</v>
      </c>
      <c r="T20">
        <v>-0.124835571939399</v>
      </c>
      <c r="U20">
        <v>-0.24559948539804499</v>
      </c>
      <c r="V20">
        <v>-2.85289439742318E-2</v>
      </c>
      <c r="W20">
        <v>-9.3738858956788199E-2</v>
      </c>
      <c r="X20">
        <v>-0.16259134342084799</v>
      </c>
      <c r="Y20">
        <v>-0.20008577061190599</v>
      </c>
      <c r="Z20">
        <v>-8.4356076058916193E-2</v>
      </c>
      <c r="AA20">
        <v>-0.23683028919044599</v>
      </c>
      <c r="AB20">
        <v>3.2444285548424399E-2</v>
      </c>
      <c r="AC20">
        <v>-0.19865724071264201</v>
      </c>
      <c r="AD20">
        <v>-0.106850135871512</v>
      </c>
      <c r="AE20">
        <v>-2.45323340611278E-2</v>
      </c>
      <c r="AF20">
        <v>-4.2295355473047101E-2</v>
      </c>
      <c r="AG20">
        <v>-6.4575173748236306E-2</v>
      </c>
      <c r="AH20">
        <v>-0.124163486946184</v>
      </c>
      <c r="AI20">
        <v>-1.3257196714039099E-2</v>
      </c>
      <c r="AJ20">
        <v>-0.13593952287118199</v>
      </c>
      <c r="AK20">
        <v>-0.13862430914200299</v>
      </c>
      <c r="AL20">
        <v>-0.23671460954867701</v>
      </c>
      <c r="AM20">
        <v>-7.8717884643300706E-2</v>
      </c>
      <c r="AN20">
        <v>-0.13378536947587599</v>
      </c>
      <c r="AO20">
        <v>3.7124843371944397E-2</v>
      </c>
      <c r="AP20">
        <v>4.1978296076270002E-2</v>
      </c>
      <c r="AQ20">
        <v>-6.5170115470503706E-2</v>
      </c>
      <c r="AR20">
        <v>-0.34288056352419499</v>
      </c>
      <c r="AS20">
        <v>-0.183173431670313</v>
      </c>
      <c r="AT20">
        <v>-9.6826395880757699E-2</v>
      </c>
      <c r="AU20">
        <v>-0.27810514729587699</v>
      </c>
      <c r="AV20">
        <v>-6.3022100162961406E-2</v>
      </c>
      <c r="AW20">
        <v>-1.66230372155628E-2</v>
      </c>
      <c r="AX20">
        <v>-0.12896532992233201</v>
      </c>
      <c r="AY20">
        <v>-5.6857700168467598E-2</v>
      </c>
      <c r="AZ20">
        <v>3.4425759168166502E-2</v>
      </c>
      <c r="BA20">
        <v>-0.12248711134191299</v>
      </c>
      <c r="BB20">
        <v>-0.23587121647182799</v>
      </c>
      <c r="BC20">
        <v>-0.201667446028715</v>
      </c>
      <c r="BD20">
        <v>2.482303021974E-2</v>
      </c>
      <c r="BE20">
        <v>-4.1524545553274499E-2</v>
      </c>
      <c r="BF20">
        <v>-0.10043292727144</v>
      </c>
      <c r="BG20">
        <v>2.82852473945155E-2</v>
      </c>
      <c r="BH20">
        <v>-9.0037033267933594E-2</v>
      </c>
      <c r="BI20">
        <v>-3.3799486061860499E-2</v>
      </c>
      <c r="BJ20">
        <v>-0.11413707777238501</v>
      </c>
      <c r="BK20">
        <v>-8.7820014045606604E-2</v>
      </c>
      <c r="BL20">
        <v>1.7572548250987301E-2</v>
      </c>
      <c r="BM20">
        <v>-7.8626020820001599E-2</v>
      </c>
      <c r="BN20">
        <v>-5.8240401745243801E-2</v>
      </c>
      <c r="BO20">
        <v>-7.4734201544422299E-2</v>
      </c>
      <c r="BP20">
        <v>-2.2724957965110501E-3</v>
      </c>
      <c r="BQ20">
        <v>-0.17258456546013701</v>
      </c>
      <c r="BR20">
        <v>-0.14454665540744199</v>
      </c>
      <c r="BS20">
        <v>-8.6613509310956002E-2</v>
      </c>
      <c r="BT20">
        <v>-0.13529666815788699</v>
      </c>
      <c r="BU20">
        <v>-0.142839932640768</v>
      </c>
      <c r="BV20">
        <v>-1.3239214643026499E-2</v>
      </c>
      <c r="BW20">
        <v>-8.9121212112469803E-2</v>
      </c>
      <c r="BX20">
        <v>-0.105223613130531</v>
      </c>
      <c r="BY20">
        <v>-0.109775487785142</v>
      </c>
      <c r="BZ20">
        <v>-0.15886097837100999</v>
      </c>
      <c r="CA20">
        <v>-5.9246635691029302E-2</v>
      </c>
      <c r="CB20">
        <v>-0.12931994372038999</v>
      </c>
      <c r="CC20">
        <v>-2.9578523567454901E-2</v>
      </c>
      <c r="CD20">
        <v>-9.7298682282663806E-2</v>
      </c>
      <c r="CE20">
        <v>-0.26181933630877202</v>
      </c>
      <c r="CF20">
        <v>-9.7057127565052706E-2</v>
      </c>
      <c r="CG20">
        <v>-0.20812456421897299</v>
      </c>
      <c r="CH20">
        <v>-8.7698936232273206E-2</v>
      </c>
      <c r="CI20">
        <v>-0.206660587582675</v>
      </c>
      <c r="CJ20">
        <v>-2.5372820201388001E-2</v>
      </c>
      <c r="CK20">
        <v>-0.25385056545107099</v>
      </c>
      <c r="CL20">
        <v>-0.12859400774958801</v>
      </c>
      <c r="CM20">
        <v>-0.13209783324430799</v>
      </c>
      <c r="CN20">
        <v>3.9660702801363003E-2</v>
      </c>
      <c r="CO20">
        <v>-9.5170366866972805E-2</v>
      </c>
      <c r="CP20">
        <v>-0.113711422979444</v>
      </c>
      <c r="CQ20">
        <v>-0.141984103378994</v>
      </c>
      <c r="CR20">
        <v>1.72533904603628E-2</v>
      </c>
      <c r="CS20">
        <v>-9.78595559520921E-2</v>
      </c>
      <c r="CT20">
        <v>-6.3618076651344004E-3</v>
      </c>
      <c r="CU20">
        <v>-0.191615966108</v>
      </c>
      <c r="CV20">
        <v>-0.23396659751812601</v>
      </c>
      <c r="CW20">
        <v>-4.7484812637960297E-2</v>
      </c>
      <c r="CX20">
        <v>-9.8109807328502593E-2</v>
      </c>
      <c r="CY20">
        <v>-0.182470661030012</v>
      </c>
    </row>
    <row r="21" spans="2:103">
      <c r="B21" s="95">
        <f t="shared" si="1"/>
        <v>16</v>
      </c>
      <c r="C21">
        <f t="shared" si="0"/>
        <v>6.6711204472328756E-2</v>
      </c>
      <c r="D21">
        <v>-0.124276957539383</v>
      </c>
      <c r="E21">
        <v>-4.3876352036963003E-2</v>
      </c>
      <c r="F21">
        <v>-0.11487969676905101</v>
      </c>
      <c r="G21">
        <v>-8.5528029562671096E-2</v>
      </c>
      <c r="H21">
        <v>-9.24013124057501E-2</v>
      </c>
      <c r="I21">
        <v>-5.3734975960013198E-2</v>
      </c>
      <c r="J21">
        <v>7.1334675432165398E-4</v>
      </c>
      <c r="K21">
        <v>-4.84065176797508E-2</v>
      </c>
      <c r="L21">
        <v>-4.0506632155453297E-2</v>
      </c>
      <c r="M21">
        <v>-0.22143069642237101</v>
      </c>
      <c r="N21">
        <v>-0.102045780020683</v>
      </c>
      <c r="O21">
        <v>1.9664836336987901E-2</v>
      </c>
      <c r="P21">
        <v>-5.8955272468151299E-2</v>
      </c>
      <c r="Q21">
        <v>-7.9243441722976399E-2</v>
      </c>
      <c r="R21">
        <v>-0.249372743555236</v>
      </c>
      <c r="S21">
        <v>-0.227801368852067</v>
      </c>
      <c r="T21">
        <v>-0.11444571821501399</v>
      </c>
      <c r="U21">
        <v>-0.134239143807317</v>
      </c>
      <c r="V21">
        <v>-0.10151360201493501</v>
      </c>
      <c r="W21">
        <v>-0.12685739516376199</v>
      </c>
      <c r="X21">
        <v>-8.7957989543357498E-2</v>
      </c>
      <c r="Y21">
        <v>-9.6234047173065898E-2</v>
      </c>
      <c r="Z21">
        <v>-0.131103275543206</v>
      </c>
      <c r="AA21">
        <v>-0.104363521980173</v>
      </c>
      <c r="AB21">
        <v>-0.122396506139969</v>
      </c>
      <c r="AC21">
        <v>-0.16338086534221599</v>
      </c>
      <c r="AD21">
        <v>-9.7463230156959499E-2</v>
      </c>
      <c r="AE21">
        <v>-7.0855354445978694E-2</v>
      </c>
      <c r="AF21">
        <v>-0.20938021211194999</v>
      </c>
      <c r="AG21">
        <v>-0.13234182049646701</v>
      </c>
      <c r="AH21">
        <v>-0.15365796578461</v>
      </c>
      <c r="AI21">
        <v>-0.162048863885913</v>
      </c>
      <c r="AJ21">
        <v>-0.22782736808305601</v>
      </c>
      <c r="AK21">
        <v>-0.23264041552807799</v>
      </c>
      <c r="AL21">
        <v>-0.140851711552094</v>
      </c>
      <c r="AM21">
        <v>-2.0362504801141601E-2</v>
      </c>
      <c r="AN21">
        <v>-3.8844498343879298E-2</v>
      </c>
      <c r="AO21">
        <v>-7.8688360456676806E-2</v>
      </c>
      <c r="AP21">
        <v>-0.15946382217984501</v>
      </c>
      <c r="AQ21">
        <v>-6.19448839020727E-2</v>
      </c>
      <c r="AR21">
        <v>-1.8160876799696898E-2</v>
      </c>
      <c r="AS21">
        <v>9.1154726471809402E-3</v>
      </c>
      <c r="AT21">
        <v>-7.0768737524527503E-2</v>
      </c>
      <c r="AU21">
        <v>-0.110146140326031</v>
      </c>
      <c r="AV21">
        <v>-2.9665234933189399E-2</v>
      </c>
      <c r="AW21">
        <v>-4.0133142821078598E-2</v>
      </c>
      <c r="AX21">
        <v>-7.9182564625320001E-2</v>
      </c>
      <c r="AY21">
        <v>-0.139991896663479</v>
      </c>
      <c r="AZ21">
        <v>-0.21024759931515699</v>
      </c>
      <c r="BA21">
        <v>-0.15597977834139301</v>
      </c>
      <c r="BB21">
        <v>-8.35928386953316E-2</v>
      </c>
      <c r="BC21">
        <v>-0.184582889238535</v>
      </c>
      <c r="BD21">
        <v>-0.114753151005414</v>
      </c>
      <c r="BE21">
        <v>-0.144841614726301</v>
      </c>
      <c r="BF21">
        <v>-0.12915802295810699</v>
      </c>
      <c r="BG21">
        <v>-0.10486903619271</v>
      </c>
      <c r="BH21">
        <v>-0.171907804026043</v>
      </c>
      <c r="BI21">
        <v>-0.10311373940025099</v>
      </c>
      <c r="BJ21">
        <v>-0.12734566494545499</v>
      </c>
      <c r="BK21">
        <v>-0.16917134020347399</v>
      </c>
      <c r="BL21">
        <v>-1.8297419185293599E-2</v>
      </c>
      <c r="BM21">
        <v>-1.6778098060433799E-2</v>
      </c>
      <c r="BN21">
        <v>-0.15541576384495501</v>
      </c>
      <c r="BO21">
        <v>-0.105855037888547</v>
      </c>
      <c r="BP21">
        <v>-6.6479518151714698E-2</v>
      </c>
      <c r="BQ21">
        <v>-6.0240623224092897E-2</v>
      </c>
      <c r="BR21">
        <v>-2.9558650398465399E-3</v>
      </c>
      <c r="BS21">
        <v>-0.29984765071118602</v>
      </c>
      <c r="BT21">
        <v>-0.16014838927122399</v>
      </c>
      <c r="BU21">
        <v>-7.2021118401434298E-2</v>
      </c>
      <c r="BV21">
        <v>-0.286339627834164</v>
      </c>
      <c r="BW21">
        <v>-8.0706997506492198E-2</v>
      </c>
      <c r="BX21">
        <v>-0.194621963461558</v>
      </c>
      <c r="BY21">
        <v>-0.111253318759297</v>
      </c>
      <c r="BZ21">
        <v>-2.7624085378421301E-2</v>
      </c>
      <c r="CA21">
        <v>-0.10153883696118</v>
      </c>
      <c r="CB21">
        <v>-0.17131082853096799</v>
      </c>
      <c r="CC21">
        <v>-0.14276091524395601</v>
      </c>
      <c r="CD21">
        <v>-6.87486035214354E-2</v>
      </c>
      <c r="CE21">
        <v>-0.18582706235549601</v>
      </c>
      <c r="CF21">
        <v>-4.6035765946411497E-2</v>
      </c>
      <c r="CG21">
        <v>-0.22159841264397401</v>
      </c>
      <c r="CH21">
        <v>-0.185702554507677</v>
      </c>
      <c r="CI21">
        <v>-0.12193631088765999</v>
      </c>
      <c r="CJ21">
        <v>-3.7053946576905999E-2</v>
      </c>
      <c r="CK21">
        <v>-1.59753871638076E-2</v>
      </c>
      <c r="CL21">
        <v>-0.128875824499007</v>
      </c>
      <c r="CM21">
        <v>-0.13274675979530201</v>
      </c>
      <c r="CN21">
        <v>-0.127346504812684</v>
      </c>
      <c r="CO21">
        <v>-3.85798375588918E-2</v>
      </c>
      <c r="CP21">
        <v>-0.25397915321338499</v>
      </c>
      <c r="CQ21">
        <v>-0.105402813114414</v>
      </c>
      <c r="CR21">
        <v>-0.15305968911783899</v>
      </c>
      <c r="CS21">
        <v>-0.17564364619167699</v>
      </c>
      <c r="CT21">
        <v>-4.5935026468543798E-2</v>
      </c>
      <c r="CU21">
        <v>-0.14844821733632299</v>
      </c>
      <c r="CV21">
        <v>-9.3659231944784205E-2</v>
      </c>
      <c r="CW21">
        <v>-0.11298920777499501</v>
      </c>
      <c r="CX21">
        <v>-0.14775924110965999</v>
      </c>
      <c r="CY21">
        <v>-0.13866016433762701</v>
      </c>
    </row>
    <row r="22" spans="2:103">
      <c r="B22" s="95">
        <f t="shared" si="1"/>
        <v>17</v>
      </c>
      <c r="C22">
        <f t="shared" si="0"/>
        <v>0.12883671678883424</v>
      </c>
      <c r="D22">
        <v>0.158050921745888</v>
      </c>
      <c r="E22">
        <v>-0.21739469723652</v>
      </c>
      <c r="F22">
        <v>0.15159932178100499</v>
      </c>
      <c r="G22">
        <v>0.198853242892788</v>
      </c>
      <c r="H22">
        <v>0.214113037540658</v>
      </c>
      <c r="I22">
        <v>0.12573523852966401</v>
      </c>
      <c r="J22">
        <v>0.23840081486278</v>
      </c>
      <c r="K22">
        <v>0.500781202096931</v>
      </c>
      <c r="L22">
        <v>0.19737437533691199</v>
      </c>
      <c r="M22">
        <v>0.10042005284109499</v>
      </c>
      <c r="N22">
        <v>0.308871759594122</v>
      </c>
      <c r="O22">
        <v>0.19003610395245099</v>
      </c>
      <c r="P22">
        <v>2.60611312087278E-2</v>
      </c>
      <c r="Q22">
        <v>-3.2523142914403599E-2</v>
      </c>
      <c r="R22">
        <v>0.15439705385591401</v>
      </c>
      <c r="S22">
        <v>0.187847280133591</v>
      </c>
      <c r="T22">
        <v>0.18201648130864501</v>
      </c>
      <c r="U22">
        <v>0.10676533266476999</v>
      </c>
      <c r="V22">
        <v>0.19988925070726901</v>
      </c>
      <c r="W22">
        <v>0.116986891511159</v>
      </c>
      <c r="X22">
        <v>0.24300610173041601</v>
      </c>
      <c r="Y22">
        <v>0.155857548047457</v>
      </c>
      <c r="Z22">
        <v>3.5386005697896301E-2</v>
      </c>
      <c r="AA22">
        <v>0.40549608550245397</v>
      </c>
      <c r="AB22">
        <v>0.107489000011203</v>
      </c>
      <c r="AC22">
        <v>0.15017685184893501</v>
      </c>
      <c r="AD22">
        <v>0.135495881016511</v>
      </c>
      <c r="AE22">
        <v>0.29960501014093299</v>
      </c>
      <c r="AF22">
        <v>-3.52086800140918E-3</v>
      </c>
      <c r="AG22">
        <v>0.14311412953899799</v>
      </c>
      <c r="AH22">
        <v>0.289432850974714</v>
      </c>
      <c r="AI22">
        <v>0.16495141997962401</v>
      </c>
      <c r="AJ22">
        <v>0.11079919007285</v>
      </c>
      <c r="AK22">
        <v>0.14811396191484599</v>
      </c>
      <c r="AL22">
        <v>0.32763279784330401</v>
      </c>
      <c r="AM22">
        <v>0.35087904074785697</v>
      </c>
      <c r="AN22">
        <v>0.34481450773265199</v>
      </c>
      <c r="AO22">
        <v>0.20342448760324</v>
      </c>
      <c r="AP22">
        <v>0.10178428596219299</v>
      </c>
      <c r="AQ22">
        <v>-5.8441368365902101E-2</v>
      </c>
      <c r="AR22">
        <v>0.32597095377542801</v>
      </c>
      <c r="AS22">
        <v>0.36369271245018098</v>
      </c>
      <c r="AT22">
        <v>-0.13855877665861999</v>
      </c>
      <c r="AU22">
        <v>9.6687471491500795E-2</v>
      </c>
      <c r="AV22">
        <v>0.22622004440125201</v>
      </c>
      <c r="AW22">
        <v>0.16233429424588899</v>
      </c>
      <c r="AX22">
        <v>0.11889138550292</v>
      </c>
      <c r="AY22">
        <v>0.17435662064764701</v>
      </c>
      <c r="AZ22">
        <v>-7.2450072177354302E-2</v>
      </c>
      <c r="BA22">
        <v>-1.91140548710758E-2</v>
      </c>
      <c r="BB22">
        <v>0.102156728067738</v>
      </c>
      <c r="BC22">
        <v>0.46431792099019498</v>
      </c>
      <c r="BD22">
        <v>0.25959455103404</v>
      </c>
      <c r="BE22">
        <v>0.36805246724924301</v>
      </c>
      <c r="BF22">
        <v>0.14989274611529399</v>
      </c>
      <c r="BG22">
        <v>0.18259511104586801</v>
      </c>
      <c r="BH22">
        <v>0.278211339996421</v>
      </c>
      <c r="BI22">
        <v>-1.9495493215322301E-2</v>
      </c>
      <c r="BJ22">
        <v>0.15624768117753399</v>
      </c>
      <c r="BK22">
        <v>0.157634424856788</v>
      </c>
      <c r="BL22">
        <v>4.3646354797840597E-2</v>
      </c>
      <c r="BM22">
        <v>6.4530747920308898E-2</v>
      </c>
      <c r="BN22">
        <v>8.7564825270442195E-2</v>
      </c>
      <c r="BO22">
        <v>0.23135773493999501</v>
      </c>
      <c r="BP22">
        <v>0.25822180590081001</v>
      </c>
      <c r="BQ22">
        <v>0.13896833430815</v>
      </c>
      <c r="BR22">
        <v>0.245072163230215</v>
      </c>
      <c r="BS22">
        <v>0.26799220369742799</v>
      </c>
      <c r="BT22">
        <v>0.17448501739393599</v>
      </c>
      <c r="BU22">
        <v>0.35181129428458702</v>
      </c>
      <c r="BV22">
        <v>0.266189654577069</v>
      </c>
      <c r="BW22">
        <v>0.17295209169374401</v>
      </c>
      <c r="BX22">
        <v>9.8267755240264695E-2</v>
      </c>
      <c r="BY22">
        <v>0.208911801819718</v>
      </c>
      <c r="BZ22">
        <v>0.30638543620409497</v>
      </c>
      <c r="CA22">
        <v>-5.7993224885844697E-3</v>
      </c>
      <c r="CB22">
        <v>0.22376086721421301</v>
      </c>
      <c r="CC22">
        <v>0.27906638355088997</v>
      </c>
      <c r="CD22">
        <v>0.151097432074453</v>
      </c>
      <c r="CE22">
        <v>0.22578298218037701</v>
      </c>
      <c r="CF22">
        <v>6.2658263399838196E-2</v>
      </c>
      <c r="CG22">
        <v>0.161966402929688</v>
      </c>
      <c r="CH22">
        <v>0.32400557650418599</v>
      </c>
      <c r="CI22">
        <v>-5.82079837736297E-2</v>
      </c>
      <c r="CJ22">
        <v>0.337467065133845</v>
      </c>
      <c r="CK22">
        <v>0.132303707381842</v>
      </c>
      <c r="CL22">
        <v>0.15208380139317099</v>
      </c>
      <c r="CM22">
        <v>6.5774627391076895E-2</v>
      </c>
      <c r="CN22">
        <v>0.22774489529821201</v>
      </c>
      <c r="CO22">
        <v>0.23824172828922899</v>
      </c>
      <c r="CP22">
        <v>0.123429137688673</v>
      </c>
      <c r="CQ22">
        <v>0.38636454280954002</v>
      </c>
      <c r="CR22">
        <v>0.24879987316264501</v>
      </c>
      <c r="CS22">
        <v>0.266949804432496</v>
      </c>
      <c r="CT22">
        <v>4.4348610801189597E-2</v>
      </c>
      <c r="CU22">
        <v>-1.2698277757753E-2</v>
      </c>
      <c r="CV22">
        <v>2.4161361098027599E-2</v>
      </c>
      <c r="CW22">
        <v>0.29312797340549301</v>
      </c>
      <c r="CX22">
        <v>-8.9747770272879598E-2</v>
      </c>
      <c r="CY22">
        <v>0.168964175158314</v>
      </c>
    </row>
    <row r="23" spans="2:103">
      <c r="B23" s="95">
        <f t="shared" si="1"/>
        <v>18</v>
      </c>
      <c r="C23">
        <f t="shared" si="0"/>
        <v>8.2326098552570559E-2</v>
      </c>
      <c r="D23">
        <v>0.17518558822931901</v>
      </c>
      <c r="E23">
        <v>0.25271689877710102</v>
      </c>
      <c r="F23">
        <v>0.19856271566663899</v>
      </c>
      <c r="G23">
        <v>0.34520723735847603</v>
      </c>
      <c r="H23">
        <v>0.17528793201495699</v>
      </c>
      <c r="I23">
        <v>0.113893647435826</v>
      </c>
      <c r="J23">
        <v>0.28564239558057197</v>
      </c>
      <c r="K23">
        <v>1.6671468110364102E-2</v>
      </c>
      <c r="L23">
        <v>0.149590653260088</v>
      </c>
      <c r="M23">
        <v>8.0213141754684705E-2</v>
      </c>
      <c r="N23">
        <v>6.6812516024642707E-2</v>
      </c>
      <c r="O23">
        <v>0.145544586213326</v>
      </c>
      <c r="P23">
        <v>0.25308517351923099</v>
      </c>
      <c r="Q23">
        <v>0.13645973742057699</v>
      </c>
      <c r="R23">
        <v>0.31250238119836599</v>
      </c>
      <c r="S23">
        <v>2.2627609266301502E-2</v>
      </c>
      <c r="T23">
        <v>0.238977993015178</v>
      </c>
      <c r="U23">
        <v>0.19671012688550299</v>
      </c>
      <c r="V23">
        <v>0.132973033603945</v>
      </c>
      <c r="W23">
        <v>0.25427309816332999</v>
      </c>
      <c r="X23">
        <v>0.30079296626079599</v>
      </c>
      <c r="Y23">
        <v>0.26141665328205599</v>
      </c>
      <c r="Z23">
        <v>0.26803732206864</v>
      </c>
      <c r="AA23">
        <v>9.0266732866411903E-2</v>
      </c>
      <c r="AB23">
        <v>0.24067797117779499</v>
      </c>
      <c r="AC23">
        <v>0.12897458425710201</v>
      </c>
      <c r="AD23">
        <v>0.34219596877966602</v>
      </c>
      <c r="AE23">
        <v>0.25558277148483999</v>
      </c>
      <c r="AF23">
        <v>0.20333564107039101</v>
      </c>
      <c r="AG23">
        <v>0.16000618031000099</v>
      </c>
      <c r="AH23">
        <v>0.27005417794296899</v>
      </c>
      <c r="AI23">
        <v>0.21250364037212699</v>
      </c>
      <c r="AJ23">
        <v>0.32570861837439202</v>
      </c>
      <c r="AK23">
        <v>0.167811585960673</v>
      </c>
      <c r="AL23">
        <v>0.30719196627351503</v>
      </c>
      <c r="AM23">
        <v>0.27688549782064698</v>
      </c>
      <c r="AN23">
        <v>8.7508133415778205E-2</v>
      </c>
      <c r="AO23">
        <v>0.113602629717122</v>
      </c>
      <c r="AP23">
        <v>5.8394618584147302E-2</v>
      </c>
      <c r="AQ23">
        <v>8.3939569652278306E-2</v>
      </c>
      <c r="AR23">
        <v>0.20993083669908399</v>
      </c>
      <c r="AS23">
        <v>0.21421197292875299</v>
      </c>
      <c r="AT23">
        <v>0.22833188636846899</v>
      </c>
      <c r="AU23">
        <v>0.24416040599978001</v>
      </c>
      <c r="AV23">
        <v>0.109464324488628</v>
      </c>
      <c r="AW23">
        <v>0.216694673825057</v>
      </c>
      <c r="AX23">
        <v>7.53439748392149E-2</v>
      </c>
      <c r="AY23">
        <v>0.17278940668698101</v>
      </c>
      <c r="AZ23">
        <v>0.38706298924483601</v>
      </c>
      <c r="BA23">
        <v>0.13658062095777099</v>
      </c>
      <c r="BB23">
        <v>7.1533272077765594E-2</v>
      </c>
      <c r="BC23">
        <v>9.7768547826307506E-2</v>
      </c>
      <c r="BD23">
        <v>0.13234860605503501</v>
      </c>
      <c r="BE23">
        <v>0.28160558339938302</v>
      </c>
      <c r="BF23">
        <v>0.10402264519948699</v>
      </c>
      <c r="BG23">
        <v>0.234282741468268</v>
      </c>
      <c r="BH23">
        <v>0.17158527653258901</v>
      </c>
      <c r="BI23">
        <v>0.27533971999342699</v>
      </c>
      <c r="BJ23">
        <v>0.13144787266316299</v>
      </c>
      <c r="BK23">
        <v>0.28186144720107198</v>
      </c>
      <c r="BL23">
        <v>0.169758589803329</v>
      </c>
      <c r="BM23">
        <v>0.28062448895042402</v>
      </c>
      <c r="BN23">
        <v>0.31606816826433198</v>
      </c>
      <c r="BO23">
        <v>0.19849964799734601</v>
      </c>
      <c r="BP23">
        <v>0.174244240666801</v>
      </c>
      <c r="BQ23">
        <v>0.20947242671121699</v>
      </c>
      <c r="BR23">
        <v>0.159714176745195</v>
      </c>
      <c r="BS23">
        <v>0.217036501737284</v>
      </c>
      <c r="BT23">
        <v>0.17031112584980099</v>
      </c>
      <c r="BU23">
        <v>0.40874487353755101</v>
      </c>
      <c r="BV23">
        <v>7.6317171854438107E-2</v>
      </c>
      <c r="BW23">
        <v>0.19198111763437301</v>
      </c>
      <c r="BX23">
        <v>0.19617573250408199</v>
      </c>
      <c r="BY23">
        <v>0.18816793052875</v>
      </c>
      <c r="BZ23">
        <v>0.115255218983499</v>
      </c>
      <c r="CA23">
        <v>0.27014621588040599</v>
      </c>
      <c r="CB23">
        <v>0.33624343701773701</v>
      </c>
      <c r="CC23">
        <v>0.26442743182116801</v>
      </c>
      <c r="CD23">
        <v>0.224518155425077</v>
      </c>
      <c r="CE23">
        <v>0.18084549943940501</v>
      </c>
      <c r="CF23">
        <v>0.35122615047413203</v>
      </c>
      <c r="CG23">
        <v>0.21422733033701799</v>
      </c>
      <c r="CH23">
        <v>0.171551490459666</v>
      </c>
      <c r="CI23">
        <v>0.18482888902686401</v>
      </c>
      <c r="CJ23">
        <v>0.25233025513333601</v>
      </c>
      <c r="CK23">
        <v>0.15321548006723401</v>
      </c>
      <c r="CL23">
        <v>0.18590396644629301</v>
      </c>
      <c r="CM23">
        <v>0.214520969335424</v>
      </c>
      <c r="CN23">
        <v>0.22937997560293999</v>
      </c>
      <c r="CO23">
        <v>0.25064002587344297</v>
      </c>
      <c r="CP23">
        <v>0.249358471186021</v>
      </c>
      <c r="CQ23">
        <v>2.7280664527818001E-2</v>
      </c>
      <c r="CR23">
        <v>0.178550845430968</v>
      </c>
      <c r="CS23">
        <v>0.21613951214062199</v>
      </c>
      <c r="CT23">
        <v>0.21369750021120701</v>
      </c>
      <c r="CU23">
        <v>0.145900524009204</v>
      </c>
      <c r="CV23">
        <v>0.25220777267101302</v>
      </c>
      <c r="CW23">
        <v>7.8874462021778502E-2</v>
      </c>
      <c r="CX23">
        <v>0.20138702150809601</v>
      </c>
      <c r="CY23">
        <v>0.11861091693032599</v>
      </c>
    </row>
    <row r="24" spans="2:103">
      <c r="B24" s="95">
        <f t="shared" si="1"/>
        <v>19</v>
      </c>
      <c r="C24">
        <f t="shared" si="0"/>
        <v>0.14094125123009377</v>
      </c>
      <c r="D24">
        <v>7.7178309004820506E-2</v>
      </c>
      <c r="E24">
        <v>7.8423734523395502E-2</v>
      </c>
      <c r="F24">
        <v>0.136362676609427</v>
      </c>
      <c r="G24">
        <v>0.12896837705077999</v>
      </c>
      <c r="H24">
        <v>0.21683095823395501</v>
      </c>
      <c r="I24">
        <v>5.1336833759497401E-2</v>
      </c>
      <c r="J24">
        <v>0.12997329023700399</v>
      </c>
      <c r="K24">
        <v>0.230833003778463</v>
      </c>
      <c r="L24">
        <v>-2.2945887733915999E-2</v>
      </c>
      <c r="M24">
        <v>-0.17861429297651801</v>
      </c>
      <c r="N24">
        <v>0.162857644478064</v>
      </c>
      <c r="O24">
        <v>0.18264267027345499</v>
      </c>
      <c r="P24">
        <v>-4.1036346232818398E-2</v>
      </c>
      <c r="Q24">
        <v>0.20430879424673201</v>
      </c>
      <c r="R24">
        <v>0.30909339206508002</v>
      </c>
      <c r="S24">
        <v>0.36544223912173801</v>
      </c>
      <c r="T24">
        <v>0.118814946192627</v>
      </c>
      <c r="U24">
        <v>0.129614327664169</v>
      </c>
      <c r="V24">
        <v>0.15626622793161901</v>
      </c>
      <c r="W24">
        <v>0.24327369131455501</v>
      </c>
      <c r="X24">
        <v>0.107681760495678</v>
      </c>
      <c r="Y24">
        <v>-1.42343352643625E-2</v>
      </c>
      <c r="Z24">
        <v>-7.5404380974413807E-2</v>
      </c>
      <c r="AA24">
        <v>-0.104829988197993</v>
      </c>
      <c r="AB24">
        <v>-9.3498385500112496E-2</v>
      </c>
      <c r="AC24">
        <v>0.33198319636381501</v>
      </c>
      <c r="AD24">
        <v>0.14332194149672101</v>
      </c>
      <c r="AE24">
        <v>5.5843433911503898E-2</v>
      </c>
      <c r="AF24">
        <v>-0.18767918449874399</v>
      </c>
      <c r="AG24">
        <v>0.12453930138262601</v>
      </c>
      <c r="AH24">
        <v>1.7953514091985302E-2</v>
      </c>
      <c r="AI24">
        <v>0.26610758327039202</v>
      </c>
      <c r="AJ24">
        <v>-0.112058359462302</v>
      </c>
      <c r="AK24">
        <v>0.119680533778599</v>
      </c>
      <c r="AL24">
        <v>0.13643992598270999</v>
      </c>
      <c r="AM24">
        <v>-0.117655426635439</v>
      </c>
      <c r="AN24">
        <v>-0.31502794530420503</v>
      </c>
      <c r="AO24">
        <v>0.18171166510810899</v>
      </c>
      <c r="AP24">
        <v>2.0249295970535701E-2</v>
      </c>
      <c r="AQ24">
        <v>2.90344717070041E-2</v>
      </c>
      <c r="AR24">
        <v>7.4099377150281295E-2</v>
      </c>
      <c r="AS24">
        <v>9.3689598538316696E-2</v>
      </c>
      <c r="AT24">
        <v>-0.108941049298395</v>
      </c>
      <c r="AU24">
        <v>0.24073338809304701</v>
      </c>
      <c r="AV24">
        <v>0.35977380751967197</v>
      </c>
      <c r="AW24">
        <v>-1.60824622596917E-3</v>
      </c>
      <c r="AX24">
        <v>0.135605835050056</v>
      </c>
      <c r="AY24">
        <v>0.23322065345755599</v>
      </c>
      <c r="AZ24">
        <v>0.205577203177748</v>
      </c>
      <c r="BA24">
        <v>0.157933268566012</v>
      </c>
      <c r="BB24">
        <v>1.9927201001860701E-2</v>
      </c>
      <c r="BC24">
        <v>-2.17745046976013E-2</v>
      </c>
      <c r="BD24">
        <v>-9.1686862482242504E-2</v>
      </c>
      <c r="BE24">
        <v>0.202761028706966</v>
      </c>
      <c r="BF24">
        <v>0.32728890494207402</v>
      </c>
      <c r="BG24">
        <v>0.13295078404206401</v>
      </c>
      <c r="BH24">
        <v>0.113173850365752</v>
      </c>
      <c r="BI24">
        <v>-0.27688306110170102</v>
      </c>
      <c r="BJ24">
        <v>0.115871677844799</v>
      </c>
      <c r="BK24">
        <v>1.4518616672739E-2</v>
      </c>
      <c r="BL24">
        <v>0.170713378255436</v>
      </c>
      <c r="BM24">
        <v>0.213740239515047</v>
      </c>
      <c r="BN24">
        <v>-0.13670723200344501</v>
      </c>
      <c r="BO24">
        <v>0.167262172726203</v>
      </c>
      <c r="BP24">
        <v>0.14757037460782799</v>
      </c>
      <c r="BQ24">
        <v>1.18996030501335E-2</v>
      </c>
      <c r="BR24">
        <v>4.0623226811298298E-2</v>
      </c>
      <c r="BS24">
        <v>0.27309515222944702</v>
      </c>
      <c r="BT24">
        <v>4.0936049245922902E-2</v>
      </c>
      <c r="BU24">
        <v>0.21532205750368399</v>
      </c>
      <c r="BV24">
        <v>0.186911416695594</v>
      </c>
      <c r="BW24">
        <v>-6.7020006496601794E-2</v>
      </c>
      <c r="BX24">
        <v>8.2409530114197493E-2</v>
      </c>
      <c r="BY24">
        <v>0.18789939227698901</v>
      </c>
      <c r="BZ24">
        <v>3.1525639489572599E-2</v>
      </c>
      <c r="CA24">
        <v>-0.22135190081358899</v>
      </c>
      <c r="CB24">
        <v>0.193364182508306</v>
      </c>
      <c r="CC24">
        <v>-0.144421830036843</v>
      </c>
      <c r="CD24">
        <v>0.20656294063914299</v>
      </c>
      <c r="CE24">
        <v>0.176778550042231</v>
      </c>
      <c r="CF24">
        <v>-9.8373472437120801E-2</v>
      </c>
      <c r="CG24">
        <v>0.23561212149866201</v>
      </c>
      <c r="CH24">
        <v>-3.3122599245308998E-2</v>
      </c>
      <c r="CI24">
        <v>5.8375522262852003E-2</v>
      </c>
      <c r="CJ24">
        <v>0.161261393627566</v>
      </c>
      <c r="CK24">
        <v>9.2618767530201804E-2</v>
      </c>
      <c r="CL24">
        <v>6.7240163437800302E-2</v>
      </c>
      <c r="CM24">
        <v>-1.10628840650087E-2</v>
      </c>
      <c r="CN24">
        <v>-0.120618794763322</v>
      </c>
      <c r="CO24">
        <v>0.17159270173637201</v>
      </c>
      <c r="CP24">
        <v>0.146367440826775</v>
      </c>
      <c r="CQ24">
        <v>-3.2752226938049397E-2</v>
      </c>
      <c r="CR24">
        <v>7.1706869966229603E-2</v>
      </c>
      <c r="CS24">
        <v>0.20696118527660701</v>
      </c>
      <c r="CT24">
        <v>-7.3813398561015403E-2</v>
      </c>
      <c r="CU24">
        <v>0.19563943020670299</v>
      </c>
      <c r="CV24">
        <v>0.18815163192950299</v>
      </c>
      <c r="CW24">
        <v>0.19293460185750999</v>
      </c>
      <c r="CX24">
        <v>0.162800883413106</v>
      </c>
      <c r="CY24">
        <v>0.26256897434098497</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6:AA78"/>
  <sheetViews>
    <sheetView topLeftCell="G1" workbookViewId="0">
      <selection activeCell="Z4" sqref="Z4"/>
    </sheetView>
  </sheetViews>
  <sheetFormatPr defaultRowHeight="15.5"/>
  <cols>
    <col min="3" max="3" width="9.08203125" customWidth="1"/>
    <col min="4" max="4" width="33.5" customWidth="1"/>
    <col min="23" max="23" width="23.25" customWidth="1"/>
  </cols>
  <sheetData>
    <row r="6" spans="3:27">
      <c r="W6" s="17"/>
      <c r="X6" s="17" t="s">
        <v>506</v>
      </c>
    </row>
    <row r="8" spans="3:27">
      <c r="C8" s="103" t="s">
        <v>324</v>
      </c>
      <c r="D8" s="104" t="s">
        <v>325</v>
      </c>
      <c r="E8" s="16" t="s">
        <v>295</v>
      </c>
      <c r="F8" s="16" t="s">
        <v>499</v>
      </c>
      <c r="G8" s="16" t="s">
        <v>500</v>
      </c>
      <c r="H8" s="16"/>
      <c r="I8" s="16"/>
      <c r="J8" s="16"/>
      <c r="K8" s="16">
        <v>1</v>
      </c>
      <c r="L8" s="16">
        <f>1+K8</f>
        <v>2</v>
      </c>
      <c r="M8" s="16">
        <f t="shared" ref="M8:T8" si="0">1+L8</f>
        <v>3</v>
      </c>
      <c r="N8" s="16">
        <f t="shared" si="0"/>
        <v>4</v>
      </c>
      <c r="O8" s="16">
        <f t="shared" si="0"/>
        <v>5</v>
      </c>
      <c r="P8" s="16">
        <f t="shared" si="0"/>
        <v>6</v>
      </c>
      <c r="Q8" s="16">
        <f t="shared" si="0"/>
        <v>7</v>
      </c>
      <c r="R8" s="16">
        <f t="shared" si="0"/>
        <v>8</v>
      </c>
      <c r="S8" s="16">
        <f t="shared" si="0"/>
        <v>9</v>
      </c>
      <c r="T8" s="16">
        <f t="shared" si="0"/>
        <v>10</v>
      </c>
      <c r="U8" s="16"/>
      <c r="V8" s="16"/>
      <c r="W8" s="16" t="s">
        <v>325</v>
      </c>
      <c r="X8" s="16" t="s">
        <v>295</v>
      </c>
      <c r="Y8" s="16" t="s">
        <v>499</v>
      </c>
      <c r="Z8" s="16" t="s">
        <v>500</v>
      </c>
      <c r="AA8" s="16"/>
    </row>
    <row r="9" spans="3:27">
      <c r="C9" s="105" t="s">
        <v>75</v>
      </c>
      <c r="D9" s="106" t="s">
        <v>158</v>
      </c>
      <c r="E9">
        <f>include!D4</f>
        <v>0</v>
      </c>
      <c r="G9">
        <v>1</v>
      </c>
      <c r="I9">
        <v>1</v>
      </c>
      <c r="K9">
        <f>COUNT(K10:K27)</f>
        <v>2</v>
      </c>
      <c r="L9">
        <f t="shared" ref="L9:T9" si="1">COUNT(L10:L27)</f>
        <v>3</v>
      </c>
      <c r="M9">
        <f t="shared" si="1"/>
        <v>18</v>
      </c>
      <c r="N9">
        <f t="shared" si="1"/>
        <v>8</v>
      </c>
      <c r="O9">
        <f t="shared" si="1"/>
        <v>10</v>
      </c>
      <c r="P9">
        <f t="shared" si="1"/>
        <v>2</v>
      </c>
      <c r="Q9">
        <f t="shared" si="1"/>
        <v>8</v>
      </c>
      <c r="R9">
        <f t="shared" si="1"/>
        <v>4</v>
      </c>
      <c r="S9">
        <f t="shared" si="1"/>
        <v>6</v>
      </c>
      <c r="T9">
        <f t="shared" si="1"/>
        <v>15</v>
      </c>
      <c r="W9" t="s">
        <v>158</v>
      </c>
      <c r="X9">
        <v>0</v>
      </c>
      <c r="Z9">
        <v>1</v>
      </c>
    </row>
    <row r="10" spans="3:27">
      <c r="C10" s="105" t="s">
        <v>159</v>
      </c>
      <c r="D10" s="106" t="s">
        <v>160</v>
      </c>
      <c r="E10">
        <f>include!D5</f>
        <v>1</v>
      </c>
      <c r="F10">
        <f>IF(H10=H9,"",H10)</f>
        <v>1</v>
      </c>
      <c r="G10" t="str">
        <f>IF(I10=I9,"",I10)</f>
        <v/>
      </c>
      <c r="H10">
        <f>H9+E10</f>
        <v>1</v>
      </c>
      <c r="I10">
        <f>I9+1-E10</f>
        <v>1</v>
      </c>
      <c r="K10">
        <f>F10</f>
        <v>1</v>
      </c>
      <c r="L10">
        <f>F13</f>
        <v>3</v>
      </c>
      <c r="M10">
        <f>F20</f>
        <v>8</v>
      </c>
      <c r="N10">
        <f>H20</f>
        <v>8</v>
      </c>
      <c r="O10">
        <f>F29</f>
        <v>16</v>
      </c>
      <c r="P10">
        <f>F40</f>
        <v>26</v>
      </c>
      <c r="Q10">
        <f>F43</f>
        <v>28</v>
      </c>
      <c r="R10">
        <f>F52</f>
        <v>36</v>
      </c>
      <c r="S10">
        <f>F57</f>
        <v>40</v>
      </c>
      <c r="T10">
        <f>F64</f>
        <v>46</v>
      </c>
      <c r="W10" t="s">
        <v>163</v>
      </c>
      <c r="X10">
        <v>0</v>
      </c>
      <c r="Y10" t="s">
        <v>8</v>
      </c>
      <c r="Z10">
        <v>2</v>
      </c>
    </row>
    <row r="11" spans="3:27">
      <c r="C11" s="105" t="s">
        <v>161</v>
      </c>
      <c r="D11" s="106" t="s">
        <v>162</v>
      </c>
      <c r="E11">
        <f>include!D6</f>
        <v>1</v>
      </c>
      <c r="F11">
        <f t="shared" ref="F11:G74" si="2">IF(H11=H10,"",H11)</f>
        <v>2</v>
      </c>
      <c r="G11" t="str">
        <f t="shared" si="2"/>
        <v/>
      </c>
      <c r="H11">
        <f t="shared" ref="H11:H74" si="3">H10+E11</f>
        <v>2</v>
      </c>
      <c r="I11">
        <f t="shared" ref="I11:I74" si="4">I10+1-E11</f>
        <v>1</v>
      </c>
      <c r="K11">
        <f>F11</f>
        <v>2</v>
      </c>
      <c r="L11">
        <f>F14</f>
        <v>4</v>
      </c>
      <c r="M11">
        <f t="shared" ref="M11:M17" si="5">F21</f>
        <v>9</v>
      </c>
      <c r="N11">
        <f t="shared" ref="N11:N17" si="6">H21</f>
        <v>9</v>
      </c>
      <c r="O11">
        <f t="shared" ref="O11:O19" si="7">F30</f>
        <v>17</v>
      </c>
      <c r="P11">
        <f>F41</f>
        <v>27</v>
      </c>
      <c r="Q11">
        <f t="shared" ref="Q11:Q17" si="8">F44</f>
        <v>29</v>
      </c>
      <c r="R11">
        <f t="shared" ref="R11:R13" si="9">F53</f>
        <v>37</v>
      </c>
      <c r="S11">
        <f t="shared" ref="S11:S15" si="10">F58</f>
        <v>41</v>
      </c>
      <c r="T11">
        <f t="shared" ref="T11:T24" si="11">F65</f>
        <v>47</v>
      </c>
      <c r="W11" t="s">
        <v>176</v>
      </c>
      <c r="X11">
        <v>0</v>
      </c>
      <c r="Y11" t="s">
        <v>8</v>
      </c>
      <c r="Z11">
        <v>3</v>
      </c>
    </row>
    <row r="12" spans="3:27">
      <c r="C12" s="105" t="s">
        <v>95</v>
      </c>
      <c r="D12" s="106" t="s">
        <v>163</v>
      </c>
      <c r="E12">
        <f>include!D7</f>
        <v>0</v>
      </c>
      <c r="F12" t="str">
        <f t="shared" si="2"/>
        <v/>
      </c>
      <c r="G12">
        <f t="shared" si="2"/>
        <v>2</v>
      </c>
      <c r="H12">
        <f t="shared" si="3"/>
        <v>2</v>
      </c>
      <c r="I12">
        <f t="shared" si="4"/>
        <v>2</v>
      </c>
      <c r="L12">
        <f>F15</f>
        <v>5</v>
      </c>
      <c r="M12">
        <f t="shared" si="5"/>
        <v>10</v>
      </c>
      <c r="N12">
        <f t="shared" si="6"/>
        <v>10</v>
      </c>
      <c r="O12">
        <f t="shared" si="7"/>
        <v>18</v>
      </c>
      <c r="Q12">
        <f t="shared" si="8"/>
        <v>30</v>
      </c>
      <c r="R12">
        <f t="shared" si="9"/>
        <v>38</v>
      </c>
      <c r="S12">
        <f t="shared" si="10"/>
        <v>42</v>
      </c>
      <c r="T12">
        <f t="shared" si="11"/>
        <v>48</v>
      </c>
      <c r="W12" t="s">
        <v>178</v>
      </c>
      <c r="X12">
        <v>0</v>
      </c>
      <c r="Y12" t="s">
        <v>8</v>
      </c>
      <c r="Z12">
        <v>4</v>
      </c>
    </row>
    <row r="13" spans="3:27">
      <c r="C13" s="105" t="s">
        <v>164</v>
      </c>
      <c r="D13" s="106" t="s">
        <v>165</v>
      </c>
      <c r="E13">
        <f>include!D8</f>
        <v>1</v>
      </c>
      <c r="F13">
        <f t="shared" si="2"/>
        <v>3</v>
      </c>
      <c r="G13" t="str">
        <f t="shared" si="2"/>
        <v/>
      </c>
      <c r="H13">
        <f t="shared" si="3"/>
        <v>3</v>
      </c>
      <c r="I13">
        <f t="shared" si="4"/>
        <v>2</v>
      </c>
      <c r="M13">
        <f t="shared" si="5"/>
        <v>11</v>
      </c>
      <c r="N13">
        <f t="shared" si="6"/>
        <v>11</v>
      </c>
      <c r="O13">
        <f t="shared" si="7"/>
        <v>19</v>
      </c>
      <c r="Q13">
        <f t="shared" si="8"/>
        <v>31</v>
      </c>
      <c r="R13">
        <f t="shared" si="9"/>
        <v>39</v>
      </c>
      <c r="S13">
        <f t="shared" si="10"/>
        <v>43</v>
      </c>
      <c r="T13">
        <f t="shared" si="11"/>
        <v>49</v>
      </c>
      <c r="W13" t="s">
        <v>199</v>
      </c>
      <c r="X13">
        <v>0</v>
      </c>
      <c r="Y13" t="s">
        <v>8</v>
      </c>
      <c r="Z13">
        <v>5</v>
      </c>
    </row>
    <row r="14" spans="3:27">
      <c r="C14" s="105" t="s">
        <v>166</v>
      </c>
      <c r="D14" s="106" t="s">
        <v>167</v>
      </c>
      <c r="E14">
        <f>include!D9</f>
        <v>1</v>
      </c>
      <c r="F14">
        <f t="shared" si="2"/>
        <v>4</v>
      </c>
      <c r="G14" t="str">
        <f t="shared" si="2"/>
        <v/>
      </c>
      <c r="H14">
        <f t="shared" si="3"/>
        <v>4</v>
      </c>
      <c r="I14">
        <f t="shared" si="4"/>
        <v>2</v>
      </c>
      <c r="M14">
        <f t="shared" si="5"/>
        <v>12</v>
      </c>
      <c r="N14">
        <f t="shared" si="6"/>
        <v>12</v>
      </c>
      <c r="O14">
        <f t="shared" si="7"/>
        <v>20</v>
      </c>
      <c r="Q14">
        <f t="shared" si="8"/>
        <v>32</v>
      </c>
      <c r="S14">
        <f t="shared" si="10"/>
        <v>44</v>
      </c>
      <c r="T14">
        <f t="shared" si="11"/>
        <v>50</v>
      </c>
      <c r="W14" t="s">
        <v>221</v>
      </c>
      <c r="X14">
        <v>0</v>
      </c>
      <c r="Y14" t="s">
        <v>8</v>
      </c>
      <c r="Z14">
        <v>6</v>
      </c>
    </row>
    <row r="15" spans="3:27">
      <c r="C15" s="105" t="s">
        <v>169</v>
      </c>
      <c r="D15" s="106" t="s">
        <v>170</v>
      </c>
      <c r="E15">
        <f>include!D10</f>
        <v>1</v>
      </c>
      <c r="F15">
        <f t="shared" si="2"/>
        <v>5</v>
      </c>
      <c r="G15" t="str">
        <f t="shared" si="2"/>
        <v/>
      </c>
      <c r="H15">
        <f t="shared" si="3"/>
        <v>5</v>
      </c>
      <c r="I15">
        <f t="shared" si="4"/>
        <v>2</v>
      </c>
      <c r="M15">
        <f t="shared" si="5"/>
        <v>13</v>
      </c>
      <c r="N15">
        <f t="shared" si="6"/>
        <v>13</v>
      </c>
      <c r="O15">
        <f t="shared" si="7"/>
        <v>21</v>
      </c>
      <c r="Q15">
        <f t="shared" si="8"/>
        <v>33</v>
      </c>
      <c r="S15">
        <f t="shared" si="10"/>
        <v>45</v>
      </c>
      <c r="T15">
        <f t="shared" si="11"/>
        <v>51</v>
      </c>
      <c r="W15" t="s">
        <v>225</v>
      </c>
      <c r="X15">
        <v>0</v>
      </c>
      <c r="Y15" t="s">
        <v>8</v>
      </c>
      <c r="Z15">
        <v>7</v>
      </c>
    </row>
    <row r="16" spans="3:27">
      <c r="C16" s="105" t="s">
        <v>97</v>
      </c>
      <c r="D16" s="106" t="s">
        <v>171</v>
      </c>
      <c r="E16">
        <f>include!D11</f>
        <v>1</v>
      </c>
      <c r="F16">
        <f t="shared" si="2"/>
        <v>6</v>
      </c>
      <c r="G16" t="str">
        <f t="shared" si="2"/>
        <v/>
      </c>
      <c r="H16">
        <f t="shared" si="3"/>
        <v>6</v>
      </c>
      <c r="I16">
        <f t="shared" si="4"/>
        <v>2</v>
      </c>
      <c r="M16">
        <f t="shared" si="5"/>
        <v>14</v>
      </c>
      <c r="N16">
        <f t="shared" si="6"/>
        <v>14</v>
      </c>
      <c r="O16">
        <f t="shared" si="7"/>
        <v>22</v>
      </c>
      <c r="Q16">
        <f t="shared" si="8"/>
        <v>34</v>
      </c>
      <c r="T16">
        <f t="shared" si="11"/>
        <v>52</v>
      </c>
      <c r="W16" t="s">
        <v>242</v>
      </c>
      <c r="X16">
        <v>0</v>
      </c>
      <c r="Y16" t="s">
        <v>8</v>
      </c>
      <c r="Z16">
        <v>8</v>
      </c>
    </row>
    <row r="17" spans="3:26">
      <c r="C17" s="105" t="s">
        <v>99</v>
      </c>
      <c r="D17" s="106" t="s">
        <v>173</v>
      </c>
      <c r="E17">
        <f>include!D12</f>
        <v>1</v>
      </c>
      <c r="F17">
        <f t="shared" si="2"/>
        <v>7</v>
      </c>
      <c r="G17" t="str">
        <f t="shared" si="2"/>
        <v/>
      </c>
      <c r="H17">
        <f t="shared" si="3"/>
        <v>7</v>
      </c>
      <c r="I17">
        <f t="shared" si="4"/>
        <v>2</v>
      </c>
      <c r="M17">
        <f t="shared" si="5"/>
        <v>15</v>
      </c>
      <c r="N17">
        <f t="shared" si="6"/>
        <v>15</v>
      </c>
      <c r="O17">
        <f t="shared" si="7"/>
        <v>23</v>
      </c>
      <c r="Q17">
        <f t="shared" si="8"/>
        <v>35</v>
      </c>
      <c r="T17">
        <f t="shared" si="11"/>
        <v>53</v>
      </c>
      <c r="W17" t="s">
        <v>252</v>
      </c>
      <c r="X17">
        <v>0</v>
      </c>
      <c r="Y17" t="s">
        <v>8</v>
      </c>
      <c r="Z17">
        <v>9</v>
      </c>
    </row>
    <row r="18" spans="3:26">
      <c r="C18" s="105" t="s">
        <v>175</v>
      </c>
      <c r="D18" s="106" t="s">
        <v>176</v>
      </c>
      <c r="E18">
        <f>include!D13</f>
        <v>0</v>
      </c>
      <c r="F18" t="str">
        <f t="shared" si="2"/>
        <v/>
      </c>
      <c r="G18">
        <f t="shared" si="2"/>
        <v>3</v>
      </c>
      <c r="H18">
        <f t="shared" si="3"/>
        <v>7</v>
      </c>
      <c r="I18">
        <f t="shared" si="4"/>
        <v>3</v>
      </c>
      <c r="M18">
        <f>F29</f>
        <v>16</v>
      </c>
      <c r="O18">
        <f t="shared" si="7"/>
        <v>24</v>
      </c>
      <c r="T18">
        <f t="shared" si="11"/>
        <v>54</v>
      </c>
      <c r="W18" t="s">
        <v>266</v>
      </c>
      <c r="X18">
        <v>0</v>
      </c>
      <c r="Y18" t="s">
        <v>8</v>
      </c>
      <c r="Z18">
        <v>10</v>
      </c>
    </row>
    <row r="19" spans="3:26">
      <c r="C19" s="105" t="s">
        <v>177</v>
      </c>
      <c r="D19" s="106" t="s">
        <v>178</v>
      </c>
      <c r="E19">
        <f>include!D14</f>
        <v>0</v>
      </c>
      <c r="F19" t="str">
        <f t="shared" si="2"/>
        <v/>
      </c>
      <c r="G19">
        <f t="shared" si="2"/>
        <v>4</v>
      </c>
      <c r="H19">
        <f t="shared" si="3"/>
        <v>7</v>
      </c>
      <c r="I19">
        <f t="shared" si="4"/>
        <v>4</v>
      </c>
      <c r="M19">
        <f t="shared" ref="M19:M27" si="12">F30</f>
        <v>17</v>
      </c>
      <c r="O19">
        <f t="shared" si="7"/>
        <v>25</v>
      </c>
      <c r="T19">
        <f t="shared" si="11"/>
        <v>55</v>
      </c>
      <c r="W19" t="s">
        <v>160</v>
      </c>
      <c r="X19">
        <v>1</v>
      </c>
      <c r="Y19">
        <v>1</v>
      </c>
      <c r="Z19" t="s">
        <v>8</v>
      </c>
    </row>
    <row r="20" spans="3:26">
      <c r="C20" s="105" t="s">
        <v>179</v>
      </c>
      <c r="D20" s="106" t="s">
        <v>180</v>
      </c>
      <c r="E20">
        <f>include!D15</f>
        <v>1</v>
      </c>
      <c r="F20">
        <f t="shared" si="2"/>
        <v>8</v>
      </c>
      <c r="G20" t="str">
        <f t="shared" si="2"/>
        <v/>
      </c>
      <c r="H20">
        <f t="shared" si="3"/>
        <v>8</v>
      </c>
      <c r="I20">
        <f t="shared" si="4"/>
        <v>4</v>
      </c>
      <c r="M20">
        <f t="shared" si="12"/>
        <v>18</v>
      </c>
      <c r="T20">
        <f t="shared" si="11"/>
        <v>56</v>
      </c>
      <c r="W20" t="s">
        <v>162</v>
      </c>
      <c r="X20">
        <v>1</v>
      </c>
      <c r="Y20">
        <v>2</v>
      </c>
      <c r="Z20" t="s">
        <v>8</v>
      </c>
    </row>
    <row r="21" spans="3:26">
      <c r="C21" s="105" t="s">
        <v>181</v>
      </c>
      <c r="D21" s="106" t="s">
        <v>182</v>
      </c>
      <c r="E21">
        <f>include!D16</f>
        <v>1</v>
      </c>
      <c r="F21">
        <f t="shared" si="2"/>
        <v>9</v>
      </c>
      <c r="G21" t="str">
        <f t="shared" si="2"/>
        <v/>
      </c>
      <c r="H21">
        <f t="shared" si="3"/>
        <v>9</v>
      </c>
      <c r="I21">
        <f t="shared" si="4"/>
        <v>4</v>
      </c>
      <c r="M21">
        <f t="shared" si="12"/>
        <v>19</v>
      </c>
      <c r="T21">
        <f t="shared" si="11"/>
        <v>57</v>
      </c>
      <c r="W21" t="s">
        <v>165</v>
      </c>
      <c r="X21">
        <v>1</v>
      </c>
      <c r="Y21">
        <v>3</v>
      </c>
      <c r="Z21" t="s">
        <v>8</v>
      </c>
    </row>
    <row r="22" spans="3:26">
      <c r="C22" s="105" t="s">
        <v>184</v>
      </c>
      <c r="D22" s="106" t="s">
        <v>185</v>
      </c>
      <c r="E22">
        <f>include!D17</f>
        <v>1</v>
      </c>
      <c r="F22">
        <f t="shared" si="2"/>
        <v>10</v>
      </c>
      <c r="G22" t="str">
        <f t="shared" si="2"/>
        <v/>
      </c>
      <c r="H22">
        <f t="shared" si="3"/>
        <v>10</v>
      </c>
      <c r="I22">
        <f t="shared" si="4"/>
        <v>4</v>
      </c>
      <c r="M22">
        <f t="shared" si="12"/>
        <v>20</v>
      </c>
      <c r="T22">
        <f t="shared" si="11"/>
        <v>58</v>
      </c>
      <c r="W22" t="s">
        <v>167</v>
      </c>
      <c r="X22">
        <v>1</v>
      </c>
      <c r="Y22">
        <v>4</v>
      </c>
      <c r="Z22" t="s">
        <v>8</v>
      </c>
    </row>
    <row r="23" spans="3:26">
      <c r="C23" s="105" t="s">
        <v>186</v>
      </c>
      <c r="D23" s="106" t="s">
        <v>187</v>
      </c>
      <c r="E23">
        <f>include!D18</f>
        <v>1</v>
      </c>
      <c r="F23">
        <f t="shared" si="2"/>
        <v>11</v>
      </c>
      <c r="G23" t="str">
        <f t="shared" si="2"/>
        <v/>
      </c>
      <c r="H23">
        <f t="shared" si="3"/>
        <v>11</v>
      </c>
      <c r="I23">
        <f t="shared" si="4"/>
        <v>4</v>
      </c>
      <c r="M23">
        <f t="shared" si="12"/>
        <v>21</v>
      </c>
      <c r="T23">
        <f t="shared" si="11"/>
        <v>59</v>
      </c>
      <c r="W23" t="s">
        <v>170</v>
      </c>
      <c r="X23">
        <v>1</v>
      </c>
      <c r="Y23">
        <v>5</v>
      </c>
      <c r="Z23" t="s">
        <v>8</v>
      </c>
    </row>
    <row r="24" spans="3:26">
      <c r="C24" s="105" t="s">
        <v>189</v>
      </c>
      <c r="D24" s="106" t="s">
        <v>190</v>
      </c>
      <c r="E24">
        <f>include!D19</f>
        <v>1</v>
      </c>
      <c r="F24">
        <f t="shared" si="2"/>
        <v>12</v>
      </c>
      <c r="G24" t="str">
        <f t="shared" si="2"/>
        <v/>
      </c>
      <c r="H24">
        <f t="shared" si="3"/>
        <v>12</v>
      </c>
      <c r="I24">
        <f t="shared" si="4"/>
        <v>4</v>
      </c>
      <c r="M24">
        <f t="shared" si="12"/>
        <v>22</v>
      </c>
      <c r="T24">
        <f t="shared" si="11"/>
        <v>60</v>
      </c>
      <c r="W24" t="s">
        <v>171</v>
      </c>
      <c r="X24">
        <v>1</v>
      </c>
      <c r="Y24">
        <v>6</v>
      </c>
      <c r="Z24" t="s">
        <v>8</v>
      </c>
    </row>
    <row r="25" spans="3:26">
      <c r="C25" s="105" t="s">
        <v>191</v>
      </c>
      <c r="D25" s="106" t="s">
        <v>192</v>
      </c>
      <c r="E25">
        <f>include!D20</f>
        <v>1</v>
      </c>
      <c r="F25">
        <f t="shared" si="2"/>
        <v>13</v>
      </c>
      <c r="G25" t="str">
        <f t="shared" si="2"/>
        <v/>
      </c>
      <c r="H25">
        <f t="shared" si="3"/>
        <v>13</v>
      </c>
      <c r="I25">
        <f t="shared" si="4"/>
        <v>4</v>
      </c>
      <c r="M25">
        <f t="shared" si="12"/>
        <v>23</v>
      </c>
      <c r="W25" t="s">
        <v>173</v>
      </c>
      <c r="X25">
        <v>1</v>
      </c>
      <c r="Y25">
        <v>7</v>
      </c>
      <c r="Z25" t="s">
        <v>8</v>
      </c>
    </row>
    <row r="26" spans="3:26">
      <c r="C26" s="105" t="s">
        <v>193</v>
      </c>
      <c r="D26" s="106" t="s">
        <v>194</v>
      </c>
      <c r="E26">
        <f>include!D21</f>
        <v>1</v>
      </c>
      <c r="F26">
        <f t="shared" si="2"/>
        <v>14</v>
      </c>
      <c r="G26" t="str">
        <f t="shared" si="2"/>
        <v/>
      </c>
      <c r="H26">
        <f t="shared" si="3"/>
        <v>14</v>
      </c>
      <c r="I26">
        <f t="shared" si="4"/>
        <v>4</v>
      </c>
      <c r="M26">
        <f t="shared" si="12"/>
        <v>24</v>
      </c>
      <c r="W26" t="s">
        <v>180</v>
      </c>
      <c r="X26">
        <v>1</v>
      </c>
      <c r="Y26">
        <v>8</v>
      </c>
      <c r="Z26" t="s">
        <v>8</v>
      </c>
    </row>
    <row r="27" spans="3:26">
      <c r="C27" s="105" t="s">
        <v>195</v>
      </c>
      <c r="D27" s="106" t="s">
        <v>196</v>
      </c>
      <c r="E27">
        <f>include!D22</f>
        <v>1</v>
      </c>
      <c r="F27">
        <f t="shared" si="2"/>
        <v>15</v>
      </c>
      <c r="G27" t="str">
        <f t="shared" si="2"/>
        <v/>
      </c>
      <c r="H27">
        <f t="shared" si="3"/>
        <v>15</v>
      </c>
      <c r="I27">
        <f t="shared" si="4"/>
        <v>4</v>
      </c>
      <c r="M27">
        <f t="shared" si="12"/>
        <v>25</v>
      </c>
      <c r="W27" t="s">
        <v>182</v>
      </c>
      <c r="X27">
        <v>1</v>
      </c>
      <c r="Y27">
        <v>9</v>
      </c>
      <c r="Z27" t="s">
        <v>8</v>
      </c>
    </row>
    <row r="28" spans="3:26">
      <c r="C28" s="105" t="s">
        <v>198</v>
      </c>
      <c r="D28" s="106" t="s">
        <v>199</v>
      </c>
      <c r="E28">
        <f>include!D23</f>
        <v>0</v>
      </c>
      <c r="F28" t="str">
        <f t="shared" si="2"/>
        <v/>
      </c>
      <c r="G28">
        <f t="shared" si="2"/>
        <v>5</v>
      </c>
      <c r="H28">
        <f t="shared" si="3"/>
        <v>15</v>
      </c>
      <c r="I28">
        <f t="shared" si="4"/>
        <v>5</v>
      </c>
      <c r="W28" t="s">
        <v>185</v>
      </c>
      <c r="X28">
        <v>1</v>
      </c>
      <c r="Y28">
        <v>10</v>
      </c>
      <c r="Z28" t="s">
        <v>8</v>
      </c>
    </row>
    <row r="29" spans="3:26">
      <c r="C29" s="105" t="s">
        <v>200</v>
      </c>
      <c r="D29" s="106" t="s">
        <v>201</v>
      </c>
      <c r="E29">
        <f>include!D24</f>
        <v>1</v>
      </c>
      <c r="F29">
        <f t="shared" si="2"/>
        <v>16</v>
      </c>
      <c r="G29" t="str">
        <f t="shared" si="2"/>
        <v/>
      </c>
      <c r="H29">
        <f t="shared" si="3"/>
        <v>16</v>
      </c>
      <c r="I29">
        <f t="shared" si="4"/>
        <v>5</v>
      </c>
      <c r="W29" t="s">
        <v>187</v>
      </c>
      <c r="X29">
        <v>1</v>
      </c>
      <c r="Y29">
        <v>11</v>
      </c>
      <c r="Z29" t="s">
        <v>8</v>
      </c>
    </row>
    <row r="30" spans="3:26">
      <c r="C30" s="105" t="s">
        <v>202</v>
      </c>
      <c r="D30" s="106" t="s">
        <v>203</v>
      </c>
      <c r="E30">
        <f>include!D25</f>
        <v>1</v>
      </c>
      <c r="F30">
        <f t="shared" si="2"/>
        <v>17</v>
      </c>
      <c r="G30" t="str">
        <f t="shared" si="2"/>
        <v/>
      </c>
      <c r="H30">
        <f t="shared" si="3"/>
        <v>17</v>
      </c>
      <c r="I30">
        <f t="shared" si="4"/>
        <v>5</v>
      </c>
      <c r="W30" t="s">
        <v>190</v>
      </c>
      <c r="X30">
        <v>1</v>
      </c>
      <c r="Y30">
        <v>12</v>
      </c>
      <c r="Z30" t="s">
        <v>8</v>
      </c>
    </row>
    <row r="31" spans="3:26">
      <c r="C31" s="105" t="s">
        <v>204</v>
      </c>
      <c r="D31" s="106" t="s">
        <v>205</v>
      </c>
      <c r="E31">
        <f>include!D26</f>
        <v>1</v>
      </c>
      <c r="F31">
        <f t="shared" si="2"/>
        <v>18</v>
      </c>
      <c r="G31" t="str">
        <f t="shared" si="2"/>
        <v/>
      </c>
      <c r="H31">
        <f t="shared" si="3"/>
        <v>18</v>
      </c>
      <c r="I31">
        <f t="shared" si="4"/>
        <v>5</v>
      </c>
      <c r="W31" t="s">
        <v>192</v>
      </c>
      <c r="X31">
        <v>1</v>
      </c>
      <c r="Y31">
        <v>13</v>
      </c>
      <c r="Z31" t="s">
        <v>8</v>
      </c>
    </row>
    <row r="32" spans="3:26">
      <c r="C32" s="105" t="s">
        <v>206</v>
      </c>
      <c r="D32" s="106" t="s">
        <v>207</v>
      </c>
      <c r="E32">
        <f>include!D27</f>
        <v>1</v>
      </c>
      <c r="F32">
        <f t="shared" si="2"/>
        <v>19</v>
      </c>
      <c r="G32" t="str">
        <f t="shared" si="2"/>
        <v/>
      </c>
      <c r="H32">
        <f t="shared" si="3"/>
        <v>19</v>
      </c>
      <c r="I32">
        <f t="shared" si="4"/>
        <v>5</v>
      </c>
      <c r="W32" t="s">
        <v>194</v>
      </c>
      <c r="X32">
        <v>1</v>
      </c>
      <c r="Y32">
        <v>14</v>
      </c>
      <c r="Z32" t="s">
        <v>8</v>
      </c>
    </row>
    <row r="33" spans="3:26">
      <c r="C33" s="105" t="s">
        <v>208</v>
      </c>
      <c r="D33" s="106" t="s">
        <v>209</v>
      </c>
      <c r="E33">
        <f>include!D28</f>
        <v>1</v>
      </c>
      <c r="F33">
        <f t="shared" si="2"/>
        <v>20</v>
      </c>
      <c r="G33" t="str">
        <f t="shared" si="2"/>
        <v/>
      </c>
      <c r="H33">
        <f t="shared" si="3"/>
        <v>20</v>
      </c>
      <c r="I33">
        <f t="shared" si="4"/>
        <v>5</v>
      </c>
      <c r="W33" t="s">
        <v>196</v>
      </c>
      <c r="X33">
        <v>1</v>
      </c>
      <c r="Y33">
        <v>15</v>
      </c>
      <c r="Z33" t="s">
        <v>8</v>
      </c>
    </row>
    <row r="34" spans="3:26">
      <c r="C34" s="105" t="s">
        <v>210</v>
      </c>
      <c r="D34" s="106" t="s">
        <v>211</v>
      </c>
      <c r="E34">
        <f>include!D29</f>
        <v>1</v>
      </c>
      <c r="F34">
        <f t="shared" si="2"/>
        <v>21</v>
      </c>
      <c r="G34" t="str">
        <f t="shared" si="2"/>
        <v/>
      </c>
      <c r="H34">
        <f t="shared" si="3"/>
        <v>21</v>
      </c>
      <c r="I34">
        <f t="shared" si="4"/>
        <v>5</v>
      </c>
      <c r="W34" t="s">
        <v>201</v>
      </c>
      <c r="X34">
        <v>1</v>
      </c>
      <c r="Y34">
        <v>16</v>
      </c>
      <c r="Z34" t="s">
        <v>8</v>
      </c>
    </row>
    <row r="35" spans="3:26">
      <c r="C35" s="105" t="s">
        <v>212</v>
      </c>
      <c r="D35" s="106" t="s">
        <v>213</v>
      </c>
      <c r="E35">
        <f>include!D30</f>
        <v>1</v>
      </c>
      <c r="F35">
        <f t="shared" si="2"/>
        <v>22</v>
      </c>
      <c r="G35" t="str">
        <f t="shared" si="2"/>
        <v/>
      </c>
      <c r="H35">
        <f t="shared" si="3"/>
        <v>22</v>
      </c>
      <c r="I35">
        <f t="shared" si="4"/>
        <v>5</v>
      </c>
      <c r="W35" t="s">
        <v>203</v>
      </c>
      <c r="X35">
        <v>1</v>
      </c>
      <c r="Y35">
        <v>17</v>
      </c>
      <c r="Z35" t="s">
        <v>8</v>
      </c>
    </row>
    <row r="36" spans="3:26">
      <c r="C36" s="105" t="s">
        <v>214</v>
      </c>
      <c r="D36" s="106" t="s">
        <v>215</v>
      </c>
      <c r="E36">
        <f>include!D31</f>
        <v>1</v>
      </c>
      <c r="F36">
        <f t="shared" si="2"/>
        <v>23</v>
      </c>
      <c r="G36" t="str">
        <f t="shared" si="2"/>
        <v/>
      </c>
      <c r="H36">
        <f t="shared" si="3"/>
        <v>23</v>
      </c>
      <c r="I36">
        <f t="shared" si="4"/>
        <v>5</v>
      </c>
      <c r="W36" t="s">
        <v>205</v>
      </c>
      <c r="X36">
        <v>1</v>
      </c>
      <c r="Y36">
        <v>18</v>
      </c>
      <c r="Z36" t="s">
        <v>8</v>
      </c>
    </row>
    <row r="37" spans="3:26">
      <c r="C37" s="105" t="s">
        <v>216</v>
      </c>
      <c r="D37" s="106" t="s">
        <v>217</v>
      </c>
      <c r="E37">
        <f>include!D32</f>
        <v>1</v>
      </c>
      <c r="F37">
        <f t="shared" si="2"/>
        <v>24</v>
      </c>
      <c r="G37" t="str">
        <f t="shared" si="2"/>
        <v/>
      </c>
      <c r="H37">
        <f t="shared" si="3"/>
        <v>24</v>
      </c>
      <c r="I37">
        <f t="shared" si="4"/>
        <v>5</v>
      </c>
      <c r="W37" t="s">
        <v>207</v>
      </c>
      <c r="X37">
        <v>1</v>
      </c>
      <c r="Y37">
        <v>19</v>
      </c>
      <c r="Z37" t="s">
        <v>8</v>
      </c>
    </row>
    <row r="38" spans="3:26">
      <c r="C38" s="105" t="s">
        <v>218</v>
      </c>
      <c r="D38" s="106" t="s">
        <v>219</v>
      </c>
      <c r="E38">
        <f>include!D33</f>
        <v>1</v>
      </c>
      <c r="F38">
        <f t="shared" si="2"/>
        <v>25</v>
      </c>
      <c r="G38" t="str">
        <f t="shared" si="2"/>
        <v/>
      </c>
      <c r="H38">
        <f t="shared" si="3"/>
        <v>25</v>
      </c>
      <c r="I38">
        <f t="shared" si="4"/>
        <v>5</v>
      </c>
      <c r="W38" t="s">
        <v>209</v>
      </c>
      <c r="X38">
        <v>1</v>
      </c>
      <c r="Y38">
        <v>20</v>
      </c>
      <c r="Z38" t="s">
        <v>8</v>
      </c>
    </row>
    <row r="39" spans="3:26">
      <c r="C39" s="105" t="s">
        <v>220</v>
      </c>
      <c r="D39" s="106" t="s">
        <v>221</v>
      </c>
      <c r="E39">
        <f>include!D34</f>
        <v>0</v>
      </c>
      <c r="F39" t="str">
        <f t="shared" si="2"/>
        <v/>
      </c>
      <c r="G39">
        <f t="shared" si="2"/>
        <v>6</v>
      </c>
      <c r="H39">
        <f t="shared" si="3"/>
        <v>25</v>
      </c>
      <c r="I39">
        <f t="shared" si="4"/>
        <v>6</v>
      </c>
      <c r="W39" t="s">
        <v>211</v>
      </c>
      <c r="X39">
        <v>1</v>
      </c>
      <c r="Y39">
        <v>21</v>
      </c>
      <c r="Z39" t="s">
        <v>8</v>
      </c>
    </row>
    <row r="40" spans="3:26">
      <c r="C40" s="105" t="s">
        <v>168</v>
      </c>
      <c r="D40" s="106" t="s">
        <v>222</v>
      </c>
      <c r="E40">
        <f>include!D35</f>
        <v>1</v>
      </c>
      <c r="F40">
        <f t="shared" si="2"/>
        <v>26</v>
      </c>
      <c r="G40" t="str">
        <f t="shared" si="2"/>
        <v/>
      </c>
      <c r="H40">
        <f t="shared" si="3"/>
        <v>26</v>
      </c>
      <c r="I40">
        <f t="shared" si="4"/>
        <v>6</v>
      </c>
      <c r="W40" t="s">
        <v>213</v>
      </c>
      <c r="X40">
        <v>1</v>
      </c>
      <c r="Y40">
        <v>22</v>
      </c>
      <c r="Z40" t="s">
        <v>8</v>
      </c>
    </row>
    <row r="41" spans="3:26">
      <c r="C41" s="105" t="s">
        <v>223</v>
      </c>
      <c r="D41" s="106" t="s">
        <v>224</v>
      </c>
      <c r="E41">
        <f>include!D36</f>
        <v>1</v>
      </c>
      <c r="F41">
        <f t="shared" si="2"/>
        <v>27</v>
      </c>
      <c r="G41" t="str">
        <f t="shared" si="2"/>
        <v/>
      </c>
      <c r="H41">
        <f t="shared" si="3"/>
        <v>27</v>
      </c>
      <c r="I41">
        <f t="shared" si="4"/>
        <v>6</v>
      </c>
      <c r="W41" t="s">
        <v>215</v>
      </c>
      <c r="X41">
        <v>1</v>
      </c>
      <c r="Y41">
        <v>23</v>
      </c>
      <c r="Z41" t="s">
        <v>8</v>
      </c>
    </row>
    <row r="42" spans="3:26">
      <c r="C42" s="105" t="s">
        <v>172</v>
      </c>
      <c r="D42" s="106" t="s">
        <v>225</v>
      </c>
      <c r="E42">
        <f>include!D37</f>
        <v>0</v>
      </c>
      <c r="F42" t="str">
        <f t="shared" si="2"/>
        <v/>
      </c>
      <c r="G42">
        <f t="shared" si="2"/>
        <v>7</v>
      </c>
      <c r="H42">
        <f t="shared" si="3"/>
        <v>27</v>
      </c>
      <c r="I42">
        <f t="shared" si="4"/>
        <v>7</v>
      </c>
      <c r="W42" t="s">
        <v>217</v>
      </c>
      <c r="X42">
        <v>1</v>
      </c>
      <c r="Y42">
        <v>24</v>
      </c>
      <c r="Z42" t="s">
        <v>8</v>
      </c>
    </row>
    <row r="43" spans="3:26">
      <c r="C43" s="105" t="s">
        <v>226</v>
      </c>
      <c r="D43" s="106" t="s">
        <v>227</v>
      </c>
      <c r="E43">
        <f>include!D38</f>
        <v>1</v>
      </c>
      <c r="F43">
        <f t="shared" si="2"/>
        <v>28</v>
      </c>
      <c r="G43" t="str">
        <f t="shared" si="2"/>
        <v/>
      </c>
      <c r="H43">
        <f t="shared" si="3"/>
        <v>28</v>
      </c>
      <c r="I43">
        <f t="shared" si="4"/>
        <v>7</v>
      </c>
      <c r="W43" t="s">
        <v>219</v>
      </c>
      <c r="X43">
        <v>1</v>
      </c>
      <c r="Y43">
        <v>25</v>
      </c>
      <c r="Z43" t="s">
        <v>8</v>
      </c>
    </row>
    <row r="44" spans="3:26">
      <c r="C44" s="105" t="s">
        <v>228</v>
      </c>
      <c r="D44" s="106" t="s">
        <v>229</v>
      </c>
      <c r="E44">
        <f>include!D39</f>
        <v>1</v>
      </c>
      <c r="F44">
        <f t="shared" si="2"/>
        <v>29</v>
      </c>
      <c r="G44" t="str">
        <f t="shared" si="2"/>
        <v/>
      </c>
      <c r="H44">
        <f t="shared" si="3"/>
        <v>29</v>
      </c>
      <c r="I44">
        <f t="shared" si="4"/>
        <v>7</v>
      </c>
      <c r="W44" t="s">
        <v>222</v>
      </c>
      <c r="X44">
        <v>1</v>
      </c>
      <c r="Y44">
        <v>26</v>
      </c>
      <c r="Z44" t="s">
        <v>8</v>
      </c>
    </row>
    <row r="45" spans="3:26">
      <c r="C45" s="105" t="s">
        <v>230</v>
      </c>
      <c r="D45" s="106" t="s">
        <v>231</v>
      </c>
      <c r="E45">
        <f>include!D40</f>
        <v>1</v>
      </c>
      <c r="F45">
        <f t="shared" si="2"/>
        <v>30</v>
      </c>
      <c r="G45" t="str">
        <f t="shared" si="2"/>
        <v/>
      </c>
      <c r="H45">
        <f t="shared" si="3"/>
        <v>30</v>
      </c>
      <c r="I45">
        <f t="shared" si="4"/>
        <v>7</v>
      </c>
      <c r="W45" t="s">
        <v>224</v>
      </c>
      <c r="X45">
        <v>1</v>
      </c>
      <c r="Y45">
        <v>27</v>
      </c>
      <c r="Z45" t="s">
        <v>8</v>
      </c>
    </row>
    <row r="46" spans="3:26">
      <c r="C46" s="105" t="s">
        <v>232</v>
      </c>
      <c r="D46" s="106" t="s">
        <v>233</v>
      </c>
      <c r="E46">
        <f>include!D41</f>
        <v>1</v>
      </c>
      <c r="F46">
        <f t="shared" si="2"/>
        <v>31</v>
      </c>
      <c r="G46" t="str">
        <f t="shared" si="2"/>
        <v/>
      </c>
      <c r="H46">
        <f t="shared" si="3"/>
        <v>31</v>
      </c>
      <c r="I46">
        <f t="shared" si="4"/>
        <v>7</v>
      </c>
      <c r="W46" t="s">
        <v>227</v>
      </c>
      <c r="X46">
        <v>1</v>
      </c>
      <c r="Y46">
        <v>28</v>
      </c>
      <c r="Z46" t="s">
        <v>8</v>
      </c>
    </row>
    <row r="47" spans="3:26">
      <c r="C47" s="105" t="s">
        <v>234</v>
      </c>
      <c r="D47" s="106" t="s">
        <v>235</v>
      </c>
      <c r="E47">
        <f>include!D42</f>
        <v>1</v>
      </c>
      <c r="F47">
        <f t="shared" si="2"/>
        <v>32</v>
      </c>
      <c r="G47" t="str">
        <f t="shared" si="2"/>
        <v/>
      </c>
      <c r="H47">
        <f t="shared" si="3"/>
        <v>32</v>
      </c>
      <c r="I47">
        <f t="shared" si="4"/>
        <v>7</v>
      </c>
      <c r="W47" t="s">
        <v>229</v>
      </c>
      <c r="X47">
        <v>1</v>
      </c>
      <c r="Y47">
        <v>29</v>
      </c>
      <c r="Z47" t="s">
        <v>8</v>
      </c>
    </row>
    <row r="48" spans="3:26">
      <c r="C48" s="105" t="s">
        <v>236</v>
      </c>
      <c r="D48" s="106" t="s">
        <v>237</v>
      </c>
      <c r="E48">
        <f>include!D43</f>
        <v>1</v>
      </c>
      <c r="F48">
        <f t="shared" si="2"/>
        <v>33</v>
      </c>
      <c r="G48" t="str">
        <f t="shared" si="2"/>
        <v/>
      </c>
      <c r="H48">
        <f t="shared" si="3"/>
        <v>33</v>
      </c>
      <c r="I48">
        <f t="shared" si="4"/>
        <v>7</v>
      </c>
      <c r="W48" t="s">
        <v>231</v>
      </c>
      <c r="X48">
        <v>1</v>
      </c>
      <c r="Y48">
        <v>30</v>
      </c>
      <c r="Z48" t="s">
        <v>8</v>
      </c>
    </row>
    <row r="49" spans="3:26">
      <c r="C49" s="105" t="s">
        <v>238</v>
      </c>
      <c r="D49" s="106" t="s">
        <v>239</v>
      </c>
      <c r="E49">
        <f>include!D44</f>
        <v>1</v>
      </c>
      <c r="F49">
        <f t="shared" si="2"/>
        <v>34</v>
      </c>
      <c r="G49" t="str">
        <f t="shared" si="2"/>
        <v/>
      </c>
      <c r="H49">
        <f t="shared" si="3"/>
        <v>34</v>
      </c>
      <c r="I49">
        <f t="shared" si="4"/>
        <v>7</v>
      </c>
      <c r="W49" t="s">
        <v>233</v>
      </c>
      <c r="X49">
        <v>1</v>
      </c>
      <c r="Y49">
        <v>31</v>
      </c>
      <c r="Z49" t="s">
        <v>8</v>
      </c>
    </row>
    <row r="50" spans="3:26">
      <c r="C50" s="105" t="s">
        <v>240</v>
      </c>
      <c r="D50" s="106" t="s">
        <v>241</v>
      </c>
      <c r="E50">
        <f>include!D45</f>
        <v>1</v>
      </c>
      <c r="F50">
        <f t="shared" si="2"/>
        <v>35</v>
      </c>
      <c r="G50" t="str">
        <f t="shared" si="2"/>
        <v/>
      </c>
      <c r="H50">
        <f t="shared" si="3"/>
        <v>35</v>
      </c>
      <c r="I50">
        <f t="shared" si="4"/>
        <v>7</v>
      </c>
      <c r="W50" t="s">
        <v>235</v>
      </c>
      <c r="X50">
        <v>1</v>
      </c>
      <c r="Y50">
        <v>32</v>
      </c>
      <c r="Z50" t="s">
        <v>8</v>
      </c>
    </row>
    <row r="51" spans="3:26">
      <c r="C51" s="105" t="s">
        <v>174</v>
      </c>
      <c r="D51" s="106" t="s">
        <v>242</v>
      </c>
      <c r="E51">
        <f>include!D46</f>
        <v>0</v>
      </c>
      <c r="F51" t="str">
        <f t="shared" si="2"/>
        <v/>
      </c>
      <c r="G51">
        <f t="shared" si="2"/>
        <v>8</v>
      </c>
      <c r="H51">
        <f t="shared" si="3"/>
        <v>35</v>
      </c>
      <c r="I51">
        <f t="shared" si="4"/>
        <v>8</v>
      </c>
      <c r="W51" t="s">
        <v>237</v>
      </c>
      <c r="X51">
        <v>1</v>
      </c>
      <c r="Y51">
        <v>33</v>
      </c>
      <c r="Z51" t="s">
        <v>8</v>
      </c>
    </row>
    <row r="52" spans="3:26">
      <c r="C52" s="105" t="s">
        <v>243</v>
      </c>
      <c r="D52" s="106" t="s">
        <v>244</v>
      </c>
      <c r="E52">
        <f>include!D47</f>
        <v>1</v>
      </c>
      <c r="F52">
        <f t="shared" si="2"/>
        <v>36</v>
      </c>
      <c r="G52" t="str">
        <f t="shared" si="2"/>
        <v/>
      </c>
      <c r="H52">
        <f t="shared" si="3"/>
        <v>36</v>
      </c>
      <c r="I52">
        <f t="shared" si="4"/>
        <v>8</v>
      </c>
      <c r="W52" t="s">
        <v>239</v>
      </c>
      <c r="X52">
        <v>1</v>
      </c>
      <c r="Y52">
        <v>34</v>
      </c>
      <c r="Z52" t="s">
        <v>8</v>
      </c>
    </row>
    <row r="53" spans="3:26">
      <c r="C53" s="105" t="s">
        <v>245</v>
      </c>
      <c r="D53" s="106" t="s">
        <v>246</v>
      </c>
      <c r="E53">
        <f>include!D48</f>
        <v>1</v>
      </c>
      <c r="F53">
        <f t="shared" si="2"/>
        <v>37</v>
      </c>
      <c r="G53" t="str">
        <f t="shared" si="2"/>
        <v/>
      </c>
      <c r="H53">
        <f t="shared" si="3"/>
        <v>37</v>
      </c>
      <c r="I53">
        <f t="shared" si="4"/>
        <v>8</v>
      </c>
      <c r="W53" t="s">
        <v>241</v>
      </c>
      <c r="X53">
        <v>1</v>
      </c>
      <c r="Y53">
        <v>35</v>
      </c>
      <c r="Z53" t="s">
        <v>8</v>
      </c>
    </row>
    <row r="54" spans="3:26">
      <c r="C54" s="105" t="s">
        <v>247</v>
      </c>
      <c r="D54" s="106" t="s">
        <v>248</v>
      </c>
      <c r="E54">
        <f>include!D49</f>
        <v>1</v>
      </c>
      <c r="F54">
        <f t="shared" si="2"/>
        <v>38</v>
      </c>
      <c r="G54" t="str">
        <f t="shared" si="2"/>
        <v/>
      </c>
      <c r="H54">
        <f t="shared" si="3"/>
        <v>38</v>
      </c>
      <c r="I54">
        <f t="shared" si="4"/>
        <v>8</v>
      </c>
      <c r="W54" t="s">
        <v>244</v>
      </c>
      <c r="X54">
        <v>1</v>
      </c>
      <c r="Y54">
        <v>36</v>
      </c>
      <c r="Z54" t="s">
        <v>8</v>
      </c>
    </row>
    <row r="55" spans="3:26">
      <c r="C55" s="105" t="s">
        <v>249</v>
      </c>
      <c r="D55" s="106" t="s">
        <v>250</v>
      </c>
      <c r="E55">
        <f>include!D50</f>
        <v>1</v>
      </c>
      <c r="F55">
        <f t="shared" si="2"/>
        <v>39</v>
      </c>
      <c r="G55" t="str">
        <f t="shared" si="2"/>
        <v/>
      </c>
      <c r="H55">
        <f t="shared" si="3"/>
        <v>39</v>
      </c>
      <c r="I55">
        <f t="shared" si="4"/>
        <v>8</v>
      </c>
      <c r="W55" t="s">
        <v>246</v>
      </c>
      <c r="X55">
        <v>1</v>
      </c>
      <c r="Y55">
        <v>37</v>
      </c>
      <c r="Z55" t="s">
        <v>8</v>
      </c>
    </row>
    <row r="56" spans="3:26">
      <c r="C56" s="105" t="s">
        <v>251</v>
      </c>
      <c r="D56" s="106" t="s">
        <v>252</v>
      </c>
      <c r="E56">
        <f>include!D51</f>
        <v>0</v>
      </c>
      <c r="F56" t="str">
        <f t="shared" si="2"/>
        <v/>
      </c>
      <c r="G56">
        <f t="shared" si="2"/>
        <v>9</v>
      </c>
      <c r="H56">
        <f t="shared" si="3"/>
        <v>39</v>
      </c>
      <c r="I56">
        <f t="shared" si="4"/>
        <v>9</v>
      </c>
      <c r="W56" t="s">
        <v>248</v>
      </c>
      <c r="X56">
        <v>1</v>
      </c>
      <c r="Y56">
        <v>38</v>
      </c>
      <c r="Z56" t="s">
        <v>8</v>
      </c>
    </row>
    <row r="57" spans="3:26">
      <c r="C57" s="105" t="s">
        <v>253</v>
      </c>
      <c r="D57" s="106" t="s">
        <v>254</v>
      </c>
      <c r="E57">
        <f>include!D52</f>
        <v>1</v>
      </c>
      <c r="F57">
        <f t="shared" si="2"/>
        <v>40</v>
      </c>
      <c r="G57" t="str">
        <f t="shared" si="2"/>
        <v/>
      </c>
      <c r="H57">
        <f t="shared" si="3"/>
        <v>40</v>
      </c>
      <c r="I57">
        <f t="shared" si="4"/>
        <v>9</v>
      </c>
      <c r="W57" t="s">
        <v>250</v>
      </c>
      <c r="X57">
        <v>1</v>
      </c>
      <c r="Y57">
        <v>39</v>
      </c>
      <c r="Z57" t="s">
        <v>8</v>
      </c>
    </row>
    <row r="58" spans="3:26">
      <c r="C58" s="105" t="s">
        <v>255</v>
      </c>
      <c r="D58" s="106" t="s">
        <v>256</v>
      </c>
      <c r="E58">
        <f>include!D53</f>
        <v>1</v>
      </c>
      <c r="F58">
        <f t="shared" si="2"/>
        <v>41</v>
      </c>
      <c r="G58" t="str">
        <f t="shared" si="2"/>
        <v/>
      </c>
      <c r="H58">
        <f t="shared" si="3"/>
        <v>41</v>
      </c>
      <c r="I58">
        <f t="shared" si="4"/>
        <v>9</v>
      </c>
      <c r="W58" t="s">
        <v>254</v>
      </c>
      <c r="X58">
        <v>1</v>
      </c>
      <c r="Y58">
        <v>40</v>
      </c>
      <c r="Z58" t="s">
        <v>8</v>
      </c>
    </row>
    <row r="59" spans="3:26">
      <c r="C59" s="105" t="s">
        <v>257</v>
      </c>
      <c r="D59" s="106" t="s">
        <v>258</v>
      </c>
      <c r="E59">
        <f>include!D54</f>
        <v>1</v>
      </c>
      <c r="F59">
        <f t="shared" si="2"/>
        <v>42</v>
      </c>
      <c r="G59" t="str">
        <f t="shared" si="2"/>
        <v/>
      </c>
      <c r="H59">
        <f t="shared" si="3"/>
        <v>42</v>
      </c>
      <c r="I59">
        <f t="shared" si="4"/>
        <v>9</v>
      </c>
      <c r="W59" t="s">
        <v>256</v>
      </c>
      <c r="X59">
        <v>1</v>
      </c>
      <c r="Y59">
        <v>41</v>
      </c>
      <c r="Z59" t="s">
        <v>8</v>
      </c>
    </row>
    <row r="60" spans="3:26">
      <c r="C60" s="105" t="s">
        <v>259</v>
      </c>
      <c r="D60" s="106" t="s">
        <v>260</v>
      </c>
      <c r="E60">
        <f>include!D55</f>
        <v>1</v>
      </c>
      <c r="F60">
        <f t="shared" si="2"/>
        <v>43</v>
      </c>
      <c r="G60" t="str">
        <f t="shared" si="2"/>
        <v/>
      </c>
      <c r="H60">
        <f t="shared" si="3"/>
        <v>43</v>
      </c>
      <c r="I60">
        <f t="shared" si="4"/>
        <v>9</v>
      </c>
      <c r="W60" t="s">
        <v>258</v>
      </c>
      <c r="X60">
        <v>1</v>
      </c>
      <c r="Y60">
        <v>42</v>
      </c>
      <c r="Z60" t="s">
        <v>8</v>
      </c>
    </row>
    <row r="61" spans="3:26">
      <c r="C61" s="105" t="s">
        <v>261</v>
      </c>
      <c r="D61" s="106" t="s">
        <v>262</v>
      </c>
      <c r="E61">
        <f>include!D56</f>
        <v>1</v>
      </c>
      <c r="F61">
        <f t="shared" si="2"/>
        <v>44</v>
      </c>
      <c r="G61" t="str">
        <f t="shared" si="2"/>
        <v/>
      </c>
      <c r="H61">
        <f t="shared" si="3"/>
        <v>44</v>
      </c>
      <c r="I61">
        <f t="shared" si="4"/>
        <v>9</v>
      </c>
      <c r="W61" t="s">
        <v>260</v>
      </c>
      <c r="X61">
        <v>1</v>
      </c>
      <c r="Y61">
        <v>43</v>
      </c>
      <c r="Z61" t="s">
        <v>8</v>
      </c>
    </row>
    <row r="62" spans="3:26">
      <c r="C62" s="105" t="s">
        <v>263</v>
      </c>
      <c r="D62" s="106" t="s">
        <v>264</v>
      </c>
      <c r="E62">
        <f>include!D57</f>
        <v>1</v>
      </c>
      <c r="F62">
        <f t="shared" si="2"/>
        <v>45</v>
      </c>
      <c r="G62" t="str">
        <f t="shared" si="2"/>
        <v/>
      </c>
      <c r="H62">
        <f t="shared" si="3"/>
        <v>45</v>
      </c>
      <c r="I62">
        <f t="shared" si="4"/>
        <v>9</v>
      </c>
      <c r="W62" t="s">
        <v>262</v>
      </c>
      <c r="X62">
        <v>1</v>
      </c>
      <c r="Y62">
        <v>44</v>
      </c>
      <c r="Z62" t="s">
        <v>8</v>
      </c>
    </row>
    <row r="63" spans="3:26">
      <c r="C63" s="105" t="s">
        <v>265</v>
      </c>
      <c r="D63" s="106" t="s">
        <v>266</v>
      </c>
      <c r="E63">
        <f>include!D58</f>
        <v>0</v>
      </c>
      <c r="F63" t="str">
        <f t="shared" si="2"/>
        <v/>
      </c>
      <c r="G63">
        <f t="shared" si="2"/>
        <v>10</v>
      </c>
      <c r="H63">
        <f t="shared" si="3"/>
        <v>45</v>
      </c>
      <c r="I63">
        <f t="shared" si="4"/>
        <v>10</v>
      </c>
      <c r="W63" t="s">
        <v>264</v>
      </c>
      <c r="X63">
        <v>1</v>
      </c>
      <c r="Y63">
        <v>45</v>
      </c>
      <c r="Z63" t="s">
        <v>8</v>
      </c>
    </row>
    <row r="64" spans="3:26">
      <c r="C64" s="105" t="s">
        <v>267</v>
      </c>
      <c r="D64" s="106" t="s">
        <v>268</v>
      </c>
      <c r="E64">
        <f>include!D59</f>
        <v>1</v>
      </c>
      <c r="F64">
        <f t="shared" si="2"/>
        <v>46</v>
      </c>
      <c r="G64" t="str">
        <f t="shared" si="2"/>
        <v/>
      </c>
      <c r="H64">
        <f t="shared" si="3"/>
        <v>46</v>
      </c>
      <c r="I64">
        <f t="shared" si="4"/>
        <v>10</v>
      </c>
      <c r="W64" t="s">
        <v>268</v>
      </c>
      <c r="X64">
        <v>1</v>
      </c>
      <c r="Y64">
        <v>46</v>
      </c>
      <c r="Z64" t="s">
        <v>8</v>
      </c>
    </row>
    <row r="65" spans="3:26">
      <c r="C65" s="105" t="s">
        <v>269</v>
      </c>
      <c r="D65" s="106" t="s">
        <v>270</v>
      </c>
      <c r="E65">
        <f>include!D60</f>
        <v>1</v>
      </c>
      <c r="F65">
        <f t="shared" si="2"/>
        <v>47</v>
      </c>
      <c r="G65" t="str">
        <f t="shared" si="2"/>
        <v/>
      </c>
      <c r="H65">
        <f t="shared" si="3"/>
        <v>47</v>
      </c>
      <c r="I65">
        <f t="shared" si="4"/>
        <v>10</v>
      </c>
      <c r="W65" t="s">
        <v>270</v>
      </c>
      <c r="X65">
        <v>1</v>
      </c>
      <c r="Y65">
        <v>47</v>
      </c>
      <c r="Z65" t="s">
        <v>8</v>
      </c>
    </row>
    <row r="66" spans="3:26">
      <c r="C66" s="105" t="s">
        <v>271</v>
      </c>
      <c r="D66" s="106" t="s">
        <v>272</v>
      </c>
      <c r="E66">
        <f>include!D61</f>
        <v>1</v>
      </c>
      <c r="F66">
        <f t="shared" si="2"/>
        <v>48</v>
      </c>
      <c r="G66" t="str">
        <f t="shared" si="2"/>
        <v/>
      </c>
      <c r="H66">
        <f t="shared" si="3"/>
        <v>48</v>
      </c>
      <c r="I66">
        <f t="shared" si="4"/>
        <v>10</v>
      </c>
      <c r="W66" t="s">
        <v>272</v>
      </c>
      <c r="X66">
        <v>1</v>
      </c>
      <c r="Y66">
        <v>48</v>
      </c>
      <c r="Z66" t="s">
        <v>8</v>
      </c>
    </row>
    <row r="67" spans="3:26">
      <c r="C67" s="105" t="s">
        <v>183</v>
      </c>
      <c r="D67" s="106" t="s">
        <v>273</v>
      </c>
      <c r="E67">
        <f>include!D62</f>
        <v>1</v>
      </c>
      <c r="F67">
        <f t="shared" si="2"/>
        <v>49</v>
      </c>
      <c r="G67" t="str">
        <f t="shared" si="2"/>
        <v/>
      </c>
      <c r="H67">
        <f t="shared" si="3"/>
        <v>49</v>
      </c>
      <c r="I67">
        <f t="shared" si="4"/>
        <v>10</v>
      </c>
      <c r="W67" t="s">
        <v>273</v>
      </c>
      <c r="X67">
        <v>1</v>
      </c>
      <c r="Y67">
        <v>49</v>
      </c>
      <c r="Z67" t="s">
        <v>8</v>
      </c>
    </row>
    <row r="68" spans="3:26">
      <c r="C68" s="105" t="s">
        <v>274</v>
      </c>
      <c r="D68" s="106" t="s">
        <v>275</v>
      </c>
      <c r="E68">
        <f>include!D63</f>
        <v>1</v>
      </c>
      <c r="F68">
        <f t="shared" si="2"/>
        <v>50</v>
      </c>
      <c r="G68" t="str">
        <f t="shared" si="2"/>
        <v/>
      </c>
      <c r="H68">
        <f t="shared" si="3"/>
        <v>50</v>
      </c>
      <c r="I68">
        <f t="shared" si="4"/>
        <v>10</v>
      </c>
      <c r="W68" t="s">
        <v>275</v>
      </c>
      <c r="X68">
        <v>1</v>
      </c>
      <c r="Y68">
        <v>50</v>
      </c>
      <c r="Z68" t="s">
        <v>8</v>
      </c>
    </row>
    <row r="69" spans="3:26">
      <c r="C69" s="105" t="s">
        <v>276</v>
      </c>
      <c r="D69" s="106" t="s">
        <v>277</v>
      </c>
      <c r="E69">
        <f>include!D64</f>
        <v>1</v>
      </c>
      <c r="F69">
        <f t="shared" si="2"/>
        <v>51</v>
      </c>
      <c r="G69" t="str">
        <f t="shared" si="2"/>
        <v/>
      </c>
      <c r="H69">
        <f t="shared" si="3"/>
        <v>51</v>
      </c>
      <c r="I69">
        <f t="shared" si="4"/>
        <v>10</v>
      </c>
      <c r="W69" t="s">
        <v>277</v>
      </c>
      <c r="X69">
        <v>1</v>
      </c>
      <c r="Y69">
        <v>51</v>
      </c>
      <c r="Z69" t="s">
        <v>8</v>
      </c>
    </row>
    <row r="70" spans="3:26">
      <c r="C70" s="105" t="s">
        <v>188</v>
      </c>
      <c r="D70" s="106" t="s">
        <v>278</v>
      </c>
      <c r="E70">
        <f>include!D65</f>
        <v>1</v>
      </c>
      <c r="F70">
        <f t="shared" si="2"/>
        <v>52</v>
      </c>
      <c r="G70" t="str">
        <f t="shared" si="2"/>
        <v/>
      </c>
      <c r="H70">
        <f t="shared" si="3"/>
        <v>52</v>
      </c>
      <c r="I70">
        <f t="shared" si="4"/>
        <v>10</v>
      </c>
      <c r="W70" t="s">
        <v>278</v>
      </c>
      <c r="X70">
        <v>1</v>
      </c>
      <c r="Y70">
        <v>52</v>
      </c>
      <c r="Z70" t="s">
        <v>8</v>
      </c>
    </row>
    <row r="71" spans="3:26">
      <c r="C71" s="105" t="s">
        <v>279</v>
      </c>
      <c r="D71" s="106" t="s">
        <v>280</v>
      </c>
      <c r="E71">
        <f>include!D66</f>
        <v>1</v>
      </c>
      <c r="F71">
        <f t="shared" si="2"/>
        <v>53</v>
      </c>
      <c r="G71" t="str">
        <f t="shared" si="2"/>
        <v/>
      </c>
      <c r="H71">
        <f t="shared" si="3"/>
        <v>53</v>
      </c>
      <c r="I71">
        <f t="shared" si="4"/>
        <v>10</v>
      </c>
      <c r="W71" t="s">
        <v>280</v>
      </c>
      <c r="X71">
        <v>1</v>
      </c>
      <c r="Y71">
        <v>53</v>
      </c>
      <c r="Z71" t="s">
        <v>8</v>
      </c>
    </row>
    <row r="72" spans="3:26">
      <c r="C72" s="105" t="s">
        <v>281</v>
      </c>
      <c r="D72" s="106" t="s">
        <v>282</v>
      </c>
      <c r="E72">
        <f>include!D67</f>
        <v>1</v>
      </c>
      <c r="F72">
        <f t="shared" si="2"/>
        <v>54</v>
      </c>
      <c r="G72" t="str">
        <f t="shared" si="2"/>
        <v/>
      </c>
      <c r="H72">
        <f t="shared" si="3"/>
        <v>54</v>
      </c>
      <c r="I72">
        <f t="shared" si="4"/>
        <v>10</v>
      </c>
      <c r="W72" t="s">
        <v>282</v>
      </c>
      <c r="X72">
        <v>1</v>
      </c>
      <c r="Y72">
        <v>54</v>
      </c>
      <c r="Z72" t="s">
        <v>8</v>
      </c>
    </row>
    <row r="73" spans="3:26">
      <c r="C73" s="105" t="s">
        <v>283</v>
      </c>
      <c r="D73" s="106" t="s">
        <v>284</v>
      </c>
      <c r="E73">
        <f>include!D68</f>
        <v>1</v>
      </c>
      <c r="F73">
        <f t="shared" si="2"/>
        <v>55</v>
      </c>
      <c r="G73" t="str">
        <f t="shared" si="2"/>
        <v/>
      </c>
      <c r="H73">
        <f t="shared" si="3"/>
        <v>55</v>
      </c>
      <c r="I73">
        <f t="shared" si="4"/>
        <v>10</v>
      </c>
      <c r="W73" t="s">
        <v>284</v>
      </c>
      <c r="X73">
        <v>1</v>
      </c>
      <c r="Y73">
        <v>55</v>
      </c>
      <c r="Z73" t="s">
        <v>8</v>
      </c>
    </row>
    <row r="74" spans="3:26">
      <c r="C74" s="105" t="s">
        <v>285</v>
      </c>
      <c r="D74" s="106" t="s">
        <v>286</v>
      </c>
      <c r="E74">
        <f>include!D69</f>
        <v>1</v>
      </c>
      <c r="F74">
        <f t="shared" si="2"/>
        <v>56</v>
      </c>
      <c r="G74" t="str">
        <f t="shared" si="2"/>
        <v/>
      </c>
      <c r="H74">
        <f t="shared" si="3"/>
        <v>56</v>
      </c>
      <c r="I74">
        <f t="shared" si="4"/>
        <v>10</v>
      </c>
      <c r="W74" t="s">
        <v>286</v>
      </c>
      <c r="X74">
        <v>1</v>
      </c>
      <c r="Y74">
        <v>56</v>
      </c>
      <c r="Z74" t="s">
        <v>8</v>
      </c>
    </row>
    <row r="75" spans="3:26">
      <c r="C75" s="105" t="s">
        <v>287</v>
      </c>
      <c r="D75" s="106" t="s">
        <v>288</v>
      </c>
      <c r="E75">
        <f>include!D70</f>
        <v>1</v>
      </c>
      <c r="F75">
        <f t="shared" ref="F75:G78" si="13">IF(H75=H74,"",H75)</f>
        <v>57</v>
      </c>
      <c r="G75" t="str">
        <f t="shared" si="13"/>
        <v/>
      </c>
      <c r="H75">
        <f t="shared" ref="H75:H78" si="14">H74+E75</f>
        <v>57</v>
      </c>
      <c r="I75">
        <f t="shared" ref="I75:I78" si="15">I74+1-E75</f>
        <v>10</v>
      </c>
      <c r="W75" t="s">
        <v>288</v>
      </c>
      <c r="X75">
        <v>1</v>
      </c>
      <c r="Y75">
        <v>57</v>
      </c>
      <c r="Z75" t="s">
        <v>8</v>
      </c>
    </row>
    <row r="76" spans="3:26">
      <c r="C76" s="105" t="s">
        <v>289</v>
      </c>
      <c r="D76" s="106" t="s">
        <v>290</v>
      </c>
      <c r="E76">
        <f>include!D71</f>
        <v>1</v>
      </c>
      <c r="F76">
        <f t="shared" si="13"/>
        <v>58</v>
      </c>
      <c r="G76" t="str">
        <f t="shared" si="13"/>
        <v/>
      </c>
      <c r="H76">
        <f t="shared" si="14"/>
        <v>58</v>
      </c>
      <c r="I76">
        <f t="shared" si="15"/>
        <v>10</v>
      </c>
      <c r="W76" t="s">
        <v>290</v>
      </c>
      <c r="X76">
        <v>1</v>
      </c>
      <c r="Y76">
        <v>58</v>
      </c>
      <c r="Z76" t="s">
        <v>8</v>
      </c>
    </row>
    <row r="77" spans="3:26">
      <c r="C77" s="105" t="s">
        <v>291</v>
      </c>
      <c r="D77" s="106" t="s">
        <v>292</v>
      </c>
      <c r="E77">
        <f>include!D72</f>
        <v>1</v>
      </c>
      <c r="F77">
        <f t="shared" si="13"/>
        <v>59</v>
      </c>
      <c r="G77" t="str">
        <f t="shared" si="13"/>
        <v/>
      </c>
      <c r="H77">
        <f t="shared" si="14"/>
        <v>59</v>
      </c>
      <c r="I77">
        <f t="shared" si="15"/>
        <v>10</v>
      </c>
      <c r="W77" t="s">
        <v>292</v>
      </c>
      <c r="X77">
        <v>1</v>
      </c>
      <c r="Y77">
        <v>59</v>
      </c>
      <c r="Z77" t="s">
        <v>8</v>
      </c>
    </row>
    <row r="78" spans="3:26">
      <c r="C78" s="105" t="s">
        <v>197</v>
      </c>
      <c r="D78" s="106" t="s">
        <v>293</v>
      </c>
      <c r="E78">
        <f>include!D73</f>
        <v>1</v>
      </c>
      <c r="F78">
        <f t="shared" si="13"/>
        <v>60</v>
      </c>
      <c r="G78" t="str">
        <f t="shared" si="13"/>
        <v/>
      </c>
      <c r="H78">
        <f t="shared" si="14"/>
        <v>60</v>
      </c>
      <c r="I78">
        <f t="shared" si="15"/>
        <v>10</v>
      </c>
      <c r="W78" t="s">
        <v>293</v>
      </c>
      <c r="X78">
        <v>1</v>
      </c>
      <c r="Y78">
        <v>60</v>
      </c>
      <c r="Z78" t="s">
        <v>8</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5:I65"/>
  <sheetViews>
    <sheetView workbookViewId="0">
      <selection activeCell="F6" sqref="F6"/>
    </sheetView>
  </sheetViews>
  <sheetFormatPr defaultRowHeight="15.5"/>
  <cols>
    <col min="3" max="3" width="29.58203125" customWidth="1"/>
  </cols>
  <sheetData>
    <row r="5" spans="3:9">
      <c r="F5" s="98" t="s">
        <v>314</v>
      </c>
      <c r="G5" s="98" t="s">
        <v>315</v>
      </c>
      <c r="H5" s="98" t="s">
        <v>320</v>
      </c>
      <c r="I5" s="98" t="s">
        <v>321</v>
      </c>
    </row>
    <row r="6" spans="3:9">
      <c r="C6" t="s">
        <v>160</v>
      </c>
      <c r="E6">
        <v>1</v>
      </c>
      <c r="F6">
        <f>'Trend by ind'!D6</f>
        <v>1.177757444610396</v>
      </c>
      <c r="G6">
        <f>'Trend by ind'!E6</f>
        <v>1.5506378350425405E-2</v>
      </c>
      <c r="H6">
        <f>'Trend by ind'!F6</f>
        <v>0.3176908961449566</v>
      </c>
      <c r="I6">
        <f>'Trend by ind'!G6</f>
        <v>2.8577433894374005E-2</v>
      </c>
    </row>
    <row r="7" spans="3:9">
      <c r="C7" t="s">
        <v>162</v>
      </c>
      <c r="E7">
        <v>2</v>
      </c>
      <c r="F7">
        <f>'Trend by ind'!D7</f>
        <v>0.47253610397845724</v>
      </c>
      <c r="G7">
        <f>'Trend by ind'!E7</f>
        <v>-4.7639396170327891E-2</v>
      </c>
      <c r="H7">
        <f>'Trend by ind'!F7</f>
        <v>0.28374856233404183</v>
      </c>
      <c r="I7">
        <f>'Trend by ind'!G7</f>
        <v>4.2559959678774441E-2</v>
      </c>
    </row>
    <row r="8" spans="3:9">
      <c r="C8" t="s">
        <v>165</v>
      </c>
      <c r="E8">
        <v>3</v>
      </c>
      <c r="F8">
        <f>'Trend by ind'!D8</f>
        <v>2.384460906229763</v>
      </c>
      <c r="G8">
        <f>'Trend by ind'!E8</f>
        <v>-0.16667166607627185</v>
      </c>
      <c r="H8">
        <f>'Trend by ind'!F8</f>
        <v>1.1094558494388347</v>
      </c>
      <c r="I8">
        <f>'Trend by ind'!G8</f>
        <v>9.1797238157147548E-2</v>
      </c>
    </row>
    <row r="9" spans="3:9">
      <c r="C9" t="s">
        <v>167</v>
      </c>
      <c r="E9">
        <v>4</v>
      </c>
      <c r="F9">
        <f>'Trend by ind'!D9</f>
        <v>0.509435717206418</v>
      </c>
      <c r="G9">
        <f>'Trend by ind'!E9</f>
        <v>-4.5643715665217119E-2</v>
      </c>
      <c r="H9">
        <f>'Trend by ind'!F9</f>
        <v>0.22886694909419245</v>
      </c>
      <c r="I9">
        <f>'Trend by ind'!G9</f>
        <v>2.1773985130564288E-2</v>
      </c>
    </row>
    <row r="10" spans="3:9">
      <c r="C10" t="s">
        <v>170</v>
      </c>
      <c r="E10">
        <v>5</v>
      </c>
      <c r="F10">
        <f>'Trend by ind'!D10</f>
        <v>0.36083481340180662</v>
      </c>
      <c r="G10">
        <f>'Trend by ind'!E10</f>
        <v>8.2898577724178722E-3</v>
      </c>
      <c r="H10">
        <f>'Trend by ind'!F10</f>
        <v>0.17678019203465176</v>
      </c>
      <c r="I10">
        <f>'Trend by ind'!G10</f>
        <v>1.4781069669688351E-2</v>
      </c>
    </row>
    <row r="11" spans="3:9">
      <c r="C11" t="s">
        <v>171</v>
      </c>
      <c r="E11">
        <v>6</v>
      </c>
      <c r="F11">
        <f>'Trend by ind'!D11</f>
        <v>0.53410936657220787</v>
      </c>
      <c r="G11">
        <f>'Trend by ind'!E11</f>
        <v>3.5773953084252602E-2</v>
      </c>
      <c r="H11">
        <f>'Trend by ind'!F11</f>
        <v>0.70733225500962515</v>
      </c>
      <c r="I11">
        <f>'Trend by ind'!G11</f>
        <v>9.461330844194546E-2</v>
      </c>
    </row>
    <row r="12" spans="3:9">
      <c r="C12" t="s">
        <v>173</v>
      </c>
      <c r="E12">
        <v>7</v>
      </c>
      <c r="F12">
        <f>'Trend by ind'!D12</f>
        <v>-0.11597179412735083</v>
      </c>
      <c r="G12">
        <f>'Trend by ind'!E12</f>
        <v>1.7178994553292744E-2</v>
      </c>
      <c r="H12">
        <f>'Trend by ind'!F12</f>
        <v>0.10011541403090314</v>
      </c>
      <c r="I12">
        <f>'Trend by ind'!G12</f>
        <v>1.014518883577919E-2</v>
      </c>
    </row>
    <row r="13" spans="3:9">
      <c r="C13" t="s">
        <v>180</v>
      </c>
      <c r="E13">
        <v>8</v>
      </c>
      <c r="F13">
        <f>'Trend by ind'!D13</f>
        <v>-8.9420979427801278E-2</v>
      </c>
      <c r="G13">
        <f>'Trend by ind'!E13</f>
        <v>-1.7233689207998795E-2</v>
      </c>
      <c r="H13">
        <f>'Trend by ind'!F13</f>
        <v>0.3923882541601072</v>
      </c>
      <c r="I13">
        <f>'Trend by ind'!G13</f>
        <v>3.9252657938744537E-2</v>
      </c>
    </row>
    <row r="14" spans="3:9">
      <c r="C14" t="s">
        <v>182</v>
      </c>
      <c r="E14">
        <v>9</v>
      </c>
      <c r="F14">
        <f>'Trend by ind'!D14</f>
        <v>0.1762809939847467</v>
      </c>
      <c r="G14">
        <f>'Trend by ind'!E14</f>
        <v>-4.5711374870160111E-3</v>
      </c>
      <c r="H14">
        <f>'Trend by ind'!F14</f>
        <v>0.1262815371147398</v>
      </c>
      <c r="I14">
        <f>'Trend by ind'!G14</f>
        <v>1.8236662304198806E-2</v>
      </c>
    </row>
    <row r="15" spans="3:9">
      <c r="C15" t="s">
        <v>185</v>
      </c>
      <c r="E15">
        <v>10</v>
      </c>
      <c r="F15">
        <f>'Trend by ind'!D15</f>
        <v>-0.48627023181367623</v>
      </c>
      <c r="G15">
        <f>'Trend by ind'!E15</f>
        <v>4.8038875481114941E-2</v>
      </c>
      <c r="H15">
        <f>'Trend by ind'!F15</f>
        <v>0.35986439041688051</v>
      </c>
      <c r="I15">
        <f>'Trend by ind'!G15</f>
        <v>8.1982172927268046E-2</v>
      </c>
    </row>
    <row r="16" spans="3:9">
      <c r="C16" t="s">
        <v>187</v>
      </c>
      <c r="E16">
        <v>11</v>
      </c>
      <c r="F16">
        <f>'Trend by ind'!D16</f>
        <v>6.9913531182037303E-2</v>
      </c>
      <c r="G16">
        <f>'Trend by ind'!E16</f>
        <v>-1.466078875064596E-2</v>
      </c>
      <c r="H16">
        <f>'Trend by ind'!F16</f>
        <v>0.27551755619997959</v>
      </c>
      <c r="I16">
        <f>'Trend by ind'!G16</f>
        <v>2.9609037785214141E-2</v>
      </c>
    </row>
    <row r="17" spans="3:9">
      <c r="C17" t="s">
        <v>190</v>
      </c>
      <c r="E17">
        <v>12</v>
      </c>
      <c r="F17">
        <f>'Trend by ind'!D17</f>
        <v>0.24220927588573182</v>
      </c>
      <c r="G17">
        <f>'Trend by ind'!E17</f>
        <v>1.9949917374908671E-2</v>
      </c>
      <c r="H17">
        <f>'Trend by ind'!F17</f>
        <v>0.21275376972968812</v>
      </c>
      <c r="I17">
        <f>'Trend by ind'!G17</f>
        <v>3.0385981239324764E-2</v>
      </c>
    </row>
    <row r="18" spans="3:9">
      <c r="C18" t="s">
        <v>192</v>
      </c>
      <c r="E18">
        <v>13</v>
      </c>
      <c r="F18">
        <f>'Trend by ind'!D18</f>
        <v>1.0161945793131384</v>
      </c>
      <c r="G18">
        <f>'Trend by ind'!E18</f>
        <v>-1.6381339995268608E-3</v>
      </c>
      <c r="H18">
        <f>'Trend by ind'!F18</f>
        <v>0.52810868538752187</v>
      </c>
      <c r="I18">
        <f>'Trend by ind'!G18</f>
        <v>5.7603068032417368E-2</v>
      </c>
    </row>
    <row r="19" spans="3:9">
      <c r="C19" t="s">
        <v>194</v>
      </c>
      <c r="E19">
        <v>14</v>
      </c>
      <c r="F19">
        <f>'Trend by ind'!D19</f>
        <v>0.12075258261230286</v>
      </c>
      <c r="G19">
        <f>'Trend by ind'!E19</f>
        <v>1.0386119373273727E-2</v>
      </c>
      <c r="H19">
        <f>'Trend by ind'!F19</f>
        <v>0.15056173311708204</v>
      </c>
      <c r="I19">
        <f>'Trend by ind'!G19</f>
        <v>2.2551318213424987E-2</v>
      </c>
    </row>
    <row r="20" spans="3:9">
      <c r="C20" t="s">
        <v>196</v>
      </c>
      <c r="E20">
        <v>15</v>
      </c>
      <c r="F20">
        <f>'Trend by ind'!D20</f>
        <v>3.5971353415285047E-2</v>
      </c>
      <c r="G20">
        <f>'Trend by ind'!E20</f>
        <v>-1.6309788972200555E-2</v>
      </c>
      <c r="H20">
        <f>'Trend by ind'!F20</f>
        <v>9.2535919472389386E-2</v>
      </c>
      <c r="I20">
        <f>'Trend by ind'!G20</f>
        <v>1.1597096766113247E-2</v>
      </c>
    </row>
    <row r="21" spans="3:9">
      <c r="C21" t="s">
        <v>201</v>
      </c>
      <c r="E21">
        <v>16</v>
      </c>
      <c r="F21">
        <f>'Trend by ind'!D21</f>
        <v>6.3039191140359732E-2</v>
      </c>
      <c r="G21">
        <f>'Trend by ind'!E21</f>
        <v>-1.3465103860164978E-2</v>
      </c>
      <c r="H21">
        <f>'Trend by ind'!F21</f>
        <v>0.16754924379566261</v>
      </c>
      <c r="I21">
        <f>'Trend by ind'!G21</f>
        <v>2.2419919813442307E-2</v>
      </c>
    </row>
    <row r="22" spans="3:9">
      <c r="C22" t="s">
        <v>203</v>
      </c>
      <c r="E22">
        <v>17</v>
      </c>
      <c r="F22">
        <f>'Trend by ind'!D22</f>
        <v>0.34628034456605322</v>
      </c>
      <c r="G22">
        <f>'Trend by ind'!E22</f>
        <v>-1.3347167723264915E-3</v>
      </c>
      <c r="H22">
        <f>'Trend by ind'!F22</f>
        <v>0.11008360141012671</v>
      </c>
      <c r="I22">
        <f>'Trend by ind'!G22</f>
        <v>1.2967325935452205E-2</v>
      </c>
    </row>
    <row r="23" spans="3:9">
      <c r="C23" t="s">
        <v>205</v>
      </c>
      <c r="E23">
        <v>18</v>
      </c>
      <c r="F23">
        <f>'Trend by ind'!D23</f>
        <v>-3.0772570838767197E-2</v>
      </c>
      <c r="G23">
        <f>'Trend by ind'!E23</f>
        <v>-3.8083911232593454E-3</v>
      </c>
      <c r="H23">
        <f>'Trend by ind'!F23</f>
        <v>6.7738090567864645E-2</v>
      </c>
      <c r="I23">
        <f>'Trend by ind'!G23</f>
        <v>7.1150922221358175E-3</v>
      </c>
    </row>
    <row r="24" spans="3:9">
      <c r="C24" t="s">
        <v>207</v>
      </c>
      <c r="E24">
        <v>19</v>
      </c>
      <c r="F24">
        <f>'Trend by ind'!D24</f>
        <v>0.34253854432835784</v>
      </c>
      <c r="G24">
        <f>'Trend by ind'!E24</f>
        <v>4.7451090069448648E-3</v>
      </c>
      <c r="H24">
        <f>'Trend by ind'!F24</f>
        <v>8.5436088049910028E-2</v>
      </c>
      <c r="I24">
        <f>'Trend by ind'!G24</f>
        <v>1.0945767662994427E-2</v>
      </c>
    </row>
    <row r="25" spans="3:9">
      <c r="C25" t="s">
        <v>209</v>
      </c>
      <c r="E25">
        <v>20</v>
      </c>
      <c r="F25">
        <f>'Trend by ind'!D25</f>
        <v>0.17449553853723573</v>
      </c>
      <c r="G25">
        <f>'Trend by ind'!E25</f>
        <v>1.0208450574011627E-2</v>
      </c>
      <c r="H25">
        <f>'Trend by ind'!F25</f>
        <v>9.4957518458231929E-2</v>
      </c>
      <c r="I25">
        <f>'Trend by ind'!G25</f>
        <v>1.2460997155041047E-2</v>
      </c>
    </row>
    <row r="26" spans="3:9">
      <c r="C26" t="s">
        <v>211</v>
      </c>
      <c r="E26">
        <v>21</v>
      </c>
      <c r="F26">
        <f>'Trend by ind'!D26</f>
        <v>0.70281941397525016</v>
      </c>
      <c r="G26">
        <f>'Trend by ind'!E26</f>
        <v>3.8499405044158932E-3</v>
      </c>
      <c r="H26">
        <f>'Trend by ind'!F26</f>
        <v>0.14684220713160173</v>
      </c>
      <c r="I26">
        <f>'Trend by ind'!G26</f>
        <v>2.156130792981065E-2</v>
      </c>
    </row>
    <row r="27" spans="3:9">
      <c r="C27" t="s">
        <v>213</v>
      </c>
      <c r="E27">
        <v>22</v>
      </c>
      <c r="F27">
        <f>'Trend by ind'!D27</f>
        <v>-0.13899860309213297</v>
      </c>
      <c r="G27">
        <f>'Trend by ind'!E27</f>
        <v>2.0948991142634252E-2</v>
      </c>
      <c r="H27">
        <f>'Trend by ind'!F27</f>
        <v>0.20202996223901498</v>
      </c>
      <c r="I27">
        <f>'Trend by ind'!G27</f>
        <v>2.8976624089987465E-2</v>
      </c>
    </row>
    <row r="28" spans="3:9">
      <c r="C28" t="s">
        <v>215</v>
      </c>
      <c r="E28">
        <v>23</v>
      </c>
      <c r="F28">
        <f>'Trend by ind'!D28</f>
        <v>0.3226434574413416</v>
      </c>
      <c r="G28">
        <f>'Trend by ind'!E28</f>
        <v>8.7988749476471187E-3</v>
      </c>
      <c r="H28">
        <f>'Trend by ind'!F28</f>
        <v>8.0262263884885582E-2</v>
      </c>
      <c r="I28">
        <f>'Trend by ind'!G28</f>
        <v>9.4616865724648589E-3</v>
      </c>
    </row>
    <row r="29" spans="3:9">
      <c r="C29" t="s">
        <v>217</v>
      </c>
      <c r="E29">
        <v>24</v>
      </c>
      <c r="F29">
        <f>'Trend by ind'!D29</f>
        <v>0.32322466795068983</v>
      </c>
      <c r="G29">
        <f>'Trend by ind'!E29</f>
        <v>7.9657642654881418E-5</v>
      </c>
      <c r="H29">
        <f>'Trend by ind'!F29</f>
        <v>9.6239915648550473E-2</v>
      </c>
      <c r="I29">
        <f>'Trend by ind'!G29</f>
        <v>1.2152774908515931E-2</v>
      </c>
    </row>
    <row r="30" spans="3:9">
      <c r="C30" t="s">
        <v>219</v>
      </c>
      <c r="E30">
        <v>25</v>
      </c>
      <c r="F30">
        <f>'Trend by ind'!D30</f>
        <v>0.16422076292984225</v>
      </c>
      <c r="G30">
        <f>'Trend by ind'!E30</f>
        <v>-3.1891202044857049E-2</v>
      </c>
      <c r="H30">
        <f>'Trend by ind'!F30</f>
        <v>0.14464283580961501</v>
      </c>
      <c r="I30">
        <f>'Trend by ind'!G30</f>
        <v>2.3853829173700856E-2</v>
      </c>
    </row>
    <row r="31" spans="3:9">
      <c r="C31" t="s">
        <v>222</v>
      </c>
      <c r="E31">
        <v>26</v>
      </c>
      <c r="F31">
        <f>'Trend by ind'!D31</f>
        <v>0.314179149208273</v>
      </c>
      <c r="G31">
        <f>'Trend by ind'!E31</f>
        <v>-2.0886591643058287E-2</v>
      </c>
      <c r="H31">
        <f>'Trend by ind'!F31</f>
        <v>9.3990737376744432E-2</v>
      </c>
      <c r="I31">
        <f>'Trend by ind'!G31</f>
        <v>1.1524612787843938E-2</v>
      </c>
    </row>
    <row r="32" spans="3:9">
      <c r="C32" t="s">
        <v>224</v>
      </c>
      <c r="E32">
        <v>27</v>
      </c>
      <c r="F32">
        <f>'Trend by ind'!D32</f>
        <v>0.31005079441386185</v>
      </c>
      <c r="G32">
        <f>'Trend by ind'!E32</f>
        <v>-2.1222530731199278E-2</v>
      </c>
      <c r="H32">
        <f>'Trend by ind'!F32</f>
        <v>9.6197081320527705E-2</v>
      </c>
      <c r="I32">
        <f>'Trend by ind'!G32</f>
        <v>9.1941097281291444E-3</v>
      </c>
    </row>
    <row r="33" spans="3:9">
      <c r="C33" t="s">
        <v>227</v>
      </c>
      <c r="E33">
        <v>28</v>
      </c>
      <c r="F33">
        <f>'Trend by ind'!D33</f>
        <v>0.42921053197908193</v>
      </c>
      <c r="G33">
        <f>'Trend by ind'!E33</f>
        <v>6.7090152844725033E-3</v>
      </c>
      <c r="H33">
        <f>'Trend by ind'!F33</f>
        <v>0.20189616339755209</v>
      </c>
      <c r="I33">
        <f>'Trend by ind'!G33</f>
        <v>2.4941151047603076E-2</v>
      </c>
    </row>
    <row r="34" spans="3:9">
      <c r="C34" t="s">
        <v>229</v>
      </c>
      <c r="E34">
        <v>29</v>
      </c>
      <c r="F34">
        <f>'Trend by ind'!D34</f>
        <v>0.41985622371422582</v>
      </c>
      <c r="G34">
        <f>'Trend by ind'!E34</f>
        <v>-8.7761732982276318E-3</v>
      </c>
      <c r="H34">
        <f>'Trend by ind'!F34</f>
        <v>0.17024467457370787</v>
      </c>
      <c r="I34">
        <f>'Trend by ind'!G34</f>
        <v>2.0173162053357389E-2</v>
      </c>
    </row>
    <row r="35" spans="3:9">
      <c r="C35" t="s">
        <v>231</v>
      </c>
      <c r="E35">
        <v>30</v>
      </c>
      <c r="F35">
        <f>'Trend by ind'!D35</f>
        <v>0.52905384471853423</v>
      </c>
      <c r="G35">
        <f>'Trend by ind'!E35</f>
        <v>1.4737199364714671E-2</v>
      </c>
      <c r="H35">
        <f>'Trend by ind'!F35</f>
        <v>0.16515883410531118</v>
      </c>
      <c r="I35">
        <f>'Trend by ind'!G35</f>
        <v>2.3193346167221948E-2</v>
      </c>
    </row>
    <row r="36" spans="3:9">
      <c r="C36" t="s">
        <v>233</v>
      </c>
      <c r="E36">
        <v>31</v>
      </c>
      <c r="F36">
        <f>'Trend by ind'!D36</f>
        <v>0.2369563596111732</v>
      </c>
      <c r="G36">
        <f>'Trend by ind'!E36</f>
        <v>-3.1724052356232126E-4</v>
      </c>
      <c r="H36">
        <f>'Trend by ind'!F36</f>
        <v>9.0001912303801931E-2</v>
      </c>
      <c r="I36">
        <f>'Trend by ind'!G36</f>
        <v>1.0844181453101284E-2</v>
      </c>
    </row>
    <row r="37" spans="3:9">
      <c r="C37" t="s">
        <v>235</v>
      </c>
      <c r="E37">
        <v>32</v>
      </c>
      <c r="F37">
        <f>'Trend by ind'!D37</f>
        <v>-1.9268856914247501E-2</v>
      </c>
      <c r="G37">
        <f>'Trend by ind'!E37</f>
        <v>-3.9765665947770285E-2</v>
      </c>
      <c r="H37">
        <f>'Trend by ind'!F37</f>
        <v>0.20121680762726216</v>
      </c>
      <c r="I37">
        <f>'Trend by ind'!G37</f>
        <v>3.2105818007974643E-2</v>
      </c>
    </row>
    <row r="38" spans="3:9">
      <c r="C38" t="s">
        <v>237</v>
      </c>
      <c r="E38">
        <v>33</v>
      </c>
      <c r="F38">
        <f>'Trend by ind'!D38</f>
        <v>0.70749080320497348</v>
      </c>
      <c r="G38">
        <f>'Trend by ind'!E38</f>
        <v>-1.6013065537448207E-2</v>
      </c>
      <c r="H38">
        <f>'Trend by ind'!F38</f>
        <v>0.80902617841258873</v>
      </c>
      <c r="I38">
        <f>'Trend by ind'!G38</f>
        <v>8.5220690749997843E-2</v>
      </c>
    </row>
    <row r="39" spans="3:9">
      <c r="C39" t="s">
        <v>239</v>
      </c>
      <c r="E39">
        <v>34</v>
      </c>
      <c r="F39">
        <f>'Trend by ind'!D39</f>
        <v>0.18756637279070462</v>
      </c>
      <c r="G39">
        <f>'Trend by ind'!E39</f>
        <v>1.7621546292863437E-2</v>
      </c>
      <c r="H39">
        <f>'Trend by ind'!F39</f>
        <v>0.20840115121977723</v>
      </c>
      <c r="I39">
        <f>'Trend by ind'!G39</f>
        <v>2.2785134778505953E-2</v>
      </c>
    </row>
    <row r="40" spans="3:9">
      <c r="C40" t="s">
        <v>241</v>
      </c>
      <c r="E40">
        <v>35</v>
      </c>
      <c r="F40">
        <f>'Trend by ind'!D40</f>
        <v>0.41825250526093505</v>
      </c>
      <c r="G40">
        <f>'Trend by ind'!E40</f>
        <v>-1.0167645441786938E-2</v>
      </c>
      <c r="H40">
        <f>'Trend by ind'!F40</f>
        <v>0.13025766050395182</v>
      </c>
      <c r="I40">
        <f>'Trend by ind'!G40</f>
        <v>1.3833874841932959E-2</v>
      </c>
    </row>
    <row r="41" spans="3:9">
      <c r="C41" t="s">
        <v>244</v>
      </c>
      <c r="E41">
        <v>36</v>
      </c>
      <c r="F41">
        <f>'Trend by ind'!D41</f>
        <v>0.47266383313334537</v>
      </c>
      <c r="G41">
        <f>'Trend by ind'!E41</f>
        <v>2.5809621287102142E-2</v>
      </c>
      <c r="H41">
        <f>'Trend by ind'!F41</f>
        <v>0.20147099931125498</v>
      </c>
      <c r="I41">
        <f>'Trend by ind'!G41</f>
        <v>2.2544479291670687E-2</v>
      </c>
    </row>
    <row r="42" spans="3:9">
      <c r="C42" t="s">
        <v>246</v>
      </c>
      <c r="E42">
        <v>37</v>
      </c>
      <c r="F42">
        <f>'Trend by ind'!D42</f>
        <v>-0.26175695360316342</v>
      </c>
      <c r="G42">
        <f>'Trend by ind'!E42</f>
        <v>3.3282062275403111E-2</v>
      </c>
      <c r="H42">
        <f>'Trend by ind'!F42</f>
        <v>0.48587817678928164</v>
      </c>
      <c r="I42">
        <f>'Trend by ind'!G42</f>
        <v>5.3711090403586334E-2</v>
      </c>
    </row>
    <row r="43" spans="3:9">
      <c r="C43" t="s">
        <v>248</v>
      </c>
      <c r="E43">
        <v>38</v>
      </c>
      <c r="F43">
        <f>'Trend by ind'!D43</f>
        <v>0.35692726141553416</v>
      </c>
      <c r="G43">
        <f>'Trend by ind'!E43</f>
        <v>5.7871805684412943E-3</v>
      </c>
      <c r="H43">
        <f>'Trend by ind'!F43</f>
        <v>0.15076363743425708</v>
      </c>
      <c r="I43">
        <f>'Trend by ind'!G43</f>
        <v>1.8025735529015586E-2</v>
      </c>
    </row>
    <row r="44" spans="3:9">
      <c r="C44" t="s">
        <v>250</v>
      </c>
      <c r="E44">
        <v>39</v>
      </c>
      <c r="F44">
        <f>'Trend by ind'!D44</f>
        <v>-0.20112686372540745</v>
      </c>
      <c r="G44">
        <f>'Trend by ind'!E44</f>
        <v>2.5280594088483585E-2</v>
      </c>
      <c r="H44">
        <f>'Trend by ind'!F44</f>
        <v>0.33361180077883784</v>
      </c>
      <c r="I44">
        <f>'Trend by ind'!G44</f>
        <v>2.220412963232626E-2</v>
      </c>
    </row>
    <row r="45" spans="3:9">
      <c r="C45" t="s">
        <v>254</v>
      </c>
      <c r="E45">
        <v>40</v>
      </c>
      <c r="F45">
        <f>'Trend by ind'!D45</f>
        <v>-0.74186806309523445</v>
      </c>
      <c r="G45">
        <f>'Trend by ind'!E45</f>
        <v>0.12475335693075744</v>
      </c>
      <c r="H45">
        <f>'Trend by ind'!F45</f>
        <v>0.36337466229488469</v>
      </c>
      <c r="I45">
        <f>'Trend by ind'!G45</f>
        <v>4.1349331620892223E-2</v>
      </c>
    </row>
    <row r="46" spans="3:9">
      <c r="C46" t="s">
        <v>256</v>
      </c>
      <c r="E46">
        <v>41</v>
      </c>
      <c r="F46">
        <f>'Trend by ind'!D46</f>
        <v>0.29818290201902348</v>
      </c>
      <c r="G46">
        <f>'Trend by ind'!E46</f>
        <v>-1.3768789361377896E-2</v>
      </c>
      <c r="H46">
        <f>'Trend by ind'!F46</f>
        <v>0.27727491814729266</v>
      </c>
      <c r="I46">
        <f>'Trend by ind'!G46</f>
        <v>4.1225126024289502E-2</v>
      </c>
    </row>
    <row r="47" spans="3:9">
      <c r="C47" t="s">
        <v>258</v>
      </c>
      <c r="E47">
        <v>42</v>
      </c>
      <c r="F47">
        <f>'Trend by ind'!D47</f>
        <v>-0.32825716072243338</v>
      </c>
      <c r="G47">
        <f>'Trend by ind'!E47</f>
        <v>6.2502396753874326E-2</v>
      </c>
      <c r="H47">
        <f>'Trend by ind'!F47</f>
        <v>0.58329806943148177</v>
      </c>
      <c r="I47">
        <f>'Trend by ind'!G47</f>
        <v>6.603020898746248E-2</v>
      </c>
    </row>
    <row r="48" spans="3:9">
      <c r="C48" t="s">
        <v>260</v>
      </c>
      <c r="E48">
        <v>43</v>
      </c>
      <c r="F48">
        <f>'Trend by ind'!D48</f>
        <v>-0.16913539077125966</v>
      </c>
      <c r="G48">
        <f>'Trend by ind'!E48</f>
        <v>1.5068315304141888E-2</v>
      </c>
      <c r="H48">
        <f>'Trend by ind'!F48</f>
        <v>0.19880111236249787</v>
      </c>
      <c r="I48">
        <f>'Trend by ind'!G48</f>
        <v>2.6907645248191482E-2</v>
      </c>
    </row>
    <row r="49" spans="3:9">
      <c r="C49" t="s">
        <v>262</v>
      </c>
      <c r="E49">
        <v>44</v>
      </c>
      <c r="F49">
        <f>'Trend by ind'!D49</f>
        <v>-1.9167146248029482E-2</v>
      </c>
      <c r="G49">
        <f>'Trend by ind'!E49</f>
        <v>2.4951252038395513E-2</v>
      </c>
      <c r="H49">
        <f>'Trend by ind'!F49</f>
        <v>7.3631493046932769E-2</v>
      </c>
      <c r="I49">
        <f>'Trend by ind'!G49</f>
        <v>1.0085823742201707E-2</v>
      </c>
    </row>
    <row r="50" spans="3:9">
      <c r="C50" t="s">
        <v>264</v>
      </c>
      <c r="E50">
        <v>45</v>
      </c>
      <c r="F50">
        <f>'Trend by ind'!D50</f>
        <v>-0.10088755033093962</v>
      </c>
      <c r="G50">
        <f>'Trend by ind'!E50</f>
        <v>1.5868496997503594E-3</v>
      </c>
      <c r="H50">
        <f>'Trend by ind'!F50</f>
        <v>0.17844424876494328</v>
      </c>
      <c r="I50">
        <f>'Trend by ind'!G50</f>
        <v>2.0055290957268344E-2</v>
      </c>
    </row>
    <row r="51" spans="3:9">
      <c r="C51" t="s">
        <v>268</v>
      </c>
      <c r="E51">
        <v>46</v>
      </c>
      <c r="F51">
        <f>'Trend by ind'!D51</f>
        <v>0.19088947057813721</v>
      </c>
      <c r="G51">
        <f>'Trend by ind'!E51</f>
        <v>-2.9036698214887764E-2</v>
      </c>
      <c r="H51">
        <f>'Trend by ind'!F51</f>
        <v>0.36194020099078072</v>
      </c>
      <c r="I51">
        <f>'Trend by ind'!G51</f>
        <v>3.7810458709879834E-2</v>
      </c>
    </row>
    <row r="52" spans="3:9">
      <c r="C52" t="s">
        <v>270</v>
      </c>
      <c r="E52">
        <v>47</v>
      </c>
      <c r="F52">
        <f>'Trend by ind'!D52</f>
        <v>0.26784633562261734</v>
      </c>
      <c r="G52">
        <f>'Trend by ind'!E52</f>
        <v>1.4116312631989106E-2</v>
      </c>
      <c r="H52">
        <f>'Trend by ind'!F52</f>
        <v>0.13181896013848157</v>
      </c>
      <c r="I52">
        <f>'Trend by ind'!G52</f>
        <v>1.0021699710369E-2</v>
      </c>
    </row>
    <row r="53" spans="3:9">
      <c r="C53" t="s">
        <v>272</v>
      </c>
      <c r="E53">
        <v>48</v>
      </c>
      <c r="F53">
        <f>'Trend by ind'!D53</f>
        <v>0.19666989373642343</v>
      </c>
      <c r="G53">
        <f>'Trend by ind'!E53</f>
        <v>-1.0683020574692326E-2</v>
      </c>
      <c r="H53">
        <f>'Trend by ind'!F53</f>
        <v>0.10524429838107355</v>
      </c>
      <c r="I53">
        <f>'Trend by ind'!G53</f>
        <v>1.0006898223623698E-2</v>
      </c>
    </row>
    <row r="54" spans="3:9">
      <c r="C54" t="s">
        <v>273</v>
      </c>
      <c r="E54">
        <v>49</v>
      </c>
      <c r="F54">
        <f>'Trend by ind'!D54</f>
        <v>0.18721292091016695</v>
      </c>
      <c r="G54">
        <f>'Trend by ind'!E54</f>
        <v>1.5088323848768992E-2</v>
      </c>
      <c r="H54">
        <f>'Trend by ind'!F54</f>
        <v>0.22594168820382668</v>
      </c>
      <c r="I54">
        <f>'Trend by ind'!G54</f>
        <v>2.3011658611118851E-2</v>
      </c>
    </row>
    <row r="55" spans="3:9">
      <c r="C55" t="s">
        <v>275</v>
      </c>
      <c r="E55">
        <v>50</v>
      </c>
      <c r="F55">
        <f>'Trend by ind'!D55</f>
        <v>8.2794388980077641E-2</v>
      </c>
      <c r="G55">
        <f>'Trend by ind'!E55</f>
        <v>6.987248412987538E-3</v>
      </c>
      <c r="H55">
        <f>'Trend by ind'!F55</f>
        <v>6.42934911040864E-2</v>
      </c>
      <c r="I55">
        <f>'Trend by ind'!G55</f>
        <v>6.7504387702785208E-3</v>
      </c>
    </row>
    <row r="56" spans="3:9">
      <c r="C56" t="s">
        <v>277</v>
      </c>
      <c r="E56">
        <v>51</v>
      </c>
      <c r="F56">
        <f>'Trend by ind'!D56</f>
        <v>1.8206715678277412E-2</v>
      </c>
      <c r="G56">
        <f>'Trend by ind'!E56</f>
        <v>-4.1674574154362699E-3</v>
      </c>
      <c r="H56">
        <f>'Trend by ind'!F56</f>
        <v>0.23635316024247049</v>
      </c>
      <c r="I56">
        <f>'Trend by ind'!G56</f>
        <v>2.6629514213298358E-2</v>
      </c>
    </row>
    <row r="57" spans="3:9">
      <c r="C57" t="s">
        <v>278</v>
      </c>
      <c r="E57">
        <v>52</v>
      </c>
      <c r="F57">
        <f>'Trend by ind'!D57</f>
        <v>-8.3427380466847695E-3</v>
      </c>
      <c r="G57">
        <f>'Trend by ind'!E57</f>
        <v>-5.6273984139786212E-4</v>
      </c>
      <c r="H57">
        <f>'Trend by ind'!F57</f>
        <v>9.0513356142061907E-2</v>
      </c>
      <c r="I57">
        <f>'Trend by ind'!G57</f>
        <v>7.9532316863778277E-3</v>
      </c>
    </row>
    <row r="58" spans="3:9">
      <c r="C58" t="s">
        <v>280</v>
      </c>
      <c r="E58">
        <v>53</v>
      </c>
      <c r="F58">
        <f>'Trend by ind'!D58</f>
        <v>-5.3495533039882831E-2</v>
      </c>
      <c r="G58">
        <f>'Trend by ind'!E58</f>
        <v>2.4855516101592333E-2</v>
      </c>
      <c r="H58">
        <f>'Trend by ind'!F58</f>
        <v>9.3899375558530826E-2</v>
      </c>
      <c r="I58">
        <f>'Trend by ind'!G58</f>
        <v>9.4390155508904967E-3</v>
      </c>
    </row>
    <row r="59" spans="3:9">
      <c r="C59" t="s">
        <v>282</v>
      </c>
      <c r="E59">
        <v>54</v>
      </c>
      <c r="F59">
        <f>'Trend by ind'!D59</f>
        <v>-3.1905899781106424E-2</v>
      </c>
      <c r="G59">
        <f>'Trend by ind'!E59</f>
        <v>4.4354738526700332E-3</v>
      </c>
      <c r="H59">
        <f>'Trend by ind'!F59</f>
        <v>8.7536917642885362E-2</v>
      </c>
      <c r="I59">
        <f>'Trend by ind'!G59</f>
        <v>8.4386004434473492E-3</v>
      </c>
    </row>
    <row r="60" spans="3:9">
      <c r="C60" t="s">
        <v>284</v>
      </c>
      <c r="E60">
        <v>55</v>
      </c>
      <c r="F60">
        <f>'Trend by ind'!D60</f>
        <v>1.8314200183688109E-2</v>
      </c>
      <c r="G60">
        <f>'Trend by ind'!E60</f>
        <v>7.2475170730014332E-3</v>
      </c>
      <c r="H60">
        <f>'Trend by ind'!F60</f>
        <v>0.10774563793362985</v>
      </c>
      <c r="I60">
        <f>'Trend by ind'!G60</f>
        <v>1.7736523210217642E-2</v>
      </c>
    </row>
    <row r="61" spans="3:9">
      <c r="C61" t="s">
        <v>286</v>
      </c>
      <c r="E61">
        <v>56</v>
      </c>
      <c r="F61">
        <f>'Trend by ind'!D61</f>
        <v>0.19189067662670378</v>
      </c>
      <c r="G61">
        <f>'Trend by ind'!E61</f>
        <v>1.7956367072917156E-2</v>
      </c>
      <c r="H61">
        <f>'Trend by ind'!F61</f>
        <v>0.14084268922913717</v>
      </c>
      <c r="I61">
        <f>'Trend by ind'!G61</f>
        <v>1.8662118045278363E-2</v>
      </c>
    </row>
    <row r="62" spans="3:9">
      <c r="C62" t="s">
        <v>288</v>
      </c>
      <c r="E62">
        <v>57</v>
      </c>
      <c r="F62">
        <f>'Trend by ind'!D62</f>
        <v>0.36888003674573255</v>
      </c>
      <c r="G62">
        <f>'Trend by ind'!E62</f>
        <v>9.1959448064973456E-3</v>
      </c>
      <c r="H62">
        <f>'Trend by ind'!F62</f>
        <v>0.16232755927355405</v>
      </c>
      <c r="I62">
        <f>'Trend by ind'!G62</f>
        <v>1.453196480556971E-2</v>
      </c>
    </row>
    <row r="63" spans="3:9">
      <c r="C63" t="s">
        <v>290</v>
      </c>
      <c r="E63">
        <v>58</v>
      </c>
      <c r="F63">
        <f>'Trend by ind'!D63</f>
        <v>0.42867747269609358</v>
      </c>
      <c r="G63">
        <f>'Trend by ind'!E63</f>
        <v>2.6776998401072869E-2</v>
      </c>
      <c r="H63">
        <f>'Trend by ind'!F63</f>
        <v>0.11634545195160656</v>
      </c>
      <c r="I63">
        <f>'Trend by ind'!G63</f>
        <v>1.9458925084616698E-2</v>
      </c>
    </row>
    <row r="64" spans="3:9">
      <c r="C64" t="s">
        <v>292</v>
      </c>
      <c r="E64">
        <v>59</v>
      </c>
      <c r="F64">
        <f>'Trend by ind'!D64</f>
        <v>0.23467807582299596</v>
      </c>
      <c r="G64">
        <f>'Trend by ind'!E64</f>
        <v>-1.1966244406978237E-2</v>
      </c>
      <c r="H64">
        <f>'Trend by ind'!F64</f>
        <v>8.6180176928890906E-2</v>
      </c>
      <c r="I64">
        <f>'Trend by ind'!G64</f>
        <v>9.6521622977682707E-3</v>
      </c>
    </row>
    <row r="65" spans="3:9">
      <c r="C65" t="s">
        <v>293</v>
      </c>
      <c r="E65">
        <v>60</v>
      </c>
      <c r="F65">
        <f>'Trend by ind'!D65</f>
        <v>0.18956290876582657</v>
      </c>
      <c r="G65">
        <f>'Trend by ind'!E65</f>
        <v>5.6067125434406265E-3</v>
      </c>
      <c r="H65">
        <f>'Trend by ind'!F65</f>
        <v>0.11327742815932235</v>
      </c>
      <c r="I65">
        <f>'Trend by ind'!G65</f>
        <v>1.0924060062307395E-2</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C6:D66"/>
  <sheetViews>
    <sheetView workbookViewId="0">
      <selection activeCell="D7" sqref="D7"/>
    </sheetView>
  </sheetViews>
  <sheetFormatPr defaultRowHeight="15.5"/>
  <sheetData>
    <row r="6" spans="3:4">
      <c r="C6" s="99" t="s">
        <v>319</v>
      </c>
      <c r="D6" s="99" t="s">
        <v>332</v>
      </c>
    </row>
    <row r="7" spans="3:4">
      <c r="C7" s="99">
        <v>1</v>
      </c>
      <c r="D7">
        <f>'ind weights'!K6</f>
        <v>1.4422387609860253E-2</v>
      </c>
    </row>
    <row r="8" spans="3:4">
      <c r="C8" s="99">
        <v>2</v>
      </c>
      <c r="D8">
        <f>'ind weights'!K7</f>
        <v>2.261298196589124E-3</v>
      </c>
    </row>
    <row r="9" spans="3:4">
      <c r="C9" s="99">
        <v>3</v>
      </c>
      <c r="D9">
        <f>'ind weights'!K8</f>
        <v>9.1147847735380347E-3</v>
      </c>
    </row>
    <row r="10" spans="3:4">
      <c r="C10" s="99">
        <v>4</v>
      </c>
      <c r="D10">
        <f>'ind weights'!K9</f>
        <v>2.9869381136701976E-3</v>
      </c>
    </row>
    <row r="11" spans="3:4">
      <c r="C11" s="99">
        <v>5</v>
      </c>
      <c r="D11">
        <f>'ind weights'!K10</f>
        <v>1.3671220822216818E-3</v>
      </c>
    </row>
    <row r="12" spans="3:4">
      <c r="C12" s="99">
        <v>6</v>
      </c>
      <c r="D12">
        <f>'ind weights'!K11</f>
        <v>2.9874457085027055E-2</v>
      </c>
    </row>
    <row r="13" spans="3:4">
      <c r="C13" s="99">
        <v>7</v>
      </c>
      <c r="D13">
        <f>'ind weights'!K12</f>
        <v>6.685112221493196E-2</v>
      </c>
    </row>
    <row r="14" spans="3:4">
      <c r="C14" s="99">
        <v>8</v>
      </c>
      <c r="D14">
        <f>'ind weights'!K13</f>
        <v>3.515557671269668E-2</v>
      </c>
    </row>
    <row r="15" spans="3:4">
      <c r="C15" s="99">
        <v>9</v>
      </c>
      <c r="D15">
        <f>'ind weights'!K14</f>
        <v>5.6112769622052965E-3</v>
      </c>
    </row>
    <row r="16" spans="3:4">
      <c r="C16" s="99">
        <v>10</v>
      </c>
      <c r="D16">
        <f>'ind weights'!K15</f>
        <v>4.688852091941754E-3</v>
      </c>
    </row>
    <row r="17" spans="3:4">
      <c r="C17" s="99">
        <v>11</v>
      </c>
      <c r="D17">
        <f>'ind weights'!K16</f>
        <v>9.7540600046242612E-3</v>
      </c>
    </row>
    <row r="18" spans="3:4">
      <c r="C18" s="99">
        <v>12</v>
      </c>
      <c r="D18">
        <f>'ind weights'!K17</f>
        <v>7.4586278946606813E-3</v>
      </c>
    </row>
    <row r="19" spans="3:4">
      <c r="C19" s="99">
        <v>13</v>
      </c>
      <c r="D19">
        <f>'ind weights'!K18</f>
        <v>1.623862077214884E-2</v>
      </c>
    </row>
    <row r="20" spans="3:4">
      <c r="C20" s="99">
        <v>14</v>
      </c>
      <c r="D20">
        <f>'ind weights'!K19</f>
        <v>2.8457678986581757E-2</v>
      </c>
    </row>
    <row r="21" spans="3:4">
      <c r="C21" s="99">
        <v>15</v>
      </c>
      <c r="D21">
        <f>'ind weights'!K20</f>
        <v>1.2273201663233778E-2</v>
      </c>
    </row>
    <row r="22" spans="3:4">
      <c r="C22" s="99">
        <v>16</v>
      </c>
      <c r="D22">
        <f>'ind weights'!K21</f>
        <v>5.9408457809931323E-3</v>
      </c>
    </row>
    <row r="23" spans="3:4">
      <c r="C23" s="99">
        <v>17</v>
      </c>
      <c r="D23">
        <f>'ind weights'!K22</f>
        <v>6.5374536203612896E-3</v>
      </c>
    </row>
    <row r="24" spans="3:4">
      <c r="C24" s="99">
        <v>18</v>
      </c>
      <c r="D24">
        <f>'ind weights'!K23</f>
        <v>9.6674746252239721E-3</v>
      </c>
    </row>
    <row r="25" spans="3:4">
      <c r="C25" s="99">
        <v>19</v>
      </c>
      <c r="D25">
        <f>'ind weights'!K24</f>
        <v>1.8220521117453099E-2</v>
      </c>
    </row>
    <row r="26" spans="3:4">
      <c r="C26" s="99">
        <v>20</v>
      </c>
      <c r="D26">
        <f>'ind weights'!K25</f>
        <v>2.0092442582380615E-2</v>
      </c>
    </row>
    <row r="27" spans="3:4">
      <c r="C27" s="99">
        <v>21</v>
      </c>
      <c r="D27">
        <f>'ind weights'!K26</f>
        <v>3.3783305117681434E-2</v>
      </c>
    </row>
    <row r="28" spans="3:4">
      <c r="C28" s="99">
        <v>22</v>
      </c>
      <c r="D28">
        <f>'ind weights'!K27</f>
        <v>8.5381129051278013E-3</v>
      </c>
    </row>
    <row r="29" spans="3:4">
      <c r="C29" s="99">
        <v>23</v>
      </c>
      <c r="D29">
        <f>'ind weights'!K28</f>
        <v>3.8901479447669134E-2</v>
      </c>
    </row>
    <row r="30" spans="3:4">
      <c r="C30" s="99">
        <v>24</v>
      </c>
      <c r="D30">
        <f>'ind weights'!K29</f>
        <v>5.3349688185965662E-3</v>
      </c>
    </row>
    <row r="31" spans="3:4">
      <c r="C31" s="99">
        <v>25</v>
      </c>
      <c r="D31">
        <f>'ind weights'!K30</f>
        <v>8.2669542743126316E-3</v>
      </c>
    </row>
    <row r="32" spans="3:4">
      <c r="C32" s="99">
        <v>26</v>
      </c>
      <c r="D32">
        <f>'ind weights'!K31</f>
        <v>5.3736857983572889E-2</v>
      </c>
    </row>
    <row r="33" spans="3:4">
      <c r="C33" s="99">
        <v>27</v>
      </c>
      <c r="D33">
        <f>'ind weights'!K32</f>
        <v>6.318790594253039E-2</v>
      </c>
    </row>
    <row r="34" spans="3:4">
      <c r="C34" s="99">
        <v>28</v>
      </c>
      <c r="D34">
        <f>'ind weights'!K33</f>
        <v>6.8718041296002884E-3</v>
      </c>
    </row>
    <row r="35" spans="3:4">
      <c r="C35" s="99">
        <v>29</v>
      </c>
      <c r="D35">
        <f>'ind weights'!K34</f>
        <v>2.9909105949680864E-3</v>
      </c>
    </row>
    <row r="36" spans="3:4">
      <c r="C36" s="99">
        <v>30</v>
      </c>
      <c r="D36">
        <f>'ind weights'!K35</f>
        <v>2.0167699033635067E-3</v>
      </c>
    </row>
    <row r="37" spans="3:4">
      <c r="C37" s="99">
        <v>31</v>
      </c>
      <c r="D37">
        <f>'ind weights'!K36</f>
        <v>1.4471749368209949E-2</v>
      </c>
    </row>
    <row r="38" spans="3:4">
      <c r="C38" s="99">
        <v>32</v>
      </c>
      <c r="D38">
        <f>'ind weights'!K37</f>
        <v>1.8923723871647946E-3</v>
      </c>
    </row>
    <row r="39" spans="3:4">
      <c r="C39" s="99">
        <v>33</v>
      </c>
      <c r="D39">
        <f>'ind weights'!K38</f>
        <v>1.694925353766011E-3</v>
      </c>
    </row>
    <row r="40" spans="3:4">
      <c r="C40" s="99">
        <v>34</v>
      </c>
      <c r="D40">
        <f>'ind weights'!K39</f>
        <v>7.6831466524598943E-3</v>
      </c>
    </row>
    <row r="41" spans="3:4">
      <c r="C41" s="99">
        <v>35</v>
      </c>
      <c r="D41">
        <f>'ind weights'!K40</f>
        <v>2.4055581192772815E-3</v>
      </c>
    </row>
    <row r="42" spans="3:4">
      <c r="C42" s="99">
        <v>36</v>
      </c>
      <c r="D42">
        <f>'ind weights'!K41</f>
        <v>1.7383431030625691E-2</v>
      </c>
    </row>
    <row r="43" spans="3:4">
      <c r="C43" s="99">
        <v>37</v>
      </c>
      <c r="D43">
        <f>'ind weights'!K42</f>
        <v>6.9897279725728099E-3</v>
      </c>
    </row>
    <row r="44" spans="3:4">
      <c r="C44" s="99">
        <v>38</v>
      </c>
      <c r="D44">
        <f>'ind weights'!K43</f>
        <v>2.4649246453401795E-2</v>
      </c>
    </row>
    <row r="45" spans="3:4">
      <c r="C45" s="99">
        <v>39</v>
      </c>
      <c r="D45">
        <f>'ind weights'!K44</f>
        <v>5.3113546242146703E-3</v>
      </c>
    </row>
    <row r="46" spans="3:4">
      <c r="C46" s="99">
        <v>40</v>
      </c>
      <c r="D46">
        <f>'ind weights'!K45</f>
        <v>3.0026882663716427E-2</v>
      </c>
    </row>
    <row r="47" spans="3:4">
      <c r="C47" s="99">
        <v>41</v>
      </c>
      <c r="D47">
        <f>'ind weights'!K46</f>
        <v>2.7038031873865765E-2</v>
      </c>
    </row>
    <row r="48" spans="3:4">
      <c r="C48" s="99">
        <v>42</v>
      </c>
      <c r="D48">
        <f>'ind weights'!K47</f>
        <v>1.6972647038636567E-2</v>
      </c>
    </row>
    <row r="49" spans="3:4">
      <c r="C49" s="99">
        <v>43</v>
      </c>
      <c r="D49">
        <f>'ind weights'!K48</f>
        <v>5.8583800118276932E-3</v>
      </c>
    </row>
    <row r="50" spans="3:4">
      <c r="C50" s="99">
        <v>44</v>
      </c>
      <c r="D50">
        <f>'ind weights'!K49</f>
        <v>4.6716821449986561E-2</v>
      </c>
    </row>
    <row r="51" spans="3:4">
      <c r="C51" s="99">
        <v>45</v>
      </c>
      <c r="D51">
        <f>'ind weights'!K50</f>
        <v>1.4662943421787981E-2</v>
      </c>
    </row>
    <row r="52" spans="3:4">
      <c r="C52" s="99">
        <v>46</v>
      </c>
      <c r="D52">
        <f>'ind weights'!K51</f>
        <v>1.3219314292347696E-2</v>
      </c>
    </row>
    <row r="53" spans="3:4">
      <c r="C53" s="99">
        <v>47</v>
      </c>
      <c r="D53">
        <f>'ind weights'!K52</f>
        <v>1.4720250142733456E-2</v>
      </c>
    </row>
    <row r="54" spans="3:4">
      <c r="C54" s="99">
        <v>48</v>
      </c>
      <c r="D54">
        <f>'ind weights'!K53</f>
        <v>4.4465601585579113E-2</v>
      </c>
    </row>
    <row r="55" spans="3:4">
      <c r="C55" s="99">
        <v>49</v>
      </c>
      <c r="D55">
        <f>'ind weights'!K54</f>
        <v>1.903362918755621E-2</v>
      </c>
    </row>
    <row r="56" spans="3:4">
      <c r="C56" s="99">
        <v>50</v>
      </c>
      <c r="D56">
        <f>'ind weights'!K55</f>
        <v>2.9676862922691314E-2</v>
      </c>
    </row>
    <row r="57" spans="3:4">
      <c r="C57" s="99">
        <v>51</v>
      </c>
      <c r="D57">
        <f>'ind weights'!K56</f>
        <v>3.3193759467287304E-3</v>
      </c>
    </row>
    <row r="58" spans="3:4">
      <c r="C58" s="99">
        <v>52</v>
      </c>
      <c r="D58">
        <f>'ind weights'!K57</f>
        <v>5.3732223422058682E-3</v>
      </c>
    </row>
    <row r="59" spans="3:4">
      <c r="C59" s="99">
        <v>53</v>
      </c>
      <c r="D59">
        <f>'ind weights'!K58</f>
        <v>3.010361040434047E-2</v>
      </c>
    </row>
    <row r="60" spans="3:4">
      <c r="C60" s="99">
        <v>54</v>
      </c>
      <c r="D60">
        <f>'ind weights'!K59</f>
        <v>1.9314866150553063E-2</v>
      </c>
    </row>
    <row r="61" spans="3:4">
      <c r="C61" s="99">
        <v>55</v>
      </c>
      <c r="D61">
        <f>'ind weights'!K60</f>
        <v>3.9226781527285162E-3</v>
      </c>
    </row>
    <row r="62" spans="3:4">
      <c r="C62" s="99">
        <v>56</v>
      </c>
      <c r="D62">
        <f>'ind weights'!K61</f>
        <v>3.7757699091750994E-3</v>
      </c>
    </row>
    <row r="63" spans="3:4">
      <c r="C63" s="99">
        <v>57</v>
      </c>
      <c r="D63">
        <f>'ind weights'!K62</f>
        <v>4.5183296540064408E-3</v>
      </c>
    </row>
    <row r="64" spans="3:4">
      <c r="C64" s="99">
        <v>58</v>
      </c>
      <c r="D64">
        <f>'ind weights'!K63</f>
        <v>9.3240756863620048E-3</v>
      </c>
    </row>
    <row r="65" spans="3:4">
      <c r="C65" s="99">
        <v>59</v>
      </c>
      <c r="D65">
        <f>'ind weights'!K64</f>
        <v>2.0742090403522439E-2</v>
      </c>
    </row>
    <row r="66" spans="3:4">
      <c r="C66" s="99">
        <v>60</v>
      </c>
      <c r="D66">
        <f>'ind weights'!K65</f>
        <v>2.4129292790189202E-2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Charts</vt:lpstr>
      </vt:variant>
      <vt:variant>
        <vt:i4>6</vt:i4>
      </vt:variant>
    </vt:vector>
  </HeadingPairs>
  <TitlesOfParts>
    <vt:vector size="28" baseType="lpstr">
      <vt:lpstr>Directory</vt:lpstr>
      <vt:lpstr>1st stage</vt:lpstr>
      <vt:lpstr>Res by sector</vt:lpstr>
      <vt:lpstr>dists</vt:lpstr>
      <vt:lpstr>psi by sector</vt:lpstr>
      <vt:lpstr>Trend by ind</vt:lpstr>
      <vt:lpstr>Agg results</vt:lpstr>
      <vt:lpstr>Lerners by ind</vt:lpstr>
      <vt:lpstr>Sectors</vt:lpstr>
      <vt:lpstr>Moments</vt:lpstr>
      <vt:lpstr>IVs</vt:lpstr>
      <vt:lpstr>Data</vt:lpstr>
      <vt:lpstr>NIPA 3.11.3</vt:lpstr>
      <vt:lpstr>include</vt:lpstr>
      <vt:lpstr>4-25.1</vt:lpstr>
      <vt:lpstr>ind weights</vt:lpstr>
      <vt:lpstr>betas calcs</vt:lpstr>
      <vt:lpstr>Check ind#7</vt:lpstr>
      <vt:lpstr>level boot</vt:lpstr>
      <vt:lpstr>aggInds</vt:lpstr>
      <vt:lpstr>Ind results for agg</vt:lpstr>
      <vt:lpstr>Ind weights for agg</vt:lpstr>
      <vt:lpstr>IVplot</vt:lpstr>
      <vt:lpstr>betas</vt:lpstr>
      <vt:lpstr>betaPlot</vt:lpstr>
      <vt:lpstr>etaPlot</vt:lpstr>
      <vt:lpstr>cdfs</vt:lpstr>
      <vt:lpstr>LernerTime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Hall</dc:creator>
  <cp:lastModifiedBy>Nicholas von Turkovich</cp:lastModifiedBy>
  <cp:lastPrinted>2018-11-06T01:41:17Z</cp:lastPrinted>
  <dcterms:created xsi:type="dcterms:W3CDTF">2018-03-29T22:55:17Z</dcterms:created>
  <dcterms:modified xsi:type="dcterms:W3CDTF">2021-06-11T01:14:42Z</dcterms:modified>
</cp:coreProperties>
</file>