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tionaldentex-my.sharepoint.com/personal/yennguyen_dadlinc_com/Documents/HOANG YEN/Compensations/Skill Bonus/"/>
    </mc:Choice>
  </mc:AlternateContent>
  <xr:revisionPtr revIDLastSave="118" documentId="13_ncr:1_{84DC7C48-8230-4A01-80FC-FAE7E9BD4E8C}" xr6:coauthVersionLast="47" xr6:coauthVersionMax="47" xr10:uidLastSave="{0A16F380-3DE7-47C7-9AC9-694A737A4D1D}"/>
  <bookViews>
    <workbookView xWindow="28680" yWindow="-120" windowWidth="29040" windowHeight="15720" activeTab="2" xr2:uid="{97443E8E-917C-42C9-8FC1-520D35D479DD}"/>
  </bookViews>
  <sheets>
    <sheet name="New approach" sheetId="1" r:id="rId1"/>
    <sheet name="bonus calculation" sheetId="2" r:id="rId2"/>
    <sheet name="Template-proposal" sheetId="3" r:id="rId3"/>
  </sheets>
  <definedNames>
    <definedName name="_Att2">#REF!</definedName>
    <definedName name="_xlnm._FilterDatabase" localSheetId="0" hidden="1">'New approach'!$A$4:$A$22</definedName>
    <definedName name="_OT2">#REF!</definedName>
    <definedName name="Allowance">#REF!</definedName>
    <definedName name="Att">#REF!</definedName>
    <definedName name="BOITHUONG">#REF!</definedName>
    <definedName name="DADL">#REF!</definedName>
    <definedName name="Daily_time">OFFSET(#REF!,,,COUNTA(#REF!),COUNTA(#REF!))</definedName>
    <definedName name="Data">#REF!</definedName>
    <definedName name="Data_Pivot">OFFSET(#REF!,,,COUNTA(#REF!),COUNTA(#REF!))</definedName>
    <definedName name="Department">#REF!</definedName>
    <definedName name="dt">#REF!</definedName>
    <definedName name="F0">#REF!</definedName>
    <definedName name="Function">#REF!</definedName>
    <definedName name="hh">#REF!</definedName>
    <definedName name="Impact">#REF!</definedName>
    <definedName name="LIST">#REF!</definedName>
    <definedName name="ModelQC">#REF!</definedName>
    <definedName name="NK">#REF!</definedName>
    <definedName name="OFF">#REF!</definedName>
    <definedName name="OT">#REF!</definedName>
    <definedName name="PAYROLL">#REF!</definedName>
    <definedName name="Pivot_Data">OFFSET(#REF!,,,COUNTA(#REF!),COUNTA(#REF!))</definedName>
    <definedName name="Previous">#REF!</definedName>
    <definedName name="Probability">#REF!</definedName>
    <definedName name="RiskFactor">#REF!</definedName>
    <definedName name="RiskType">#REF!</definedName>
    <definedName name="sdf">OFFSET(#REF!,,,COUNTA(#REF!),COUNTA(#REF!))</definedName>
    <definedName name="sfd">#REF!</definedName>
    <definedName name="sheet1">#REF!</definedName>
    <definedName name="SI">#REF!</definedName>
    <definedName name="Specialmeal">#REF!</definedName>
    <definedName name="ssldf">#REF!</definedName>
    <definedName name="TimeFrame">#REF!</definedName>
    <definedName name="TS">#REF!</definedName>
    <definedName name="WFH">#REF!</definedName>
    <definedName name="ZIRCON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3" l="1"/>
  <c r="AQ5" i="3"/>
  <c r="AQ6" i="3"/>
  <c r="AQ7" i="3"/>
  <c r="AQ8" i="3"/>
  <c r="AQ3" i="3"/>
  <c r="AP4" i="3"/>
  <c r="AP5" i="3"/>
  <c r="AP6" i="3"/>
  <c r="AP7" i="3"/>
  <c r="AP8" i="3"/>
  <c r="AP3" i="3"/>
  <c r="AO4" i="3"/>
  <c r="AO5" i="3"/>
  <c r="AO6" i="3"/>
  <c r="AO7" i="3"/>
  <c r="AO8" i="3"/>
  <c r="AO3" i="3"/>
  <c r="AN4" i="3"/>
  <c r="AN5" i="3"/>
  <c r="AN6" i="3"/>
  <c r="AN7" i="3"/>
  <c r="AN8" i="3"/>
  <c r="AN3" i="3"/>
  <c r="AM4" i="3"/>
  <c r="AM5" i="3"/>
  <c r="AM6" i="3"/>
  <c r="AM7" i="3"/>
  <c r="AM8" i="3"/>
  <c r="AM3" i="3"/>
  <c r="AJ4" i="3"/>
  <c r="AK4" i="3"/>
  <c r="AL4" i="3"/>
  <c r="AJ5" i="3"/>
  <c r="AK5" i="3"/>
  <c r="AL5" i="3"/>
  <c r="AJ6" i="3"/>
  <c r="AK6" i="3"/>
  <c r="AL6" i="3"/>
  <c r="AJ7" i="3"/>
  <c r="AK7" i="3"/>
  <c r="AL7" i="3"/>
  <c r="AJ8" i="3"/>
  <c r="AK8" i="3"/>
  <c r="AL8" i="3"/>
  <c r="AL3" i="3"/>
  <c r="AK3" i="3"/>
  <c r="AJ3" i="3"/>
  <c r="M5" i="2" l="1"/>
  <c r="I5" i="2"/>
  <c r="O5" i="2" s="1"/>
  <c r="H5" i="2"/>
  <c r="N5" i="2" s="1"/>
  <c r="G5" i="2"/>
  <c r="P5" i="2" s="1"/>
  <c r="S5" i="2" s="1"/>
  <c r="F35" i="1"/>
  <c r="G35" i="1" s="1"/>
  <c r="F34" i="1"/>
  <c r="G34" i="1" s="1"/>
  <c r="F33" i="1"/>
  <c r="F30" i="1"/>
  <c r="E42" i="1" s="1"/>
  <c r="F42" i="1" s="1"/>
  <c r="F29" i="1"/>
  <c r="F28" i="1"/>
  <c r="E40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F40" i="1" l="1"/>
  <c r="F43" i="1" s="1"/>
  <c r="E41" i="1"/>
  <c r="F41" i="1" s="1"/>
  <c r="G33" i="1"/>
  <c r="E43" i="1" l="1"/>
</calcChain>
</file>

<file path=xl/sharedStrings.xml><?xml version="1.0" encoding="utf-8"?>
<sst xmlns="http://schemas.openxmlformats.org/spreadsheetml/2006/main" count="137" uniqueCount="100">
  <si>
    <t>The Monthly Skill Bonus amount will be paid based on:</t>
  </si>
  <si>
    <t xml:space="preserve">1. Based on the Skill bonus amount of the Skill Bonus Structure </t>
  </si>
  <si>
    <t>U-CELL</t>
  </si>
  <si>
    <t>2. Skill Bonus Matrix</t>
  </si>
  <si>
    <t>Each Skill Bonus amount will be allocate to 3 parts to be consistance with the monthly incentive result:</t>
  </si>
  <si>
    <t>Productivity</t>
  </si>
  <si>
    <t>Correction</t>
  </si>
  <si>
    <t>Redo</t>
  </si>
  <si>
    <t>Based on the performance results of each technician during the incentive period as following:</t>
  </si>
  <si>
    <t>Level achieved</t>
  </si>
  <si>
    <t>% Skill Bonus based on Productivity level achieved</t>
  </si>
  <si>
    <t>% Skill Bonus based on Correction level achieved</t>
  </si>
  <si>
    <t>% Skill Bonus based on Redo level achieved</t>
  </si>
  <si>
    <r>
      <t xml:space="preserve">3. Based on the Actual working day in a month </t>
    </r>
    <r>
      <rPr>
        <b/>
        <sz val="12"/>
        <color rgb="FFFF0000"/>
        <rFont val="Aptos Narrow"/>
        <family val="2"/>
        <scheme val="minor"/>
      </rPr>
      <t>(or incentive period?)</t>
    </r>
    <r>
      <rPr>
        <b/>
        <sz val="12"/>
        <color theme="1"/>
        <rFont val="Aptos Narrow"/>
        <family val="2"/>
        <scheme val="minor"/>
      </rPr>
      <t xml:space="preserve"> </t>
    </r>
    <r>
      <rPr>
        <b/>
        <u/>
        <sz val="12"/>
        <color theme="1"/>
        <rFont val="Aptos Narrow"/>
        <family val="2"/>
        <scheme val="minor"/>
      </rPr>
      <t>in Memo No. 638/2024/TB-HR</t>
    </r>
    <r>
      <rPr>
        <b/>
        <sz val="12"/>
        <color theme="1"/>
        <rFont val="Aptos Narrow"/>
        <family val="2"/>
        <scheme val="minor"/>
      </rPr>
      <t xml:space="preserve"> (</t>
    </r>
    <r>
      <rPr>
        <b/>
        <sz val="12"/>
        <color rgb="FFFF0000"/>
        <rFont val="Aptos Narrow"/>
        <family val="2"/>
        <scheme val="minor"/>
      </rPr>
      <t>?</t>
    </r>
    <r>
      <rPr>
        <b/>
        <sz val="12"/>
        <color theme="1"/>
        <rFont val="Aptos Narrow"/>
        <family val="2"/>
        <scheme val="minor"/>
      </rPr>
      <t>)</t>
    </r>
  </si>
  <si>
    <t>For example:</t>
  </si>
  <si>
    <t>No</t>
  </si>
  <si>
    <t>ID</t>
  </si>
  <si>
    <t>Name</t>
  </si>
  <si>
    <t>Dept</t>
  </si>
  <si>
    <t>Skill Level</t>
  </si>
  <si>
    <t>Tran Van A</t>
  </si>
  <si>
    <t>Opaque</t>
  </si>
  <si>
    <t>Intemediate</t>
  </si>
  <si>
    <t>1. Skill Bonus based on structure &amp; allocate to 3 parts</t>
  </si>
  <si>
    <t>2. Monthly Performance Result</t>
  </si>
  <si>
    <t>Level Achieved</t>
  </si>
  <si>
    <t>% Skill Bonus</t>
  </si>
  <si>
    <t>Skill Bonus amount</t>
  </si>
  <si>
    <t xml:space="preserve">Correction </t>
  </si>
  <si>
    <t>3. Actual working day:</t>
  </si>
  <si>
    <t>Skill Bonus Amount will be received</t>
  </si>
  <si>
    <t>Skill Bonus amount based on performance result</t>
  </si>
  <si>
    <t>Pro-rate amount based on actual working day</t>
  </si>
  <si>
    <t>TOTAL</t>
  </si>
  <si>
    <t>Standard Skill Bonus amount 
(based on Skill Bonus Structure)</t>
  </si>
  <si>
    <r>
      <t>Perfomance Result in</t>
    </r>
    <r>
      <rPr>
        <b/>
        <u/>
        <sz val="12"/>
        <color theme="1"/>
        <rFont val="Aptos Narrow"/>
        <family val="2"/>
        <scheme val="minor"/>
      </rPr>
      <t xml:space="preserve"> month/year</t>
    </r>
  </si>
  <si>
    <t>SKILL BONUS based on Performance Result</t>
  </si>
  <si>
    <t>Pro-rate Skill Bonus amount</t>
  </si>
  <si>
    <t>Amount split by % of Productivity category</t>
  </si>
  <si>
    <t>Amount split by % of Correction category</t>
  </si>
  <si>
    <t>Amount split by % of Redo category</t>
  </si>
  <si>
    <t>Productivity Level Achieved</t>
  </si>
  <si>
    <t>Correction Level Achieved</t>
  </si>
  <si>
    <t>Redo Level Achieved</t>
  </si>
  <si>
    <t>Amount based on Productivity Level Achieved</t>
  </si>
  <si>
    <t>Amount based on Correction Level Achieved</t>
  </si>
  <si>
    <t>Amount based on Redo Level Achieved</t>
  </si>
  <si>
    <t>TOTAL AMOUNT</t>
  </si>
  <si>
    <t>Standard working day</t>
  </si>
  <si>
    <t>Actual working day</t>
  </si>
  <si>
    <t>Skill Bonus amount will be paid on the month payroll</t>
  </si>
  <si>
    <t>follow matrix</t>
  </si>
  <si>
    <t>HR Import</t>
  </si>
  <si>
    <t>use data of incentive calulation table</t>
  </si>
  <si>
    <t>Used formular</t>
  </si>
  <si>
    <t>INCENTIVE BONUS ZIRCONIA 25 OCT - 24 NOV  2024-PAID IN PAYROLL NOV 2024</t>
  </si>
  <si>
    <t>EmplID</t>
  </si>
  <si>
    <t>EmplName</t>
  </si>
  <si>
    <t>Seniority</t>
  </si>
  <si>
    <t>Production Time</t>
  </si>
  <si>
    <t>Down Time</t>
  </si>
  <si>
    <t>Leave Without Permit Time</t>
  </si>
  <si>
    <t>NET Time In Production</t>
  </si>
  <si>
    <t>Total Output</t>
  </si>
  <si>
    <t>Passed Unit</t>
  </si>
  <si>
    <t>Units PerDay</t>
  </si>
  <si>
    <t>Amount</t>
  </si>
  <si>
    <t>Extra Unit</t>
  </si>
  <si>
    <t>Extra In Month</t>
  </si>
  <si>
    <t>Extra Price</t>
  </si>
  <si>
    <t>Extra Amount</t>
  </si>
  <si>
    <t>Total Bonus</t>
  </si>
  <si>
    <t>Total Correction</t>
  </si>
  <si>
    <t>% of Correction</t>
  </si>
  <si>
    <t>Correct Level</t>
  </si>
  <si>
    <t>Correction Amount</t>
  </si>
  <si>
    <t>Total Redo</t>
  </si>
  <si>
    <t>% Of Redo</t>
  </si>
  <si>
    <t>Redo Level</t>
  </si>
  <si>
    <t>Redo Amount</t>
  </si>
  <si>
    <t>Total Incentive Amount</t>
  </si>
  <si>
    <t>Standard Working Day</t>
  </si>
  <si>
    <t>Actual Working Day</t>
  </si>
  <si>
    <t>Prorate Production Bonus</t>
  </si>
  <si>
    <t>Prorate Correction Bonus</t>
  </si>
  <si>
    <t>Prorate Redo Bonus</t>
  </si>
  <si>
    <t>Total Payment (VND)</t>
  </si>
  <si>
    <t>Phạm Văn Vủ</t>
  </si>
  <si>
    <t>12++</t>
  </si>
  <si>
    <t>Ngô Đức Tường</t>
  </si>
  <si>
    <t>Nguyễn Thị Thu Thảo</t>
  </si>
  <si>
    <t>Nguyễn Văn Quy</t>
  </si>
  <si>
    <t>Lê Mạnh Tường</t>
  </si>
  <si>
    <t>Đỗ Minh Đức</t>
  </si>
  <si>
    <t>Skill level</t>
  </si>
  <si>
    <t>add</t>
  </si>
  <si>
    <t>High Skilled</t>
  </si>
  <si>
    <t>Skilled</t>
  </si>
  <si>
    <t>Intermediate</t>
  </si>
  <si>
    <t xml:space="preserve">Standard Skill Bonus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</si>
</sst>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  <numFmt numFmtId="166" formatCode="_(* #,##0_);_(* \(#,##0\);_(* &quot;-&quot;??_);_(@_)"/>
    <numFmt numFmtId="167" formatCode="#,###,###,##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5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/>
    </xf>
    <xf numFmtId="166" fontId="4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6" xfId="0" applyNumberFormat="1" applyBorder="1" applyAlignment="1">
      <alignment vertical="center"/>
    </xf>
    <xf numFmtId="9" fontId="0" fillId="0" borderId="6" xfId="0" applyNumberFormat="1" applyBorder="1" applyAlignment="1">
      <alignment vertical="center" wrapText="1"/>
    </xf>
    <xf numFmtId="4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6" fontId="0" fillId="0" borderId="0" xfId="1" applyNumberFormat="1" applyFont="1"/>
    <xf numFmtId="165" fontId="0" fillId="0" borderId="0" xfId="1" applyFont="1"/>
    <xf numFmtId="165" fontId="11" fillId="0" borderId="0" xfId="1" applyFo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7" fontId="12" fillId="7" borderId="1" xfId="0" applyNumberFormat="1" applyFont="1" applyFill="1" applyBorder="1" applyAlignment="1">
      <alignment horizontal="center" vertical="center" wrapText="1"/>
    </xf>
    <xf numFmtId="4" fontId="12" fillId="7" borderId="1" xfId="0" applyNumberFormat="1" applyFont="1" applyFill="1" applyBorder="1" applyAlignment="1">
      <alignment horizontal="center" vertical="center" wrapText="1"/>
    </xf>
    <xf numFmtId="167" fontId="12" fillId="3" borderId="1" xfId="0" applyNumberFormat="1" applyFont="1" applyFill="1" applyBorder="1" applyAlignment="1">
      <alignment horizontal="center" vertical="center" wrapText="1"/>
    </xf>
    <xf numFmtId="167" fontId="12" fillId="2" borderId="1" xfId="0" applyNumberFormat="1" applyFont="1" applyFill="1" applyBorder="1" applyAlignment="1">
      <alignment horizontal="center" vertical="center" wrapText="1"/>
    </xf>
    <xf numFmtId="167" fontId="12" fillId="3" borderId="4" xfId="0" applyNumberFormat="1" applyFont="1" applyFill="1" applyBorder="1" applyAlignment="1">
      <alignment horizontal="center" vertical="center" wrapText="1"/>
    </xf>
    <xf numFmtId="167" fontId="12" fillId="3" borderId="7" xfId="0" applyNumberFormat="1" applyFont="1" applyFill="1" applyBorder="1" applyAlignment="1">
      <alignment horizontal="center" vertical="center" wrapText="1"/>
    </xf>
    <xf numFmtId="167" fontId="12" fillId="3" borderId="5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4" fontId="13" fillId="0" borderId="1" xfId="0" applyNumberFormat="1" applyFont="1" applyBorder="1" applyAlignment="1">
      <alignment vertical="center"/>
    </xf>
    <xf numFmtId="167" fontId="13" fillId="2" borderId="1" xfId="0" applyNumberFormat="1" applyFont="1" applyFill="1" applyBorder="1" applyAlignment="1">
      <alignment vertical="center"/>
    </xf>
    <xf numFmtId="167" fontId="13" fillId="3" borderId="1" xfId="0" applyNumberFormat="1" applyFont="1" applyFill="1" applyBorder="1" applyAlignment="1">
      <alignment vertical="center"/>
    </xf>
    <xf numFmtId="167" fontId="14" fillId="0" borderId="1" xfId="0" applyNumberFormat="1" applyFont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13A2-9E9F-4533-A06E-84708C29764C}">
  <sheetPr>
    <tabColor rgb="FFFFFF00"/>
  </sheetPr>
  <dimension ref="A1:G61"/>
  <sheetViews>
    <sheetView topLeftCell="B1" zoomScale="90" zoomScaleNormal="90" workbookViewId="0"/>
  </sheetViews>
  <sheetFormatPr defaultRowHeight="14.5" x14ac:dyDescent="0.35"/>
  <cols>
    <col min="1" max="1" width="0" style="1" hidden="1" customWidth="1"/>
    <col min="2" max="2" width="9.1796875" style="1" customWidth="1"/>
    <col min="3" max="3" width="21.54296875" style="1" customWidth="1"/>
    <col min="4" max="4" width="29" style="1" customWidth="1"/>
    <col min="5" max="5" width="23.90625" style="1" customWidth="1"/>
    <col min="6" max="6" width="25.90625" style="1" customWidth="1"/>
    <col min="7" max="7" width="25.1796875" style="1" customWidth="1"/>
    <col min="8" max="16384" width="8.7265625" style="1"/>
  </cols>
  <sheetData>
    <row r="1" spans="1:7" ht="22.5" customHeight="1" x14ac:dyDescent="0.35">
      <c r="C1" s="2" t="s">
        <v>0</v>
      </c>
      <c r="D1" s="3"/>
      <c r="E1" s="3"/>
    </row>
    <row r="2" spans="1:7" ht="7.5" customHeight="1" x14ac:dyDescent="0.35"/>
    <row r="3" spans="1:7" ht="42.5" customHeight="1" x14ac:dyDescent="0.35">
      <c r="C3" s="4" t="s">
        <v>1</v>
      </c>
    </row>
    <row r="4" spans="1:7" ht="23.15" customHeight="1" x14ac:dyDescent="0.35"/>
    <row r="5" spans="1:7" ht="22" customHeight="1" x14ac:dyDescent="0.35">
      <c r="A5" s="41" t="s">
        <v>2</v>
      </c>
      <c r="C5" s="4" t="s">
        <v>3</v>
      </c>
    </row>
    <row r="6" spans="1:7" ht="22" customHeight="1" x14ac:dyDescent="0.35">
      <c r="A6" s="41"/>
      <c r="C6" s="6" t="s">
        <v>4</v>
      </c>
    </row>
    <row r="7" spans="1:7" ht="22" customHeight="1" x14ac:dyDescent="0.35">
      <c r="A7" s="41"/>
      <c r="D7" s="7" t="s">
        <v>5</v>
      </c>
      <c r="E7" s="8">
        <v>0.6</v>
      </c>
    </row>
    <row r="8" spans="1:7" ht="22" customHeight="1" x14ac:dyDescent="0.35">
      <c r="A8" s="41"/>
      <c r="D8" s="7" t="s">
        <v>6</v>
      </c>
      <c r="E8" s="8">
        <v>0.2</v>
      </c>
    </row>
    <row r="9" spans="1:7" ht="22" customHeight="1" x14ac:dyDescent="0.35">
      <c r="A9" s="41"/>
      <c r="D9" s="7" t="s">
        <v>7</v>
      </c>
      <c r="E9" s="8">
        <v>0.2</v>
      </c>
    </row>
    <row r="10" spans="1:7" ht="43.5" customHeight="1" x14ac:dyDescent="0.35">
      <c r="A10" s="41"/>
      <c r="C10" s="4"/>
    </row>
    <row r="11" spans="1:7" ht="22" customHeight="1" x14ac:dyDescent="0.35">
      <c r="A11" s="41"/>
      <c r="C11" s="4" t="s">
        <v>8</v>
      </c>
    </row>
    <row r="12" spans="1:7" ht="42" customHeight="1" x14ac:dyDescent="0.35">
      <c r="A12" s="41"/>
      <c r="C12" s="9" t="s">
        <v>9</v>
      </c>
      <c r="D12" s="9" t="s">
        <v>10</v>
      </c>
      <c r="E12" s="9" t="s">
        <v>9</v>
      </c>
      <c r="F12" s="9" t="s">
        <v>11</v>
      </c>
      <c r="G12" s="9" t="s">
        <v>12</v>
      </c>
    </row>
    <row r="13" spans="1:7" ht="22" customHeight="1" x14ac:dyDescent="0.35">
      <c r="A13" s="41"/>
      <c r="C13" s="10">
        <v>1</v>
      </c>
      <c r="D13" s="8">
        <v>0.7</v>
      </c>
      <c r="E13" s="10">
        <v>1</v>
      </c>
      <c r="F13" s="11">
        <v>1</v>
      </c>
      <c r="G13" s="11">
        <v>1</v>
      </c>
    </row>
    <row r="14" spans="1:7" ht="22" customHeight="1" x14ac:dyDescent="0.35">
      <c r="A14" s="41"/>
      <c r="C14" s="10">
        <v>2</v>
      </c>
      <c r="D14" s="8">
        <v>0.8</v>
      </c>
      <c r="E14" s="10">
        <v>2</v>
      </c>
      <c r="F14" s="8">
        <v>0.9</v>
      </c>
      <c r="G14" s="8">
        <v>0.9</v>
      </c>
    </row>
    <row r="15" spans="1:7" ht="22" customHeight="1" x14ac:dyDescent="0.35">
      <c r="A15" s="41"/>
      <c r="C15" s="10">
        <v>3</v>
      </c>
      <c r="D15" s="8">
        <v>0.9</v>
      </c>
      <c r="E15" s="10">
        <v>3</v>
      </c>
      <c r="F15" s="8">
        <v>0.8</v>
      </c>
      <c r="G15" s="8">
        <v>0.8</v>
      </c>
    </row>
    <row r="16" spans="1:7" ht="22" customHeight="1" x14ac:dyDescent="0.35">
      <c r="A16" s="41"/>
      <c r="C16" s="10">
        <v>4</v>
      </c>
      <c r="D16" s="11">
        <v>1</v>
      </c>
      <c r="E16" s="10">
        <v>4</v>
      </c>
      <c r="F16" s="8">
        <v>0</v>
      </c>
      <c r="G16" s="8">
        <v>0</v>
      </c>
    </row>
    <row r="17" spans="1:7" ht="22" customHeight="1" x14ac:dyDescent="0.35">
      <c r="A17" s="41"/>
      <c r="C17" s="10">
        <v>5</v>
      </c>
      <c r="D17" s="11">
        <v>1</v>
      </c>
    </row>
    <row r="18" spans="1:7" ht="22" customHeight="1" x14ac:dyDescent="0.35">
      <c r="A18" s="41"/>
      <c r="C18" s="10">
        <v>6</v>
      </c>
      <c r="D18" s="11">
        <v>1</v>
      </c>
    </row>
    <row r="19" spans="1:7" ht="22" customHeight="1" x14ac:dyDescent="0.35">
      <c r="A19" s="41"/>
      <c r="C19" s="10">
        <v>7</v>
      </c>
      <c r="D19" s="11">
        <v>1</v>
      </c>
    </row>
    <row r="20" spans="1:7" ht="22" customHeight="1" x14ac:dyDescent="0.35">
      <c r="A20" s="41"/>
    </row>
    <row r="21" spans="1:7" ht="22" customHeight="1" x14ac:dyDescent="0.35">
      <c r="A21" s="41"/>
      <c r="C21" s="4" t="s">
        <v>13</v>
      </c>
    </row>
    <row r="22" spans="1:7" ht="22" customHeight="1" x14ac:dyDescent="0.35">
      <c r="A22" s="41"/>
    </row>
    <row r="23" spans="1:7" ht="22" customHeight="1" thickBot="1" x14ac:dyDescent="0.4">
      <c r="C23" s="6" t="s">
        <v>14</v>
      </c>
    </row>
    <row r="24" spans="1:7" ht="26.5" customHeight="1" thickBot="1" x14ac:dyDescent="0.4">
      <c r="A24" s="12" t="s">
        <v>15</v>
      </c>
      <c r="C24" s="13" t="s">
        <v>16</v>
      </c>
      <c r="D24" s="13" t="s">
        <v>17</v>
      </c>
      <c r="E24" s="13" t="s">
        <v>18</v>
      </c>
      <c r="F24" s="13" t="s">
        <v>19</v>
      </c>
    </row>
    <row r="25" spans="1:7" ht="23.15" customHeight="1" x14ac:dyDescent="0.35">
      <c r="A25" s="14">
        <v>1</v>
      </c>
      <c r="C25" s="13">
        <v>1234</v>
      </c>
      <c r="D25" s="15" t="s">
        <v>20</v>
      </c>
      <c r="E25" s="13" t="s">
        <v>21</v>
      </c>
      <c r="F25" s="13" t="s">
        <v>22</v>
      </c>
    </row>
    <row r="26" spans="1:7" ht="20.5" customHeight="1" x14ac:dyDescent="0.35">
      <c r="A26" s="14">
        <v>2</v>
      </c>
    </row>
    <row r="27" spans="1:7" ht="20.5" customHeight="1" x14ac:dyDescent="0.35">
      <c r="A27" s="14">
        <f t="shared" ref="A27:A61" si="0">A26+1</f>
        <v>3</v>
      </c>
      <c r="C27" s="6" t="s">
        <v>23</v>
      </c>
      <c r="D27" s="6"/>
      <c r="F27" s="16">
        <v>300000</v>
      </c>
    </row>
    <row r="28" spans="1:7" ht="20.5" customHeight="1" x14ac:dyDescent="0.35">
      <c r="A28" s="14">
        <f t="shared" si="0"/>
        <v>4</v>
      </c>
      <c r="C28" s="6"/>
      <c r="D28" s="17" t="s">
        <v>5</v>
      </c>
      <c r="E28" s="18">
        <v>0.6</v>
      </c>
      <c r="F28" s="19">
        <f>$F$27*E28</f>
        <v>180000</v>
      </c>
    </row>
    <row r="29" spans="1:7" ht="20.5" customHeight="1" x14ac:dyDescent="0.35">
      <c r="A29" s="14">
        <f t="shared" si="0"/>
        <v>5</v>
      </c>
      <c r="C29" s="6"/>
      <c r="D29" s="17" t="s">
        <v>6</v>
      </c>
      <c r="E29" s="18">
        <v>0.2</v>
      </c>
      <c r="F29" s="19">
        <f>$F$27*E29</f>
        <v>60000</v>
      </c>
      <c r="G29" s="20"/>
    </row>
    <row r="30" spans="1:7" ht="20.5" customHeight="1" x14ac:dyDescent="0.35">
      <c r="A30" s="14">
        <f t="shared" si="0"/>
        <v>6</v>
      </c>
      <c r="C30" s="6"/>
      <c r="D30" s="17" t="s">
        <v>7</v>
      </c>
      <c r="E30" s="18">
        <v>0.2</v>
      </c>
      <c r="F30" s="19">
        <f>$F$27*E30</f>
        <v>60000</v>
      </c>
      <c r="G30" s="20"/>
    </row>
    <row r="31" spans="1:7" ht="20.5" customHeight="1" x14ac:dyDescent="0.35">
      <c r="A31" s="14">
        <f t="shared" si="0"/>
        <v>7</v>
      </c>
      <c r="C31" s="6"/>
      <c r="D31" s="6"/>
      <c r="E31" s="6"/>
      <c r="F31" s="6"/>
      <c r="G31" s="20"/>
    </row>
    <row r="32" spans="1:7" ht="20.5" customHeight="1" x14ac:dyDescent="0.35">
      <c r="A32" s="14">
        <f t="shared" si="0"/>
        <v>8</v>
      </c>
      <c r="C32" s="6" t="s">
        <v>24</v>
      </c>
      <c r="D32" s="6"/>
      <c r="E32" s="13" t="s">
        <v>25</v>
      </c>
      <c r="F32" s="13" t="s">
        <v>26</v>
      </c>
      <c r="G32" s="13" t="s">
        <v>27</v>
      </c>
    </row>
    <row r="33" spans="1:7" ht="20.5" customHeight="1" x14ac:dyDescent="0.35">
      <c r="A33" s="14">
        <f t="shared" si="0"/>
        <v>9</v>
      </c>
      <c r="C33" s="6"/>
      <c r="D33" s="17" t="s">
        <v>5</v>
      </c>
      <c r="E33" s="13">
        <v>3</v>
      </c>
      <c r="F33" s="18">
        <f>VLOOKUP(E33,$C$13:$D$19,2,0)</f>
        <v>0.9</v>
      </c>
      <c r="G33" s="21">
        <f>F28*F33</f>
        <v>162000</v>
      </c>
    </row>
    <row r="34" spans="1:7" ht="20.5" customHeight="1" x14ac:dyDescent="0.35">
      <c r="A34" s="14">
        <f t="shared" si="0"/>
        <v>10</v>
      </c>
      <c r="C34" s="6"/>
      <c r="D34" s="17" t="s">
        <v>28</v>
      </c>
      <c r="E34" s="13">
        <v>2</v>
      </c>
      <c r="F34" s="18">
        <f>VLOOKUP(E34,$E$13:$F$16,2,0)</f>
        <v>0.9</v>
      </c>
      <c r="G34" s="21">
        <f t="shared" ref="G34:G35" si="1">F29*F34</f>
        <v>54000</v>
      </c>
    </row>
    <row r="35" spans="1:7" ht="20.5" customHeight="1" x14ac:dyDescent="0.35">
      <c r="A35" s="14">
        <f t="shared" si="0"/>
        <v>11</v>
      </c>
      <c r="C35" s="6"/>
      <c r="D35" s="17" t="s">
        <v>7</v>
      </c>
      <c r="E35" s="13">
        <v>3</v>
      </c>
      <c r="F35" s="18">
        <f>VLOOKUP(E35,$E$13:$G$16,3,0)</f>
        <v>0.8</v>
      </c>
      <c r="G35" s="21">
        <f t="shared" si="1"/>
        <v>48000</v>
      </c>
    </row>
    <row r="36" spans="1:7" ht="20" customHeight="1" x14ac:dyDescent="0.35">
      <c r="A36" s="14">
        <f t="shared" si="0"/>
        <v>12</v>
      </c>
      <c r="C36" s="6"/>
      <c r="D36" s="6"/>
      <c r="E36" s="6"/>
      <c r="F36" s="6"/>
    </row>
    <row r="37" spans="1:7" ht="34" customHeight="1" x14ac:dyDescent="0.35">
      <c r="A37" s="14">
        <f t="shared" si="0"/>
        <v>13</v>
      </c>
      <c r="C37" s="6" t="s">
        <v>29</v>
      </c>
      <c r="D37" s="6"/>
      <c r="E37" s="22">
        <v>24</v>
      </c>
      <c r="F37" s="6"/>
    </row>
    <row r="38" spans="1:7" ht="20.5" customHeight="1" x14ac:dyDescent="0.35">
      <c r="A38" s="14">
        <f t="shared" si="0"/>
        <v>14</v>
      </c>
      <c r="C38" s="6"/>
      <c r="D38" s="6"/>
      <c r="E38" s="6"/>
      <c r="F38" s="6"/>
    </row>
    <row r="39" spans="1:7" ht="44" customHeight="1" x14ac:dyDescent="0.35">
      <c r="A39" s="14">
        <f t="shared" si="0"/>
        <v>15</v>
      </c>
      <c r="C39" s="4" t="s">
        <v>30</v>
      </c>
      <c r="D39" s="6"/>
      <c r="E39" s="15" t="s">
        <v>31</v>
      </c>
      <c r="F39" s="15" t="s">
        <v>32</v>
      </c>
    </row>
    <row r="40" spans="1:7" ht="31" customHeight="1" x14ac:dyDescent="0.35">
      <c r="A40" s="14">
        <f t="shared" si="0"/>
        <v>16</v>
      </c>
      <c r="C40" s="6"/>
      <c r="D40" s="17" t="s">
        <v>5</v>
      </c>
      <c r="E40" s="19">
        <f>F28*F33</f>
        <v>162000</v>
      </c>
      <c r="F40" s="23">
        <f>ROUND(E40/26*$E$37,0)</f>
        <v>149538</v>
      </c>
    </row>
    <row r="41" spans="1:7" ht="31" customHeight="1" x14ac:dyDescent="0.35">
      <c r="A41" s="14">
        <f t="shared" si="0"/>
        <v>17</v>
      </c>
      <c r="C41" s="6"/>
      <c r="D41" s="17" t="s">
        <v>28</v>
      </c>
      <c r="E41" s="19">
        <f>F29*F34</f>
        <v>54000</v>
      </c>
      <c r="F41" s="23">
        <f>ROUND(E41/26*$E$37,0)</f>
        <v>49846</v>
      </c>
    </row>
    <row r="42" spans="1:7" ht="31" customHeight="1" x14ac:dyDescent="0.35">
      <c r="A42" s="14">
        <f t="shared" si="0"/>
        <v>18</v>
      </c>
      <c r="C42" s="6"/>
      <c r="D42" s="17" t="s">
        <v>7</v>
      </c>
      <c r="E42" s="19">
        <f>F30*F35</f>
        <v>48000</v>
      </c>
      <c r="F42" s="23">
        <f>ROUND(E42/26*$E$37,0)</f>
        <v>44308</v>
      </c>
    </row>
    <row r="43" spans="1:7" ht="31" customHeight="1" x14ac:dyDescent="0.35">
      <c r="A43" s="14">
        <f t="shared" si="0"/>
        <v>19</v>
      </c>
      <c r="C43" s="6"/>
      <c r="D43" s="17" t="s">
        <v>33</v>
      </c>
      <c r="E43" s="24">
        <f>SUM(E40:E42)</f>
        <v>264000</v>
      </c>
      <c r="F43" s="25">
        <f>SUM(F40:F42)</f>
        <v>243692</v>
      </c>
    </row>
    <row r="44" spans="1:7" ht="20.149999999999999" customHeight="1" x14ac:dyDescent="0.35">
      <c r="A44" s="14">
        <f t="shared" si="0"/>
        <v>20</v>
      </c>
    </row>
    <row r="45" spans="1:7" ht="20.149999999999999" customHeight="1" x14ac:dyDescent="0.35">
      <c r="A45" s="14">
        <f t="shared" si="0"/>
        <v>21</v>
      </c>
    </row>
    <row r="46" spans="1:7" ht="20.149999999999999" customHeight="1" x14ac:dyDescent="0.35">
      <c r="A46" s="14">
        <f t="shared" si="0"/>
        <v>22</v>
      </c>
    </row>
    <row r="47" spans="1:7" ht="20" customHeight="1" x14ac:dyDescent="0.35">
      <c r="A47" s="14">
        <f t="shared" si="0"/>
        <v>23</v>
      </c>
    </row>
    <row r="48" spans="1:7" ht="20.149999999999999" customHeight="1" x14ac:dyDescent="0.35">
      <c r="A48" s="14">
        <f t="shared" si="0"/>
        <v>24</v>
      </c>
    </row>
    <row r="49" spans="1:1" ht="20.149999999999999" customHeight="1" x14ac:dyDescent="0.35">
      <c r="A49" s="14">
        <f t="shared" si="0"/>
        <v>25</v>
      </c>
    </row>
    <row r="50" spans="1:1" ht="20.149999999999999" customHeight="1" x14ac:dyDescent="0.35">
      <c r="A50" s="14">
        <f t="shared" si="0"/>
        <v>26</v>
      </c>
    </row>
    <row r="51" spans="1:1" ht="20.149999999999999" customHeight="1" x14ac:dyDescent="0.35">
      <c r="A51" s="14">
        <f t="shared" si="0"/>
        <v>27</v>
      </c>
    </row>
    <row r="52" spans="1:1" ht="20.149999999999999" customHeight="1" x14ac:dyDescent="0.35">
      <c r="A52" s="14">
        <f t="shared" si="0"/>
        <v>28</v>
      </c>
    </row>
    <row r="53" spans="1:1" ht="20.149999999999999" customHeight="1" x14ac:dyDescent="0.35">
      <c r="A53" s="14">
        <f t="shared" si="0"/>
        <v>29</v>
      </c>
    </row>
    <row r="54" spans="1:1" ht="20.149999999999999" customHeight="1" x14ac:dyDescent="0.35">
      <c r="A54" s="14">
        <f t="shared" si="0"/>
        <v>30</v>
      </c>
    </row>
    <row r="55" spans="1:1" ht="20.149999999999999" customHeight="1" x14ac:dyDescent="0.35">
      <c r="A55" s="14">
        <f t="shared" si="0"/>
        <v>31</v>
      </c>
    </row>
    <row r="56" spans="1:1" ht="48" customHeight="1" x14ac:dyDescent="0.35">
      <c r="A56" s="14">
        <f t="shared" si="0"/>
        <v>32</v>
      </c>
    </row>
    <row r="57" spans="1:1" ht="33.65" customHeight="1" x14ac:dyDescent="0.35">
      <c r="A57" s="14">
        <f t="shared" si="0"/>
        <v>33</v>
      </c>
    </row>
    <row r="58" spans="1:1" ht="18.649999999999999" customHeight="1" x14ac:dyDescent="0.35">
      <c r="A58" s="14">
        <f>A57+1</f>
        <v>34</v>
      </c>
    </row>
    <row r="59" spans="1:1" ht="18.649999999999999" customHeight="1" x14ac:dyDescent="0.35">
      <c r="A59" s="14">
        <f t="shared" si="0"/>
        <v>35</v>
      </c>
    </row>
    <row r="60" spans="1:1" x14ac:dyDescent="0.35">
      <c r="A60" s="14">
        <f t="shared" si="0"/>
        <v>36</v>
      </c>
    </row>
    <row r="61" spans="1:1" x14ac:dyDescent="0.35">
      <c r="A61" s="14">
        <f t="shared" si="0"/>
        <v>37</v>
      </c>
    </row>
  </sheetData>
  <autoFilter ref="A4:A22" xr:uid="{FF123CB5-9DF4-4098-932A-7E6A365B2D54}"/>
  <mergeCells count="1">
    <mergeCell ref="A5:A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A2BC-4B64-4640-9BDB-5A7D9767F4A7}">
  <dimension ref="B2:S12"/>
  <sheetViews>
    <sheetView workbookViewId="0">
      <pane xSplit="6" ySplit="4" topLeftCell="G5" activePane="bottomRight" state="frozen"/>
      <selection activeCell="E35" sqref="E35"/>
      <selection pane="topRight" activeCell="E35" sqref="E35"/>
      <selection pane="bottomLeft" activeCell="E35" sqref="E35"/>
      <selection pane="bottomRight" activeCell="Q3" sqref="Q3:S3"/>
    </sheetView>
  </sheetViews>
  <sheetFormatPr defaultRowHeight="26" customHeight="1" x14ac:dyDescent="0.35"/>
  <cols>
    <col min="1" max="2" width="8.7265625" style="1"/>
    <col min="3" max="3" width="17.26953125" style="1" customWidth="1"/>
    <col min="4" max="4" width="15.7265625" style="1" customWidth="1"/>
    <col min="5" max="5" width="17.08984375" style="1" customWidth="1"/>
    <col min="6" max="6" width="17.36328125" style="1" customWidth="1"/>
    <col min="7" max="7" width="15.36328125" style="1" customWidth="1"/>
    <col min="8" max="9" width="13.90625" style="1" customWidth="1"/>
    <col min="10" max="10" width="13" style="1" customWidth="1"/>
    <col min="11" max="11" width="12.81640625" style="1" customWidth="1"/>
    <col min="12" max="12" width="10.36328125" style="1" customWidth="1"/>
    <col min="13" max="13" width="14.7265625" style="1" customWidth="1"/>
    <col min="14" max="14" width="13.90625" style="1" customWidth="1"/>
    <col min="15" max="15" width="14.90625" style="1" customWidth="1"/>
    <col min="16" max="16" width="18.26953125" style="1" customWidth="1"/>
    <col min="17" max="17" width="11.36328125" style="1" customWidth="1"/>
    <col min="18" max="18" width="8.7265625" style="1"/>
    <col min="19" max="19" width="15.26953125" style="1" customWidth="1"/>
    <col min="20" max="16384" width="8.7265625" style="1"/>
  </cols>
  <sheetData>
    <row r="2" spans="2:19" ht="26" customHeight="1" x14ac:dyDescent="0.35">
      <c r="G2" s="26">
        <v>0.6</v>
      </c>
      <c r="H2" s="26">
        <v>0.2</v>
      </c>
      <c r="I2" s="26">
        <v>0.2</v>
      </c>
      <c r="J2" s="26">
        <v>0.9</v>
      </c>
      <c r="K2" s="26">
        <v>0.9</v>
      </c>
      <c r="L2" s="26">
        <v>0.8</v>
      </c>
    </row>
    <row r="3" spans="2:19" s="6" customFormat="1" ht="34.5" customHeight="1" x14ac:dyDescent="0.35">
      <c r="B3" s="43" t="s">
        <v>16</v>
      </c>
      <c r="C3" s="43" t="s">
        <v>17</v>
      </c>
      <c r="D3" s="43" t="s">
        <v>18</v>
      </c>
      <c r="E3" s="43" t="s">
        <v>19</v>
      </c>
      <c r="F3" s="45" t="s">
        <v>34</v>
      </c>
      <c r="G3" s="42"/>
      <c r="H3" s="42"/>
      <c r="I3" s="42"/>
      <c r="J3" s="46" t="s">
        <v>35</v>
      </c>
      <c r="K3" s="46"/>
      <c r="L3" s="46"/>
      <c r="M3" s="42" t="s">
        <v>36</v>
      </c>
      <c r="N3" s="42"/>
      <c r="O3" s="42"/>
      <c r="P3" s="42"/>
      <c r="Q3" s="43" t="s">
        <v>37</v>
      </c>
      <c r="R3" s="43"/>
      <c r="S3" s="43"/>
    </row>
    <row r="4" spans="2:19" s="31" customFormat="1" ht="97.5" customHeight="1" x14ac:dyDescent="0.35">
      <c r="B4" s="43"/>
      <c r="C4" s="43"/>
      <c r="D4" s="43"/>
      <c r="E4" s="43"/>
      <c r="F4" s="27" t="s">
        <v>34</v>
      </c>
      <c r="G4" s="28" t="s">
        <v>38</v>
      </c>
      <c r="H4" s="28" t="s">
        <v>39</v>
      </c>
      <c r="I4" s="28" t="s">
        <v>40</v>
      </c>
      <c r="J4" s="29" t="s">
        <v>41</v>
      </c>
      <c r="K4" s="29" t="s">
        <v>42</v>
      </c>
      <c r="L4" s="29" t="s">
        <v>43</v>
      </c>
      <c r="M4" s="27" t="s">
        <v>44</v>
      </c>
      <c r="N4" s="27" t="s">
        <v>45</v>
      </c>
      <c r="O4" s="27" t="s">
        <v>46</v>
      </c>
      <c r="P4" s="27" t="s">
        <v>47</v>
      </c>
      <c r="Q4" s="30" t="s">
        <v>48</v>
      </c>
      <c r="R4" s="29" t="s">
        <v>49</v>
      </c>
      <c r="S4" s="29" t="s">
        <v>50</v>
      </c>
    </row>
    <row r="5" spans="2:19" s="5" customFormat="1" ht="26" customHeight="1" x14ac:dyDescent="0.35">
      <c r="B5" s="13">
        <v>1234</v>
      </c>
      <c r="C5" s="15" t="s">
        <v>20</v>
      </c>
      <c r="D5" s="13" t="s">
        <v>21</v>
      </c>
      <c r="E5" s="13" t="s">
        <v>22</v>
      </c>
      <c r="F5" s="32">
        <v>300000</v>
      </c>
      <c r="G5" s="33">
        <f>$F$5*G$2</f>
        <v>180000</v>
      </c>
      <c r="H5" s="33">
        <f>$F$5*H$2</f>
        <v>60000</v>
      </c>
      <c r="I5" s="33">
        <f>$F$5*I$2</f>
        <v>60000</v>
      </c>
      <c r="J5" s="10">
        <v>3</v>
      </c>
      <c r="K5" s="10">
        <v>2</v>
      </c>
      <c r="L5" s="10">
        <v>3</v>
      </c>
      <c r="M5" s="33">
        <f>G5*J2</f>
        <v>162000</v>
      </c>
      <c r="N5" s="33">
        <f t="shared" ref="N5:O5" si="0">H5*K2</f>
        <v>54000</v>
      </c>
      <c r="O5" s="33">
        <f t="shared" si="0"/>
        <v>48000</v>
      </c>
      <c r="P5" s="33">
        <f>SUM(M5:O5)</f>
        <v>264000</v>
      </c>
      <c r="Q5" s="10">
        <v>26</v>
      </c>
      <c r="R5" s="10">
        <v>24</v>
      </c>
      <c r="S5" s="32">
        <f>ROUND(P5/Q5*R5,0)</f>
        <v>243692</v>
      </c>
    </row>
    <row r="6" spans="2:19" ht="26" customHeight="1" x14ac:dyDescent="0.35">
      <c r="J6" s="34"/>
      <c r="K6" s="34"/>
      <c r="L6" s="34"/>
      <c r="Q6" s="35"/>
      <c r="R6" s="35"/>
      <c r="S6" s="36"/>
    </row>
    <row r="7" spans="2:19" ht="26" customHeight="1" x14ac:dyDescent="0.35">
      <c r="B7" s="37"/>
      <c r="C7" s="37"/>
      <c r="D7" s="37"/>
      <c r="E7" s="37"/>
      <c r="F7" s="37"/>
      <c r="G7" s="38"/>
      <c r="H7" s="38"/>
      <c r="I7" s="38"/>
      <c r="J7" s="39"/>
      <c r="K7" s="39"/>
      <c r="L7" s="39"/>
      <c r="M7" s="38"/>
      <c r="N7" s="38"/>
      <c r="O7" s="38"/>
      <c r="P7" s="38"/>
      <c r="Q7" s="39"/>
      <c r="R7" s="39"/>
      <c r="S7" s="38"/>
    </row>
    <row r="8" spans="2:19" ht="26" customHeight="1" x14ac:dyDescent="0.35">
      <c r="G8" s="44" t="s">
        <v>51</v>
      </c>
      <c r="H8" s="44"/>
      <c r="I8" s="44"/>
      <c r="J8" s="44"/>
      <c r="K8" s="44"/>
      <c r="L8" s="44"/>
    </row>
    <row r="10" spans="2:19" ht="26" customHeight="1" x14ac:dyDescent="0.35">
      <c r="B10" s="37"/>
      <c r="C10" s="1" t="s">
        <v>52</v>
      </c>
    </row>
    <row r="11" spans="2:19" ht="26" customHeight="1" x14ac:dyDescent="0.35">
      <c r="B11" s="39"/>
      <c r="C11" s="1" t="s">
        <v>53</v>
      </c>
    </row>
    <row r="12" spans="2:19" ht="26" customHeight="1" x14ac:dyDescent="0.35">
      <c r="B12" s="40"/>
      <c r="C12" s="1" t="s">
        <v>54</v>
      </c>
    </row>
  </sheetData>
  <mergeCells count="9">
    <mergeCell ref="M3:P3"/>
    <mergeCell ref="Q3:S3"/>
    <mergeCell ref="G8:L8"/>
    <mergeCell ref="B3:B4"/>
    <mergeCell ref="C3:C4"/>
    <mergeCell ref="D3:D4"/>
    <mergeCell ref="E3:E4"/>
    <mergeCell ref="F3:I3"/>
    <mergeCell ref="J3:L3"/>
  </mergeCells>
  <hyperlinks>
    <hyperlink ref="G8:L8" location="'New approach'!A1" display="follow matrix" xr:uid="{BD682A56-B8D6-4C06-B9A4-D7AEAA2F2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F407-6816-4E44-A236-FE0229D18C66}">
  <dimension ref="A1:AT12"/>
  <sheetViews>
    <sheetView tabSelected="1" zoomScale="89" zoomScaleNormal="89" workbookViewId="0">
      <pane xSplit="5" ySplit="2" topLeftCell="V3" activePane="bottomRight" state="frozen"/>
      <selection pane="topRight" activeCell="F1" sqref="F1"/>
      <selection pane="bottomLeft" activeCell="A3" sqref="A3"/>
      <selection pane="bottomRight" activeCell="AF17" sqref="AF17"/>
    </sheetView>
  </sheetViews>
  <sheetFormatPr defaultRowHeight="14.5" x14ac:dyDescent="0.35"/>
  <cols>
    <col min="2" max="2" width="8.7265625" style="52"/>
    <col min="3" max="3" width="15.7265625" bestFit="1" customWidth="1"/>
    <col min="5" max="5" width="11.1796875" customWidth="1"/>
    <col min="6" max="6" width="12.08984375" customWidth="1"/>
    <col min="13" max="13" width="10.90625" customWidth="1"/>
    <col min="14" max="14" width="10.26953125" customWidth="1"/>
    <col min="19" max="19" width="11.36328125" customWidth="1"/>
    <col min="28" max="28" width="9.36328125" bestFit="1" customWidth="1"/>
    <col min="31" max="31" width="9.36328125" bestFit="1" customWidth="1"/>
    <col min="34" max="34" width="9.36328125" bestFit="1" customWidth="1"/>
    <col min="35" max="35" width="11.453125" bestFit="1" customWidth="1"/>
    <col min="36" max="36" width="13.90625" customWidth="1"/>
    <col min="37" max="37" width="12" customWidth="1"/>
    <col min="38" max="38" width="12.54296875" customWidth="1"/>
    <col min="39" max="39" width="12.26953125" customWidth="1"/>
    <col min="40" max="40" width="12.81640625" customWidth="1"/>
    <col min="41" max="41" width="10.1796875" customWidth="1"/>
    <col min="42" max="42" width="10.26953125" customWidth="1"/>
    <col min="43" max="43" width="11.7265625" bestFit="1" customWidth="1"/>
  </cols>
  <sheetData>
    <row r="1" spans="1:46" ht="33" customHeight="1" x14ac:dyDescent="0.55000000000000004">
      <c r="A1" s="47" t="s">
        <v>55</v>
      </c>
      <c r="H1" s="48"/>
      <c r="I1" s="48"/>
      <c r="J1" s="49"/>
      <c r="M1" s="49"/>
      <c r="N1" s="49"/>
      <c r="P1" s="49"/>
      <c r="Q1" s="49"/>
      <c r="R1" s="49"/>
      <c r="S1" s="49"/>
      <c r="T1" s="49"/>
      <c r="U1" s="50"/>
      <c r="V1" s="49"/>
      <c r="W1" s="49"/>
      <c r="X1" s="49"/>
      <c r="Y1" s="49"/>
      <c r="Z1" s="49"/>
      <c r="AA1" s="49"/>
      <c r="AB1" s="49"/>
      <c r="AI1" s="60" t="s">
        <v>99</v>
      </c>
      <c r="AJ1" s="61"/>
      <c r="AK1" s="61"/>
      <c r="AL1" s="62"/>
      <c r="AM1" s="60" t="s">
        <v>36</v>
      </c>
      <c r="AN1" s="61"/>
      <c r="AO1" s="61"/>
      <c r="AP1" s="62"/>
      <c r="AQ1" s="63" t="s">
        <v>37</v>
      </c>
    </row>
    <row r="2" spans="1:46" s="1" customFormat="1" ht="80" customHeight="1" x14ac:dyDescent="0.35">
      <c r="A2" s="54" t="s">
        <v>15</v>
      </c>
      <c r="B2" s="54" t="s">
        <v>56</v>
      </c>
      <c r="C2" s="54" t="s">
        <v>57</v>
      </c>
      <c r="D2" s="54" t="s">
        <v>58</v>
      </c>
      <c r="E2" s="55" t="s">
        <v>94</v>
      </c>
      <c r="F2" s="56" t="s">
        <v>59</v>
      </c>
      <c r="G2" s="56" t="s">
        <v>60</v>
      </c>
      <c r="H2" s="56" t="s">
        <v>61</v>
      </c>
      <c r="I2" s="56" t="s">
        <v>62</v>
      </c>
      <c r="J2" s="57" t="s">
        <v>63</v>
      </c>
      <c r="K2" s="57" t="s">
        <v>64</v>
      </c>
      <c r="L2" s="57" t="s">
        <v>65</v>
      </c>
      <c r="M2" s="59" t="s">
        <v>25</v>
      </c>
      <c r="N2" s="56" t="s">
        <v>66</v>
      </c>
      <c r="O2" s="57" t="s">
        <v>67</v>
      </c>
      <c r="P2" s="57" t="s">
        <v>68</v>
      </c>
      <c r="Q2" s="56" t="s">
        <v>69</v>
      </c>
      <c r="R2" s="56" t="s">
        <v>70</v>
      </c>
      <c r="S2" s="56" t="s">
        <v>71</v>
      </c>
      <c r="T2" s="57" t="s">
        <v>72</v>
      </c>
      <c r="U2" s="57" t="s">
        <v>73</v>
      </c>
      <c r="V2" s="59" t="s">
        <v>74</v>
      </c>
      <c r="W2" s="56" t="s">
        <v>75</v>
      </c>
      <c r="X2" s="57" t="s">
        <v>76</v>
      </c>
      <c r="Y2" s="57" t="s">
        <v>77</v>
      </c>
      <c r="Z2" s="59" t="s">
        <v>78</v>
      </c>
      <c r="AA2" s="56" t="s">
        <v>79</v>
      </c>
      <c r="AB2" s="56" t="s">
        <v>80</v>
      </c>
      <c r="AC2" s="57" t="s">
        <v>81</v>
      </c>
      <c r="AD2" s="57" t="s">
        <v>82</v>
      </c>
      <c r="AE2" s="56" t="s">
        <v>83</v>
      </c>
      <c r="AF2" s="56" t="s">
        <v>84</v>
      </c>
      <c r="AG2" s="56" t="s">
        <v>85</v>
      </c>
      <c r="AH2" s="56" t="s">
        <v>86</v>
      </c>
      <c r="AI2" s="58" t="s">
        <v>34</v>
      </c>
      <c r="AJ2" s="58" t="s">
        <v>38</v>
      </c>
      <c r="AK2" s="58" t="s">
        <v>39</v>
      </c>
      <c r="AL2" s="58" t="s">
        <v>40</v>
      </c>
      <c r="AM2" s="58" t="s">
        <v>44</v>
      </c>
      <c r="AN2" s="58" t="s">
        <v>45</v>
      </c>
      <c r="AO2" s="58" t="s">
        <v>46</v>
      </c>
      <c r="AP2" s="58" t="s">
        <v>47</v>
      </c>
      <c r="AQ2" s="63"/>
      <c r="AR2"/>
      <c r="AS2"/>
      <c r="AT2"/>
    </row>
    <row r="3" spans="1:46" s="1" customFormat="1" ht="30.5" customHeight="1" x14ac:dyDescent="0.35">
      <c r="A3" s="51">
        <v>1</v>
      </c>
      <c r="B3" s="64">
        <v>2975</v>
      </c>
      <c r="C3" s="65" t="s">
        <v>87</v>
      </c>
      <c r="D3" s="65" t="s">
        <v>88</v>
      </c>
      <c r="E3" s="66" t="s">
        <v>96</v>
      </c>
      <c r="F3" s="67">
        <v>10560</v>
      </c>
      <c r="G3" s="67">
        <v>1175</v>
      </c>
      <c r="H3" s="67">
        <v>0</v>
      </c>
      <c r="I3" s="67">
        <v>10560</v>
      </c>
      <c r="J3" s="68">
        <v>1021</v>
      </c>
      <c r="K3" s="68">
        <v>1021</v>
      </c>
      <c r="L3" s="68">
        <v>46.41</v>
      </c>
      <c r="M3" s="69">
        <v>1</v>
      </c>
      <c r="N3" s="67">
        <v>1890000</v>
      </c>
      <c r="O3" s="68">
        <v>0.40999999999999698</v>
      </c>
      <c r="P3" s="68">
        <v>9.02</v>
      </c>
      <c r="Q3" s="67">
        <v>2000</v>
      </c>
      <c r="R3" s="67">
        <v>18040</v>
      </c>
      <c r="S3" s="67">
        <v>1908040</v>
      </c>
      <c r="T3" s="68">
        <v>3</v>
      </c>
      <c r="U3" s="68">
        <v>0.28999999999999998</v>
      </c>
      <c r="V3" s="69">
        <v>1</v>
      </c>
      <c r="W3" s="67">
        <v>900000</v>
      </c>
      <c r="X3" s="68">
        <v>3</v>
      </c>
      <c r="Y3" s="68">
        <v>0.28999999999999998</v>
      </c>
      <c r="Z3" s="69">
        <v>1</v>
      </c>
      <c r="AA3" s="67">
        <v>900000</v>
      </c>
      <c r="AB3" s="67">
        <v>3708040</v>
      </c>
      <c r="AC3" s="68">
        <v>27</v>
      </c>
      <c r="AD3" s="68">
        <v>24</v>
      </c>
      <c r="AE3" s="67">
        <v>1696036</v>
      </c>
      <c r="AF3" s="67">
        <v>800000</v>
      </c>
      <c r="AG3" s="67">
        <v>800000</v>
      </c>
      <c r="AH3" s="71">
        <v>3296036</v>
      </c>
      <c r="AI3" s="70">
        <v>1000000</v>
      </c>
      <c r="AJ3" s="70">
        <f>AI3*60%</f>
        <v>600000</v>
      </c>
      <c r="AK3" s="70">
        <f>AI3*20%</f>
        <v>200000</v>
      </c>
      <c r="AL3" s="70">
        <f>AI3*20%</f>
        <v>200000</v>
      </c>
      <c r="AM3" s="70">
        <f>IF(M3=0,0,IF(M3=1,AJ3*70%,IF(M3=2,AJ3*80%,IF(M3=3,AJ3*90%,IF(M3&gt;=4,AJ3*100%)))))</f>
        <v>420000</v>
      </c>
      <c r="AN3" s="70">
        <f>IF(V3=4,0,IF(V3=1,AK3*100%,IF(V3=2,AK3*90%,IF(V3=3,AK3*890%))))</f>
        <v>200000</v>
      </c>
      <c r="AO3" s="70">
        <f>IF(Z3=4,0,IF(Z3=1,AL3*100%,IF(Z3=2,AL3*90%,IF(Z3=3,AL3*890%))))</f>
        <v>200000</v>
      </c>
      <c r="AP3" s="70">
        <f>SUM(AM3:AO3)</f>
        <v>820000</v>
      </c>
      <c r="AQ3" s="72">
        <f>ROUND(AP3/AC3*AD3,0)</f>
        <v>728889</v>
      </c>
    </row>
    <row r="4" spans="1:46" s="1" customFormat="1" ht="30.5" customHeight="1" x14ac:dyDescent="0.35">
      <c r="A4" s="51">
        <v>2</v>
      </c>
      <c r="B4" s="64">
        <v>3209</v>
      </c>
      <c r="C4" s="65" t="s">
        <v>89</v>
      </c>
      <c r="D4" s="65" t="s">
        <v>88</v>
      </c>
      <c r="E4" s="66" t="s">
        <v>97</v>
      </c>
      <c r="F4" s="67">
        <v>11440</v>
      </c>
      <c r="G4" s="67">
        <v>1685</v>
      </c>
      <c r="H4" s="67">
        <v>0</v>
      </c>
      <c r="I4" s="67">
        <v>11440</v>
      </c>
      <c r="J4" s="68">
        <v>1043</v>
      </c>
      <c r="K4" s="68">
        <v>1043</v>
      </c>
      <c r="L4" s="68">
        <v>43.76</v>
      </c>
      <c r="M4" s="69">
        <v>0</v>
      </c>
      <c r="N4" s="67">
        <v>0</v>
      </c>
      <c r="O4" s="68">
        <v>0</v>
      </c>
      <c r="P4" s="68">
        <v>0</v>
      </c>
      <c r="Q4" s="67">
        <v>0</v>
      </c>
      <c r="R4" s="67">
        <v>0</v>
      </c>
      <c r="S4" s="67">
        <v>0</v>
      </c>
      <c r="T4" s="68">
        <v>0</v>
      </c>
      <c r="U4" s="68">
        <v>0</v>
      </c>
      <c r="V4" s="69">
        <v>1</v>
      </c>
      <c r="W4" s="67">
        <v>900000</v>
      </c>
      <c r="X4" s="68">
        <v>1</v>
      </c>
      <c r="Y4" s="68">
        <v>0.1</v>
      </c>
      <c r="Z4" s="69">
        <v>1</v>
      </c>
      <c r="AA4" s="67">
        <v>900000</v>
      </c>
      <c r="AB4" s="67">
        <v>1800000</v>
      </c>
      <c r="AC4" s="68">
        <v>27</v>
      </c>
      <c r="AD4" s="68">
        <v>26</v>
      </c>
      <c r="AE4" s="67">
        <v>0</v>
      </c>
      <c r="AF4" s="67">
        <v>866667</v>
      </c>
      <c r="AG4" s="67">
        <v>866667</v>
      </c>
      <c r="AH4" s="71">
        <v>1733334</v>
      </c>
      <c r="AI4" s="70">
        <v>800000</v>
      </c>
      <c r="AJ4" s="70">
        <f t="shared" ref="AJ4:AJ8" si="0">AI4*60%</f>
        <v>480000</v>
      </c>
      <c r="AK4" s="70">
        <f t="shared" ref="AK4:AK8" si="1">AI4*20%</f>
        <v>160000</v>
      </c>
      <c r="AL4" s="70">
        <f t="shared" ref="AL4:AL8" si="2">AI4*20%</f>
        <v>160000</v>
      </c>
      <c r="AM4" s="70">
        <f t="shared" ref="AM4:AM8" si="3">IF(M4=0,0,IF(M4=1,AJ4*70%,IF(M4=2,AJ4*80%,IF(M4=3,AJ4*90%,IF(M4&gt;=4,AJ4*100%)))))</f>
        <v>0</v>
      </c>
      <c r="AN4" s="70">
        <f t="shared" ref="AN4:AN8" si="4">IF(V4=4,0,IF(V4=1,AK4*100%,IF(V4=2,AK4*90%,IF(V4=3,AK4*890%))))</f>
        <v>160000</v>
      </c>
      <c r="AO4" s="70">
        <f t="shared" ref="AO4:AO8" si="5">IF(Z4=4,0,IF(Z4=1,AL4*100%,IF(Z4=2,AL4*90%,IF(Z4=3,AL4*890%))))</f>
        <v>160000</v>
      </c>
      <c r="AP4" s="70">
        <f t="shared" ref="AP4:AP8" si="6">SUM(AM4:AO4)</f>
        <v>320000</v>
      </c>
      <c r="AQ4" s="72">
        <f t="shared" ref="AQ4:AQ8" si="7">ROUND(AP4/AC4*AD4,0)</f>
        <v>308148</v>
      </c>
    </row>
    <row r="5" spans="1:46" s="1" customFormat="1" ht="30.5" customHeight="1" x14ac:dyDescent="0.35">
      <c r="A5" s="51">
        <v>3</v>
      </c>
      <c r="B5" s="64">
        <v>4667</v>
      </c>
      <c r="C5" s="65" t="s">
        <v>90</v>
      </c>
      <c r="D5" s="65" t="s">
        <v>88</v>
      </c>
      <c r="E5" s="66" t="s">
        <v>97</v>
      </c>
      <c r="F5" s="67">
        <v>11205</v>
      </c>
      <c r="G5" s="67">
        <v>2835</v>
      </c>
      <c r="H5" s="67">
        <v>0</v>
      </c>
      <c r="I5" s="67">
        <v>11205</v>
      </c>
      <c r="J5" s="68">
        <v>867</v>
      </c>
      <c r="K5" s="68">
        <v>867</v>
      </c>
      <c r="L5" s="68">
        <v>37.14</v>
      </c>
      <c r="M5" s="69">
        <v>0</v>
      </c>
      <c r="N5" s="67">
        <v>0</v>
      </c>
      <c r="O5" s="68">
        <v>0</v>
      </c>
      <c r="P5" s="68">
        <v>0</v>
      </c>
      <c r="Q5" s="67">
        <v>0</v>
      </c>
      <c r="R5" s="67">
        <v>0</v>
      </c>
      <c r="S5" s="67">
        <v>0</v>
      </c>
      <c r="T5" s="68">
        <v>1</v>
      </c>
      <c r="U5" s="68">
        <v>0.12</v>
      </c>
      <c r="V5" s="69">
        <v>1</v>
      </c>
      <c r="W5" s="67">
        <v>900000</v>
      </c>
      <c r="X5" s="68">
        <v>0</v>
      </c>
      <c r="Y5" s="68">
        <v>0</v>
      </c>
      <c r="Z5" s="69">
        <v>1</v>
      </c>
      <c r="AA5" s="67">
        <v>900000</v>
      </c>
      <c r="AB5" s="67">
        <v>1800000</v>
      </c>
      <c r="AC5" s="68">
        <v>27</v>
      </c>
      <c r="AD5" s="68">
        <v>27</v>
      </c>
      <c r="AE5" s="67">
        <v>0</v>
      </c>
      <c r="AF5" s="67">
        <v>900000</v>
      </c>
      <c r="AG5" s="67">
        <v>900000</v>
      </c>
      <c r="AH5" s="71">
        <v>1800000</v>
      </c>
      <c r="AI5" s="70">
        <v>800000</v>
      </c>
      <c r="AJ5" s="70">
        <f t="shared" si="0"/>
        <v>480000</v>
      </c>
      <c r="AK5" s="70">
        <f t="shared" si="1"/>
        <v>160000</v>
      </c>
      <c r="AL5" s="70">
        <f t="shared" si="2"/>
        <v>160000</v>
      </c>
      <c r="AM5" s="70">
        <f t="shared" si="3"/>
        <v>0</v>
      </c>
      <c r="AN5" s="70">
        <f t="shared" si="4"/>
        <v>160000</v>
      </c>
      <c r="AO5" s="70">
        <f t="shared" si="5"/>
        <v>160000</v>
      </c>
      <c r="AP5" s="70">
        <f t="shared" si="6"/>
        <v>320000</v>
      </c>
      <c r="AQ5" s="72">
        <f t="shared" si="7"/>
        <v>320000</v>
      </c>
    </row>
    <row r="6" spans="1:46" s="1" customFormat="1" ht="30.5" customHeight="1" x14ac:dyDescent="0.35">
      <c r="A6" s="51">
        <v>4</v>
      </c>
      <c r="B6" s="64">
        <v>4743</v>
      </c>
      <c r="C6" s="65" t="s">
        <v>91</v>
      </c>
      <c r="D6" s="65" t="s">
        <v>88</v>
      </c>
      <c r="E6" s="66" t="s">
        <v>96</v>
      </c>
      <c r="F6" s="67">
        <v>11205</v>
      </c>
      <c r="G6" s="67">
        <v>1965</v>
      </c>
      <c r="H6" s="67">
        <v>0</v>
      </c>
      <c r="I6" s="67">
        <v>11205</v>
      </c>
      <c r="J6" s="68">
        <v>1025</v>
      </c>
      <c r="K6" s="68">
        <v>1025</v>
      </c>
      <c r="L6" s="68">
        <v>43.91</v>
      </c>
      <c r="M6" s="69">
        <v>0</v>
      </c>
      <c r="N6" s="67">
        <v>0</v>
      </c>
      <c r="O6" s="68">
        <v>0</v>
      </c>
      <c r="P6" s="68">
        <v>0</v>
      </c>
      <c r="Q6" s="67">
        <v>0</v>
      </c>
      <c r="R6" s="67">
        <v>0</v>
      </c>
      <c r="S6" s="67">
        <v>0</v>
      </c>
      <c r="T6" s="68">
        <v>0</v>
      </c>
      <c r="U6" s="68">
        <v>0</v>
      </c>
      <c r="V6" s="69">
        <v>1</v>
      </c>
      <c r="W6" s="67">
        <v>900000</v>
      </c>
      <c r="X6" s="68">
        <v>0</v>
      </c>
      <c r="Y6" s="68">
        <v>0</v>
      </c>
      <c r="Z6" s="69">
        <v>1</v>
      </c>
      <c r="AA6" s="67">
        <v>900000</v>
      </c>
      <c r="AB6" s="67">
        <v>1800000</v>
      </c>
      <c r="AC6" s="68">
        <v>27</v>
      </c>
      <c r="AD6" s="68">
        <v>27</v>
      </c>
      <c r="AE6" s="67">
        <v>0</v>
      </c>
      <c r="AF6" s="67">
        <v>900000</v>
      </c>
      <c r="AG6" s="67">
        <v>900000</v>
      </c>
      <c r="AH6" s="71">
        <v>1800000</v>
      </c>
      <c r="AI6" s="70">
        <v>1000000</v>
      </c>
      <c r="AJ6" s="70">
        <f t="shared" si="0"/>
        <v>600000</v>
      </c>
      <c r="AK6" s="70">
        <f t="shared" si="1"/>
        <v>200000</v>
      </c>
      <c r="AL6" s="70">
        <f t="shared" si="2"/>
        <v>200000</v>
      </c>
      <c r="AM6" s="70">
        <f t="shared" si="3"/>
        <v>0</v>
      </c>
      <c r="AN6" s="70">
        <f t="shared" si="4"/>
        <v>200000</v>
      </c>
      <c r="AO6" s="70">
        <f t="shared" si="5"/>
        <v>200000</v>
      </c>
      <c r="AP6" s="70">
        <f t="shared" si="6"/>
        <v>400000</v>
      </c>
      <c r="AQ6" s="72">
        <f t="shared" si="7"/>
        <v>400000</v>
      </c>
    </row>
    <row r="7" spans="1:46" s="1" customFormat="1" ht="30.5" customHeight="1" x14ac:dyDescent="0.35">
      <c r="A7" s="51">
        <v>5</v>
      </c>
      <c r="B7" s="64">
        <v>4780</v>
      </c>
      <c r="C7" s="65" t="s">
        <v>92</v>
      </c>
      <c r="D7" s="65" t="s">
        <v>88</v>
      </c>
      <c r="E7" s="66" t="s">
        <v>96</v>
      </c>
      <c r="F7" s="67">
        <v>10375</v>
      </c>
      <c r="G7" s="67">
        <v>2015</v>
      </c>
      <c r="H7" s="67">
        <v>0</v>
      </c>
      <c r="I7" s="67">
        <v>10375</v>
      </c>
      <c r="J7" s="68">
        <v>933</v>
      </c>
      <c r="K7" s="68">
        <v>933</v>
      </c>
      <c r="L7" s="68">
        <v>43.17</v>
      </c>
      <c r="M7" s="69">
        <v>0</v>
      </c>
      <c r="N7" s="67">
        <v>0</v>
      </c>
      <c r="O7" s="68">
        <v>0</v>
      </c>
      <c r="P7" s="68">
        <v>0</v>
      </c>
      <c r="Q7" s="67">
        <v>0</v>
      </c>
      <c r="R7" s="67">
        <v>0</v>
      </c>
      <c r="S7" s="67">
        <v>0</v>
      </c>
      <c r="T7" s="68">
        <v>4</v>
      </c>
      <c r="U7" s="68">
        <v>0.43</v>
      </c>
      <c r="V7" s="69">
        <v>1</v>
      </c>
      <c r="W7" s="67">
        <v>900000</v>
      </c>
      <c r="X7" s="68">
        <v>0</v>
      </c>
      <c r="Y7" s="68">
        <v>0</v>
      </c>
      <c r="Z7" s="69">
        <v>1</v>
      </c>
      <c r="AA7" s="67">
        <v>900000</v>
      </c>
      <c r="AB7" s="67">
        <v>1800000</v>
      </c>
      <c r="AC7" s="68">
        <v>27</v>
      </c>
      <c r="AD7" s="68">
        <v>25</v>
      </c>
      <c r="AE7" s="67">
        <v>0</v>
      </c>
      <c r="AF7" s="67">
        <v>833333</v>
      </c>
      <c r="AG7" s="67">
        <v>833333</v>
      </c>
      <c r="AH7" s="71">
        <v>1666666</v>
      </c>
      <c r="AI7" s="70">
        <v>1000000</v>
      </c>
      <c r="AJ7" s="70">
        <f t="shared" si="0"/>
        <v>600000</v>
      </c>
      <c r="AK7" s="70">
        <f t="shared" si="1"/>
        <v>200000</v>
      </c>
      <c r="AL7" s="70">
        <f t="shared" si="2"/>
        <v>200000</v>
      </c>
      <c r="AM7" s="70">
        <f t="shared" si="3"/>
        <v>0</v>
      </c>
      <c r="AN7" s="70">
        <f t="shared" si="4"/>
        <v>200000</v>
      </c>
      <c r="AO7" s="70">
        <f t="shared" si="5"/>
        <v>200000</v>
      </c>
      <c r="AP7" s="70">
        <f t="shared" si="6"/>
        <v>400000</v>
      </c>
      <c r="AQ7" s="72">
        <f t="shared" si="7"/>
        <v>370370</v>
      </c>
    </row>
    <row r="8" spans="1:46" s="1" customFormat="1" ht="30.5" customHeight="1" x14ac:dyDescent="0.35">
      <c r="A8" s="51">
        <v>6</v>
      </c>
      <c r="B8" s="64">
        <v>5414</v>
      </c>
      <c r="C8" s="65" t="s">
        <v>93</v>
      </c>
      <c r="D8" s="65" t="s">
        <v>88</v>
      </c>
      <c r="E8" s="66" t="s">
        <v>98</v>
      </c>
      <c r="F8" s="67">
        <v>11440</v>
      </c>
      <c r="G8" s="67">
        <v>4245</v>
      </c>
      <c r="H8" s="67">
        <v>0</v>
      </c>
      <c r="I8" s="67">
        <v>11440</v>
      </c>
      <c r="J8" s="68">
        <v>701</v>
      </c>
      <c r="K8" s="68">
        <v>701</v>
      </c>
      <c r="L8" s="68">
        <v>29.41</v>
      </c>
      <c r="M8" s="69">
        <v>0</v>
      </c>
      <c r="N8" s="67">
        <v>0</v>
      </c>
      <c r="O8" s="68">
        <v>0</v>
      </c>
      <c r="P8" s="68">
        <v>0</v>
      </c>
      <c r="Q8" s="67">
        <v>0</v>
      </c>
      <c r="R8" s="67">
        <v>0</v>
      </c>
      <c r="S8" s="67">
        <v>0</v>
      </c>
      <c r="T8" s="68">
        <v>2</v>
      </c>
      <c r="U8" s="68">
        <v>0.28999999999999998</v>
      </c>
      <c r="V8" s="69">
        <v>1</v>
      </c>
      <c r="W8" s="67">
        <v>900000</v>
      </c>
      <c r="X8" s="68">
        <v>0</v>
      </c>
      <c r="Y8" s="68">
        <v>0</v>
      </c>
      <c r="Z8" s="69">
        <v>1</v>
      </c>
      <c r="AA8" s="67">
        <v>900000</v>
      </c>
      <c r="AB8" s="67">
        <v>1800000</v>
      </c>
      <c r="AC8" s="68">
        <v>27</v>
      </c>
      <c r="AD8" s="68">
        <v>26</v>
      </c>
      <c r="AE8" s="67">
        <v>0</v>
      </c>
      <c r="AF8" s="67">
        <v>866667</v>
      </c>
      <c r="AG8" s="67">
        <v>866667</v>
      </c>
      <c r="AH8" s="71">
        <v>1733334</v>
      </c>
      <c r="AI8" s="70">
        <v>600000</v>
      </c>
      <c r="AJ8" s="70">
        <f t="shared" si="0"/>
        <v>360000</v>
      </c>
      <c r="AK8" s="70">
        <f t="shared" si="1"/>
        <v>120000</v>
      </c>
      <c r="AL8" s="70">
        <f t="shared" si="2"/>
        <v>120000</v>
      </c>
      <c r="AM8" s="70">
        <f t="shared" si="3"/>
        <v>0</v>
      </c>
      <c r="AN8" s="70">
        <f t="shared" si="4"/>
        <v>120000</v>
      </c>
      <c r="AO8" s="70">
        <f t="shared" si="5"/>
        <v>120000</v>
      </c>
      <c r="AP8" s="70">
        <f t="shared" si="6"/>
        <v>240000</v>
      </c>
      <c r="AQ8" s="72">
        <f t="shared" si="7"/>
        <v>231111</v>
      </c>
    </row>
    <row r="12" spans="1:46" x14ac:dyDescent="0.35">
      <c r="B12" s="53"/>
      <c r="C12" t="s">
        <v>95</v>
      </c>
    </row>
  </sheetData>
  <mergeCells count="3">
    <mergeCell ref="AI1:AL1"/>
    <mergeCell ref="AM1:AP1"/>
    <mergeCell ref="AQ1:A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approach</vt:lpstr>
      <vt:lpstr>bonus calculation</vt:lpstr>
      <vt:lpstr>Template-proposal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Hoàng Yến</dc:creator>
  <cp:lastModifiedBy>Nguyễn Thị Hoàng Yến</cp:lastModifiedBy>
  <dcterms:created xsi:type="dcterms:W3CDTF">2024-08-20T06:45:07Z</dcterms:created>
  <dcterms:modified xsi:type="dcterms:W3CDTF">2024-12-23T07:15:44Z</dcterms:modified>
</cp:coreProperties>
</file>