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Undervalued Stock Scanner\Main\"/>
    </mc:Choice>
  </mc:AlternateContent>
  <xr:revisionPtr revIDLastSave="0" documentId="13_ncr:1_{1FDE1A9F-679F-47D1-8B5A-8FFA1FBF7095}" xr6:coauthVersionLast="47" xr6:coauthVersionMax="47" xr10:uidLastSave="{00000000-0000-0000-0000-000000000000}"/>
  <bookViews>
    <workbookView xWindow="-120" yWindow="-120" windowWidth="29040" windowHeight="15720" firstSheet="1" activeTab="2" xr2:uid="{E078EEB0-4791-4411-900E-6AA2DB458C7B}"/>
  </bookViews>
  <sheets>
    <sheet name="Dynamic Path" sheetId="8" state="hidden" r:id="rId1"/>
    <sheet name="All Results" sheetId="7" r:id="rId2"/>
    <sheet name="Watch List" sheetId="2" r:id="rId3"/>
  </sheets>
  <externalReferences>
    <externalReference r:id="rId4"/>
  </externalReferences>
  <definedNames>
    <definedName name="ExternalData_1" localSheetId="1" hidden="1">'All Results'!$A$1:$N$103</definedName>
    <definedName name="Mean_PE_L">[1]Mean_L!$I$24:$K$38</definedName>
    <definedName name="Mean_ROA_L">[1]Mean_L!$A$24:$C$38</definedName>
    <definedName name="Mean_ROE_L">[1]Mean_L!$I$4:$K$18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D5" i="2" l="1"/>
  <c r="E5" i="2"/>
  <c r="F5" i="2"/>
  <c r="G5" i="2"/>
  <c r="H5" i="2"/>
  <c r="K5" i="2"/>
  <c r="L5" i="2"/>
  <c r="M5" i="2"/>
  <c r="I5" i="2" l="1"/>
  <c r="J5" i="2"/>
  <c r="N5" i="2"/>
  <c r="D4" i="2" l="1"/>
  <c r="E4" i="2"/>
  <c r="F4" i="2"/>
  <c r="G4" i="2"/>
  <c r="H4" i="2"/>
  <c r="K4" i="2"/>
  <c r="L4" i="2"/>
  <c r="M4" i="2"/>
  <c r="A4" i="2"/>
  <c r="B4" i="2"/>
  <c r="A5" i="2"/>
  <c r="B5" i="2"/>
  <c r="I4" i="2" l="1"/>
  <c r="N4" i="2"/>
  <c r="J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DF0999-4741-4DE2-B9DA-F7E6A87B7709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2" xr16:uid="{9B2CBC83-E05C-41F5-A11C-F7F4DBF790EB}" keepAlive="1" name="Query - FileName" description="Connection to the 'FileName' query in the workbook." type="5" refreshedVersion="0" background="1">
    <dbPr connection="Provider=Microsoft.Mashup.OleDb.1;Data Source=$Workbook$;Location=FileName;Extended Properties=&quot;&quot;" command="SELECT * FROM [FileName]"/>
  </connection>
  <connection id="3" xr16:uid="{FD9397BA-38D3-4DC4-9C37-809971D46BF9}" keepAlive="1" name="Query - Result_L_AllSectors(1)" description="Connection to the 'Result_L_AllSectors' query in the workbook." type="5" refreshedVersion="0" background="1">
    <dbPr connection="Provider=Microsoft.Mashup.OleDb.1;Data Source=$Workbook$;Location=Result_L_AllSectors;Extended Properties=&quot;&quot;" command="SELECT * FROM [Result_L_AllSectors]"/>
  </connection>
  <connection id="4" xr16:uid="{C77DF9B6-B059-4ED6-B376-78EE981530E5}" keepAlive="1" name="Query - Result_M_AllSectors(1)" description="Connection to the 'Result_M_AllSectors' query in the workbook." type="5" refreshedVersion="0" background="1">
    <dbPr connection="Provider=Microsoft.Mashup.OleDb.1;Data Source=$Workbook$;Location=Result_M_AllSectors;Extended Properties=&quot;&quot;" command="SELECT * FROM [Result_M_AllSectors]"/>
  </connection>
  <connection id="5" xr16:uid="{344B466D-A876-41E5-92DF-0AC06BD1F0BE}" keepAlive="1" name="Query - Result_S_AllSectors(1)" description="Connection to the 'Result_S_AllSectors' query in the workbook." type="5" refreshedVersion="8" background="1" saveData="1">
    <dbPr connection="Provider=Microsoft.Mashup.OleDb.1;Data Source=$Workbook$;Location=Result_S_AllSectors;Extended Properties=&quot;&quot;" command="SELECT * FROM [Result_S_AllSectors]"/>
  </connection>
  <connection id="6" xr16:uid="{422AC9BB-4190-4BD1-8144-AFE511DB6F70}" keepAlive="1" name="Query - ResultSheet" description="Connection to the 'ResultSheet' query in the workbook." type="5" refreshedVersion="0" background="1">
    <dbPr connection="Provider=Microsoft.Mashup.OleDb.1;Data Source=$Workbook$;Location=ResultSheet;Extended Properties=&quot;&quot;" command="SELECT * FROM [ResultSheet]"/>
  </connection>
  <connection id="7" xr16:uid="{380F3360-3756-40C7-ACDA-EBC6571B9359}" keepAlive="1" name="Query - Transformation Builder" description="Connection to the 'Transformation Builder' query in the workbook." type="5" refreshedVersion="0" background="1">
    <dbPr connection="Provider=Microsoft.Mashup.OleDb.1;Data Source=$Workbook$;Location=&quot;Transformation Builder&quot;;Extended Properties=&quot;&quot;" command="SELECT * FROM [Transformation Builder]"/>
  </connection>
  <connection id="8" xr16:uid="{7AA7C1BB-E2D2-4893-B394-19C1702A4165}" keepAlive="1" name="Query - Transformation(1)" description="Connection to the 'Transformation' query in the workbook." type="5" refreshedVersion="0" background="1">
    <dbPr connection="Provider=Microsoft.Mashup.OleDb.1;Data Source=$Workbook$;Location=Transformation;Extended Properties=&quot;&quot;" command="SELECT * FROM [Transforma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<sst xmlns="http://schemas.openxmlformats.org/spreadsheetml/2006/main" count="338" uniqueCount="166">
  <si>
    <t>Sector</t>
  </si>
  <si>
    <t>Industry</t>
  </si>
  <si>
    <t>Symbol</t>
  </si>
  <si>
    <t>Market Cap (M)</t>
  </si>
  <si>
    <t>Current Price</t>
  </si>
  <si>
    <t>P/FCF</t>
  </si>
  <si>
    <t>P/BV</t>
  </si>
  <si>
    <t>ROE</t>
  </si>
  <si>
    <t>ROA</t>
  </si>
  <si>
    <t>A/E</t>
  </si>
  <si>
    <t>P/E</t>
  </si>
  <si>
    <t>EA</t>
  </si>
  <si>
    <t>Free CF</t>
  </si>
  <si>
    <t>BVPS</t>
  </si>
  <si>
    <t>EPS</t>
  </si>
  <si>
    <t>Communication Services</t>
  </si>
  <si>
    <t>Entertainment</t>
  </si>
  <si>
    <t>Media</t>
  </si>
  <si>
    <t>FOX</t>
  </si>
  <si>
    <t>Consumer Discretionary</t>
  </si>
  <si>
    <t>Broadline Retail</t>
  </si>
  <si>
    <t>PDD</t>
  </si>
  <si>
    <t>Household Durables</t>
  </si>
  <si>
    <t>Specialty Retail</t>
  </si>
  <si>
    <t>Consumer Staples</t>
  </si>
  <si>
    <t>Beverages</t>
  </si>
  <si>
    <t>ABEV</t>
  </si>
  <si>
    <t>Consumer Staples Distribution &amp; Retail</t>
  </si>
  <si>
    <t>USFD</t>
  </si>
  <si>
    <t>Energy</t>
  </si>
  <si>
    <t>Oil, Gas &amp; Consumable Fuels</t>
  </si>
  <si>
    <t>CVE</t>
  </si>
  <si>
    <t>XOM</t>
  </si>
  <si>
    <t>CVX</t>
  </si>
  <si>
    <t>SU</t>
  </si>
  <si>
    <t>TTE</t>
  </si>
  <si>
    <t>Financials</t>
  </si>
  <si>
    <t>Insurance</t>
  </si>
  <si>
    <t>Health Care</t>
  </si>
  <si>
    <t>Biotechnology</t>
  </si>
  <si>
    <t>GMAB</t>
  </si>
  <si>
    <t>Health Care Equipment &amp; Supplies</t>
  </si>
  <si>
    <t>Health Care Providers &amp; Services</t>
  </si>
  <si>
    <t>UHS</t>
  </si>
  <si>
    <t>Industrials</t>
  </si>
  <si>
    <t>Information Technology</t>
  </si>
  <si>
    <t>Electronic Equipment, Instruments &amp; Components</t>
  </si>
  <si>
    <t>TEL</t>
  </si>
  <si>
    <t>IT Services</t>
  </si>
  <si>
    <t>Semiconductors &amp; Semiconductor Equipment</t>
  </si>
  <si>
    <t>TER</t>
  </si>
  <si>
    <t>Software</t>
  </si>
  <si>
    <t>PTC</t>
  </si>
  <si>
    <t>ANSS</t>
  </si>
  <si>
    <t>INTU</t>
  </si>
  <si>
    <t>NICE</t>
  </si>
  <si>
    <t>Materials</t>
  </si>
  <si>
    <t>Metals &amp; Mining</t>
  </si>
  <si>
    <t>KGC</t>
  </si>
  <si>
    <t>Diversified Consumer Services</t>
  </si>
  <si>
    <t>Leisure Products</t>
  </si>
  <si>
    <t>MAT</t>
  </si>
  <si>
    <t>ASO</t>
  </si>
  <si>
    <t>Textiles, Apparel &amp; Luxury Goods</t>
  </si>
  <si>
    <t>HAFN</t>
  </si>
  <si>
    <t>Capital Markets</t>
  </si>
  <si>
    <t>FHI</t>
  </si>
  <si>
    <t>Financial Services</t>
  </si>
  <si>
    <t>NMIH</t>
  </si>
  <si>
    <t>ESNT</t>
  </si>
  <si>
    <t>CRUS</t>
  </si>
  <si>
    <t>GIII</t>
  </si>
  <si>
    <t>Food Products</t>
  </si>
  <si>
    <t>Consumer Finance</t>
  </si>
  <si>
    <t>YRD</t>
  </si>
  <si>
    <t>HG</t>
  </si>
  <si>
    <t>Building Products</t>
  </si>
  <si>
    <t>UFPI</t>
  </si>
  <si>
    <t>Professional Services</t>
  </si>
  <si>
    <t>Machinery</t>
  </si>
  <si>
    <t>ALG</t>
  </si>
  <si>
    <t>MIDD</t>
  </si>
  <si>
    <t>KFY</t>
  </si>
  <si>
    <t>Electrical Equipment</t>
  </si>
  <si>
    <t>MMS</t>
  </si>
  <si>
    <t>Trading Companies &amp; Distributors</t>
  </si>
  <si>
    <t>GMS</t>
  </si>
  <si>
    <t>Path</t>
  </si>
  <si>
    <t>TPH</t>
  </si>
  <si>
    <t>PRDO</t>
  </si>
  <si>
    <t>P/B</t>
  </si>
  <si>
    <t>TME</t>
  </si>
  <si>
    <t>Distributors</t>
  </si>
  <si>
    <t>LKQ</t>
  </si>
  <si>
    <t>PHM</t>
  </si>
  <si>
    <t>CART</t>
  </si>
  <si>
    <t>TGNA</t>
  </si>
  <si>
    <t>URBN</t>
  </si>
  <si>
    <t>ATKR</t>
  </si>
  <si>
    <t>DLB</t>
  </si>
  <si>
    <t>BABA</t>
  </si>
  <si>
    <t>DHI</t>
  </si>
  <si>
    <t>DECK</t>
  </si>
  <si>
    <t>COP</t>
  </si>
  <si>
    <t>ALGN</t>
  </si>
  <si>
    <t>WIT</t>
  </si>
  <si>
    <t>RS</t>
  </si>
  <si>
    <t>GHC</t>
  </si>
  <si>
    <t>Hotels, Restaurants &amp; Leisure</t>
  </si>
  <si>
    <t>BYD</t>
  </si>
  <si>
    <t>ABG</t>
  </si>
  <si>
    <t>COLM</t>
  </si>
  <si>
    <t>MLI</t>
  </si>
  <si>
    <t>MGRC</t>
  </si>
  <si>
    <t>ONTO</t>
  </si>
  <si>
    <t>AFYA</t>
  </si>
  <si>
    <t>SCVL</t>
  </si>
  <si>
    <t>Marine Transportation</t>
  </si>
  <si>
    <t>FOXA</t>
  </si>
  <si>
    <t>Aerospace &amp; Defense</t>
  </si>
  <si>
    <t>CW</t>
  </si>
  <si>
    <t>BLDR</t>
  </si>
  <si>
    <t>AME</t>
  </si>
  <si>
    <t>HUBB</t>
  </si>
  <si>
    <t>Ground Transportation</t>
  </si>
  <si>
    <t>JBHT</t>
  </si>
  <si>
    <t>WAB</t>
  </si>
  <si>
    <t>SNA</t>
  </si>
  <si>
    <t>LDOS</t>
  </si>
  <si>
    <t>ZBRA</t>
  </si>
  <si>
    <t>CHRD</t>
  </si>
  <si>
    <t>Construction &amp; Engineering</t>
  </si>
  <si>
    <t>VMI</t>
  </si>
  <si>
    <t>FELE</t>
  </si>
  <si>
    <t>HDSN</t>
  </si>
  <si>
    <t>CTSH</t>
  </si>
  <si>
    <t>XYF</t>
  </si>
  <si>
    <t>PSO</t>
  </si>
  <si>
    <t>YUMC</t>
  </si>
  <si>
    <t>Household Products</t>
  </si>
  <si>
    <t>KMB</t>
  </si>
  <si>
    <t>FANG</t>
  </si>
  <si>
    <t>PNR</t>
  </si>
  <si>
    <t>CACI</t>
  </si>
  <si>
    <t>AEM</t>
  </si>
  <si>
    <t>SFD</t>
  </si>
  <si>
    <t>STNG</t>
  </si>
  <si>
    <t>ACT</t>
  </si>
  <si>
    <t>MTG</t>
  </si>
  <si>
    <t>ZWS</t>
  </si>
  <si>
    <t>MATX</t>
  </si>
  <si>
    <t>PSN</t>
  </si>
  <si>
    <t>WNS</t>
  </si>
  <si>
    <t>CRTO</t>
  </si>
  <si>
    <t>Wireless Telecommunication Services</t>
  </si>
  <si>
    <t>SPOK</t>
  </si>
  <si>
    <t>CRI</t>
  </si>
  <si>
    <t>RWAY</t>
  </si>
  <si>
    <t>PLAB</t>
  </si>
  <si>
    <t>CALM</t>
  </si>
  <si>
    <t>Construction Materials</t>
  </si>
  <si>
    <t>EXP</t>
  </si>
  <si>
    <t>INFY</t>
  </si>
  <si>
    <t>GNRC</t>
  </si>
  <si>
    <t>AEO</t>
  </si>
  <si>
    <r>
      <t xml:space="preserve">This Watch List allows user to view all the selected stocks across all sectors.
Based on the outcomes shown in the </t>
    </r>
    <r>
      <rPr>
        <b/>
        <sz val="11"/>
        <color theme="1"/>
        <rFont val="Aptos Narrow"/>
        <family val="2"/>
        <scheme val="minor"/>
      </rPr>
      <t>worksheets in the Results</t>
    </r>
    <r>
      <rPr>
        <sz val="11"/>
        <color theme="1"/>
        <rFont val="Aptos Narrow"/>
        <family val="2"/>
        <scheme val="minor"/>
      </rPr>
      <t xml:space="preserve"> folder, user can choose preferred stocks/tickers and enter their symbols under the </t>
    </r>
    <r>
      <rPr>
        <b/>
        <sz val="11"/>
        <color theme="1"/>
        <rFont val="Aptos Narrow"/>
        <family val="2"/>
        <scheme val="minor"/>
      </rPr>
      <t>Symbol</t>
    </r>
    <r>
      <rPr>
        <sz val="11"/>
        <color theme="1"/>
        <rFont val="Aptos Narrow"/>
        <family val="2"/>
        <scheme val="minor"/>
      </rPr>
      <t xml:space="preserve"> column of the </t>
    </r>
    <r>
      <rPr>
        <b/>
        <sz val="11"/>
        <color theme="1"/>
        <rFont val="Aptos Narrow"/>
        <family val="2"/>
        <scheme val="minor"/>
      </rPr>
      <t>Watch List</t>
    </r>
    <r>
      <rPr>
        <sz val="11"/>
        <color theme="1"/>
        <rFont val="Aptos Narrow"/>
        <family val="2"/>
        <scheme val="minor"/>
      </rPr>
      <t xml:space="preserve"> below.
User should refresh data for this worksheet and other worksheets in the Results folder before using the Watch List to ensure data is up-to-date.
• Data tab -&gt; Queries &amp; Connections -&gt; Refresh All
• If other columns show N/A for a ticker, it means the stock is currently not undervalued.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</si>
</sst>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wrapText="1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20">
    <dxf>
      <numFmt numFmtId="0" formatCode="General"/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os.rtd">
      <tp>
        <v>656.8</v>
        <stp/>
        <stp>LAST</stp>
        <stp>INTU</stp>
        <tr r="E5" s="2"/>
      </tp>
      <tp>
        <v>19.309999999999999</v>
        <stp/>
        <stp>LAST</stp>
        <stp>GMAB</stp>
        <tr r="E4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S\Undervalued%20Stock%20Scanner\Main\Results\Communication%20Services.xlsx" TargetMode="External"/><Relationship Id="rId1" Type="http://schemas.openxmlformats.org/officeDocument/2006/relationships/externalLinkPath" Target="Results/Communication%20Serv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ynamic Path"/>
      <sheetName val="Main_L"/>
      <sheetName val="Main_M"/>
      <sheetName val="Main_S"/>
      <sheetName val="Quartile Tables"/>
      <sheetName val="Mean_L"/>
      <sheetName val="Mean_M"/>
      <sheetName val="Mean_S"/>
      <sheetName val="Result_L"/>
      <sheetName val="Result_M"/>
      <sheetName val="Result_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I4" t="str">
            <v>Row Labels</v>
          </cell>
          <cell r="J4" t="str">
            <v>Average of ROE</v>
          </cell>
          <cell r="K4" t="str">
            <v>StdDevp of ROE</v>
          </cell>
        </row>
        <row r="5">
          <cell r="I5" t="str">
            <v>Diversified Telecommunication Services</v>
          </cell>
          <cell r="J5">
            <v>9.2824999999999989</v>
          </cell>
          <cell r="K5">
            <v>6.4377126178480513</v>
          </cell>
        </row>
        <row r="6">
          <cell r="I6" t="str">
            <v>Entertainment</v>
          </cell>
          <cell r="J6">
            <v>7.2249999999999988</v>
          </cell>
          <cell r="K6">
            <v>16.643852468704473</v>
          </cell>
        </row>
        <row r="7">
          <cell r="I7" t="str">
            <v>Interactive Media &amp; Services</v>
          </cell>
          <cell r="J7">
            <v>14.784285714285712</v>
          </cell>
          <cell r="K7">
            <v>29.050997453809128</v>
          </cell>
        </row>
        <row r="8">
          <cell r="I8" t="str">
            <v>Media</v>
          </cell>
          <cell r="J8">
            <v>17.191818181818181</v>
          </cell>
          <cell r="K8">
            <v>9.0239477534974259</v>
          </cell>
        </row>
        <row r="9">
          <cell r="I9" t="str">
            <v>Wireless Telecommunication Services</v>
          </cell>
          <cell r="J9">
            <v>11.6675</v>
          </cell>
          <cell r="K9">
            <v>5.754052376369196</v>
          </cell>
        </row>
        <row r="24">
          <cell r="A24" t="str">
            <v>Row Labels</v>
          </cell>
          <cell r="B24" t="str">
            <v>Average of ROA</v>
          </cell>
          <cell r="C24" t="str">
            <v>StdDevp of ROA</v>
          </cell>
          <cell r="I24" t="str">
            <v>Row Labels</v>
          </cell>
          <cell r="J24" t="str">
            <v>Average of P/E</v>
          </cell>
          <cell r="K24" t="str">
            <v>StdDevp of P/E</v>
          </cell>
        </row>
        <row r="25">
          <cell r="A25" t="str">
            <v>Diversified Telecommunication Services</v>
          </cell>
          <cell r="B25">
            <v>4.5883333333333329</v>
          </cell>
          <cell r="C25">
            <v>0.67090527564544455</v>
          </cell>
          <cell r="I25" t="str">
            <v>Diversified Telecommunication Services</v>
          </cell>
          <cell r="J25">
            <v>66.417498418677582</v>
          </cell>
          <cell r="K25">
            <v>116.390551152499</v>
          </cell>
        </row>
        <row r="26">
          <cell r="A26" t="str">
            <v>Entertainment</v>
          </cell>
          <cell r="B26">
            <v>3.9986666666666668</v>
          </cell>
          <cell r="C26">
            <v>4.273037743287035</v>
          </cell>
          <cell r="I26" t="str">
            <v>Entertainment</v>
          </cell>
          <cell r="J26">
            <v>25.326335982879566</v>
          </cell>
          <cell r="K26">
            <v>49.951316301511497</v>
          </cell>
        </row>
        <row r="27">
          <cell r="A27" t="str">
            <v>Interactive Media &amp; Services</v>
          </cell>
          <cell r="B27">
            <v>4.7242857142857142</v>
          </cell>
          <cell r="C27">
            <v>12.288326466485939</v>
          </cell>
          <cell r="I27" t="str">
            <v>Interactive Media &amp; Services</v>
          </cell>
          <cell r="J27">
            <v>4.4213681225378334</v>
          </cell>
          <cell r="K27">
            <v>21.501729611185468</v>
          </cell>
        </row>
        <row r="28">
          <cell r="A28" t="str">
            <v>Media</v>
          </cell>
          <cell r="B28">
            <v>4.3858333333333333</v>
          </cell>
          <cell r="C28">
            <v>2.3611454082476349</v>
          </cell>
          <cell r="I28" t="str">
            <v>Media</v>
          </cell>
          <cell r="J28">
            <v>10.246060757141693</v>
          </cell>
          <cell r="K28">
            <v>5.0007666152586401</v>
          </cell>
        </row>
        <row r="29">
          <cell r="A29" t="str">
            <v>Wireless Telecommunication Services</v>
          </cell>
          <cell r="B29">
            <v>4.5875000000000004</v>
          </cell>
          <cell r="C29">
            <v>1.813385990350648</v>
          </cell>
          <cell r="I29" t="str">
            <v>Wireless Telecommunication Services</v>
          </cell>
          <cell r="J29">
            <v>12.600919560747508</v>
          </cell>
          <cell r="K29">
            <v>10.197482630825187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DB9556-E532-490A-AC3D-461673E6B9F6}" autoFormatId="16" applyNumberFormats="0" applyBorderFormats="0" applyFontFormats="0" applyPatternFormats="0" applyAlignmentFormats="0" applyWidthHeightFormats="0">
  <queryTableRefresh nextId="19">
    <queryTableFields count="14">
      <queryTableField id="15" name="Sector" tableColumnId="15"/>
      <queryTableField id="2" name="Industry" tableColumnId="2"/>
      <queryTableField id="3" name="Symbol" tableColumnId="3"/>
      <queryTableField id="4" name="Market Cap (M)" tableColumnId="4"/>
      <queryTableField id="5" name="Current Price" tableColumnId="5"/>
      <queryTableField id="6" name="Free CF" tableColumnId="6"/>
      <queryTableField id="7" name="BVPS" tableColumnId="7"/>
      <queryTableField id="8" name="EPS" tableColumnId="8"/>
      <queryTableField id="9" name="P/FCF" tableColumnId="9"/>
      <queryTableField id="17" name="P/B" tableColumnId="1"/>
      <queryTableField id="11" name="ROE" tableColumnId="11"/>
      <queryTableField id="12" name="ROA" tableColumnId="12"/>
      <queryTableField id="13" name="A/E" tableColumnId="13"/>
      <queryTableField id="14" name="P/E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F9A6A-6388-4F6F-9093-EF33185F7D1D}" name="DynamicPath" displayName="DynamicPath" ref="A1:A2" totalsRowShown="0">
  <autoFilter ref="A1:A2" xr:uid="{486F9A6A-6388-4F6F-9093-EF33185F7D1D}"/>
  <tableColumns count="1">
    <tableColumn id="1" xr3:uid="{4F88F71F-994D-45DC-A902-247ED670F6CE}" name="Path">
      <calculatedColumnFormula array="1">LEFT(CELL("filename"),SEARCH("\M",CELL("filename")))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3E874E-DFAC-4607-A397-A0359C6C6684}" name="All_Results" displayName="All_Results" ref="A1:N103" tableType="queryTable" totalsRowShown="0">
  <autoFilter ref="A1:N103" xr:uid="{113E874E-DFAC-4607-A397-A0359C6C6684}"/>
  <sortState xmlns:xlrd2="http://schemas.microsoft.com/office/spreadsheetml/2017/richdata2" ref="A2:N103">
    <sortCondition ref="A1:A103"/>
  </sortState>
  <tableColumns count="14">
    <tableColumn id="15" xr3:uid="{07D20D18-1A71-42D7-8565-66894E1217CC}" uniqueName="15" name="Sector" queryTableFieldId="15" dataDxfId="0"/>
    <tableColumn id="2" xr3:uid="{6A4A665F-6F8E-4720-B521-901F38FA116C}" uniqueName="2" name="Industry" queryTableFieldId="2"/>
    <tableColumn id="3" xr3:uid="{11723B80-1D13-4DC8-96C9-D6F572ADA071}" uniqueName="3" name="Symbol" queryTableFieldId="3"/>
    <tableColumn id="4" xr3:uid="{FBF552E7-3854-40B9-BCFF-9D2B0159375A}" uniqueName="4" name="Market Cap (M)" queryTableFieldId="4"/>
    <tableColumn id="5" xr3:uid="{8800AFFC-1D35-4644-B804-C2AE75F9DCF8}" uniqueName="5" name="Current Price" queryTableFieldId="5"/>
    <tableColumn id="6" xr3:uid="{2277C9FC-7BA1-49A6-A383-9C2481E782A1}" uniqueName="6" name="Free CF" queryTableFieldId="6"/>
    <tableColumn id="7" xr3:uid="{2D75C254-562C-4D03-892E-342247417057}" uniqueName="7" name="BVPS" queryTableFieldId="7"/>
    <tableColumn id="8" xr3:uid="{7464C45B-E10A-45AB-ADAB-D12892DBF651}" uniqueName="8" name="EPS" queryTableFieldId="8"/>
    <tableColumn id="9" xr3:uid="{78E74B10-EB9C-47FE-AB81-8BED2C750244}" uniqueName="9" name="P/FCF" queryTableFieldId="9"/>
    <tableColumn id="1" xr3:uid="{AA8C111E-444B-4BBF-9135-84C08BF52293}" uniqueName="1" name="P/B" queryTableFieldId="17"/>
    <tableColumn id="11" xr3:uid="{D5342227-6212-4AD7-BF02-CC22D2F38E93}" uniqueName="11" name="ROE" queryTableFieldId="11"/>
    <tableColumn id="12" xr3:uid="{E3668B34-3785-48B4-ADFD-B41FBBC50234}" uniqueName="12" name="ROA" queryTableFieldId="12"/>
    <tableColumn id="13" xr3:uid="{246C5845-770C-440A-A1E9-19D556291D63}" uniqueName="13" name="A/E" queryTableFieldId="13"/>
    <tableColumn id="14" xr3:uid="{A70B19D5-0012-44B4-B8FF-844A68992966}" uniqueName="14" name="P/E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3D7D93-EA50-4564-A444-95424033EF4B}" name="Watch_List" displayName="Watch_List" ref="A3:N5" totalsRowShown="0" headerRowDxfId="19" dataDxfId="17" headerRowBorderDxfId="18" tableBorderDxfId="16" totalsRowBorderDxfId="15">
  <autoFilter ref="A3:N5" xr:uid="{8B3D7D93-EA50-4564-A444-95424033EF4B}"/>
  <tableColumns count="14">
    <tableColumn id="1" xr3:uid="{1C573342-484A-422C-B808-4D09DFF3BF62}" name="Sector" dataDxfId="14">
      <calculatedColumnFormula>IF(Watch_List[[#This Row],[Symbol]]="", "", _xlfn.XLOOKUP(Watch_List[[#This Row],[Symbol]], All_Results[Symbol], All_Results[Sector]))</calculatedColumnFormula>
    </tableColumn>
    <tableColumn id="2" xr3:uid="{63F59499-F8E1-4812-BE3C-7603CCB55281}" name="Industry" dataDxfId="13">
      <calculatedColumnFormula>_xlfn.XLOOKUP(Watch_List[[#This Row],[Symbol]], All_Results[Symbol], All_Results[Industry])</calculatedColumnFormula>
    </tableColumn>
    <tableColumn id="3" xr3:uid="{14B0A6C0-F956-420D-8F18-B0361288B09D}" name="Symbol" dataDxfId="12"/>
    <tableColumn id="4" xr3:uid="{FE1535F3-6915-4FEC-B7C3-67275C3B23B9}" name="Market Cap (M)" dataDxfId="11">
      <calculatedColumnFormula>_xlfn.XLOOKUP(Watch_List[[#This Row],[Symbol]], All_Results[Symbol], All_Results[Market Cap (M)])</calculatedColumnFormula>
    </tableColumn>
    <tableColumn id="5" xr3:uid="{95622F9C-EA17-4B7A-904B-8C12798081E9}" name="Current Price" dataDxfId="10">
      <calculatedColumnFormula>RTD("tos.rtd", , "LAST", Watch_List[[#This Row],[Symbol]])</calculatedColumnFormula>
    </tableColumn>
    <tableColumn id="14" xr3:uid="{DE6C18F5-0B3C-40DE-AA60-05E9FA706CFE}" name="Free CF" dataDxfId="9">
      <calculatedColumnFormula>_xlfn.XLOOKUP(Watch_List[[#This Row],[Symbol]], All_Results[Symbol], All_Results[Free CF])</calculatedColumnFormula>
    </tableColumn>
    <tableColumn id="13" xr3:uid="{53A8D1A2-031A-4C0C-BFAD-594022FAC6EC}" name="BVPS" dataDxfId="8">
      <calculatedColumnFormula>_xlfn.XLOOKUP(Watch_List[[#This Row],[Symbol]], All_Results[Symbol], All_Results[BVPS])</calculatedColumnFormula>
    </tableColumn>
    <tableColumn id="12" xr3:uid="{E8CA602D-8AED-4979-95CE-6E626C64E373}" name="EPS" dataDxfId="7">
      <calculatedColumnFormula>_xlfn.XLOOKUP(Watch_List[[#This Row],[Symbol]], All_Results[Symbol], All_Results[EPS])</calculatedColumnFormula>
    </tableColumn>
    <tableColumn id="6" xr3:uid="{229328B5-B39B-4F55-A9FA-6D9A0B4C79A6}" name="P/FCF" dataDxfId="6">
      <calculatedColumnFormula>Watch_List[[#This Row],[Current Price]]/Watch_List[[#This Row],[Free CF]]</calculatedColumnFormula>
    </tableColumn>
    <tableColumn id="7" xr3:uid="{C6BBE322-E158-4714-B226-042FCAF155B9}" name="P/BV" dataDxfId="5">
      <calculatedColumnFormula>Watch_List[[#This Row],[Current Price]]/Watch_List[[#This Row],[BVPS]]</calculatedColumnFormula>
    </tableColumn>
    <tableColumn id="8" xr3:uid="{5F2F1FEA-2DCE-44C7-A597-15FC3FA147E6}" name="ROE" dataDxfId="4">
      <calculatedColumnFormula>_xlfn.XLOOKUP(Watch_List[[#This Row],[Symbol]], All_Results[Symbol], All_Results[ROE])</calculatedColumnFormula>
    </tableColumn>
    <tableColumn id="9" xr3:uid="{37D7FBDC-7568-4D94-B288-D2072864ED3D}" name="ROA" dataDxfId="3">
      <calculatedColumnFormula>_xlfn.XLOOKUP(Watch_List[[#This Row],[Symbol]], All_Results[Symbol], All_Results[ROA])</calculatedColumnFormula>
    </tableColumn>
    <tableColumn id="10" xr3:uid="{539A69CD-66E7-4D8B-916B-BDD72615D197}" name="A/E" dataDxfId="2">
      <calculatedColumnFormula>_xlfn.XLOOKUP(Watch_List[[#This Row],[Symbol]], All_Results[Symbol], All_Results[A/E])</calculatedColumnFormula>
    </tableColumn>
    <tableColumn id="11" xr3:uid="{E1A74792-2283-4A4B-A8A1-C8E762B26229}" name="P/E" dataDxfId="1">
      <calculatedColumnFormula>Watch_List[[#This Row],[Current Price]]/Watch_List[[#This Row],[EPS]]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2E44-9932-4AF1-86E1-48A39D6B8C17}">
  <dimension ref="A1:A2"/>
  <sheetViews>
    <sheetView workbookViewId="0">
      <selection activeCell="D6" sqref="D6"/>
    </sheetView>
  </sheetViews>
  <sheetFormatPr defaultRowHeight="15" x14ac:dyDescent="0.25"/>
  <cols>
    <col min="1" max="1" width="43.7109375" bestFit="1" customWidth="1"/>
  </cols>
  <sheetData>
    <row r="1" spans="1:1" x14ac:dyDescent="0.25">
      <c r="A1" t="s">
        <v>87</v>
      </c>
    </row>
    <row r="2" spans="1:1" x14ac:dyDescent="0.25">
      <c r="A2" t="str" cm="1">
        <f t="array" aca="1" ref="A2" ca="1">LEFT(CELL("filename"),SEARCH("\M",CELL("filename")))</f>
        <v>D:\PROJECTS\Undervalued Stock Scanner\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5253-D44A-432A-B0C6-B5A6964CE38F}">
  <dimension ref="A1:N103"/>
  <sheetViews>
    <sheetView workbookViewId="0">
      <pane ySplit="1" topLeftCell="A2" activePane="bottomLeft" state="frozen"/>
      <selection pane="bottomLeft" activeCell="S26" sqref="S26"/>
    </sheetView>
  </sheetViews>
  <sheetFormatPr defaultRowHeight="15" x14ac:dyDescent="0.25"/>
  <cols>
    <col min="1" max="1" width="23.140625" bestFit="1" customWidth="1"/>
    <col min="2" max="2" width="45.5703125" bestFit="1" customWidth="1"/>
    <col min="3" max="3" width="10" bestFit="1" customWidth="1"/>
    <col min="4" max="4" width="17" bestFit="1" customWidth="1"/>
    <col min="5" max="5" width="15.42578125" bestFit="1" customWidth="1"/>
    <col min="6" max="6" width="10.140625" bestFit="1" customWidth="1"/>
    <col min="7" max="7" width="7.85546875" bestFit="1" customWidth="1"/>
    <col min="8" max="8" width="7" bestFit="1" customWidth="1"/>
    <col min="9" max="9" width="8.5703125" bestFit="1" customWidth="1"/>
    <col min="10" max="10" width="6.28515625" bestFit="1" customWidth="1"/>
    <col min="11" max="12" width="7.140625" bestFit="1" customWidth="1"/>
    <col min="13" max="15" width="6.28515625" bestFit="1" customWidth="1"/>
    <col min="16" max="16" width="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5</v>
      </c>
      <c r="J1" t="s">
        <v>90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s="12" t="s">
        <v>15</v>
      </c>
      <c r="B2" t="s">
        <v>16</v>
      </c>
      <c r="C2" t="s">
        <v>91</v>
      </c>
      <c r="D2">
        <v>21958</v>
      </c>
      <c r="E2">
        <v>14.69</v>
      </c>
      <c r="F2">
        <v>0.82</v>
      </c>
      <c r="G2">
        <v>6.05</v>
      </c>
      <c r="H2">
        <v>0.57999999999999996</v>
      </c>
      <c r="I2">
        <v>17.91</v>
      </c>
      <c r="J2">
        <v>2.4300000000000002</v>
      </c>
      <c r="K2">
        <v>11.2</v>
      </c>
      <c r="L2">
        <v>5.7</v>
      </c>
      <c r="M2">
        <v>1.33</v>
      </c>
      <c r="N2">
        <v>25.33</v>
      </c>
    </row>
    <row r="3" spans="1:14" x14ac:dyDescent="0.25">
      <c r="A3" s="12" t="s">
        <v>15</v>
      </c>
      <c r="B3" t="s">
        <v>16</v>
      </c>
      <c r="C3" t="s">
        <v>11</v>
      </c>
      <c r="D3">
        <v>40526</v>
      </c>
      <c r="E3">
        <v>149.06</v>
      </c>
      <c r="F3">
        <v>7.15</v>
      </c>
      <c r="G3">
        <v>28.34</v>
      </c>
      <c r="H3">
        <v>3.92</v>
      </c>
      <c r="I3">
        <v>20.85</v>
      </c>
      <c r="J3">
        <v>5.26</v>
      </c>
      <c r="K3">
        <v>14.04</v>
      </c>
      <c r="L3">
        <v>7.12</v>
      </c>
      <c r="M3">
        <v>1.81</v>
      </c>
      <c r="N3">
        <v>38.03</v>
      </c>
    </row>
    <row r="4" spans="1:14" x14ac:dyDescent="0.25">
      <c r="A4" s="12" t="s">
        <v>15</v>
      </c>
      <c r="B4" t="s">
        <v>17</v>
      </c>
      <c r="C4" t="s">
        <v>18</v>
      </c>
      <c r="D4">
        <v>21456</v>
      </c>
      <c r="E4">
        <v>51.08</v>
      </c>
      <c r="F4">
        <v>3.96</v>
      </c>
      <c r="G4">
        <v>25.3</v>
      </c>
      <c r="H4">
        <v>4.67</v>
      </c>
      <c r="I4">
        <v>12.9</v>
      </c>
      <c r="J4">
        <v>2.02</v>
      </c>
      <c r="K4">
        <v>20.059999999999999</v>
      </c>
      <c r="L4">
        <v>8.1199999999999992</v>
      </c>
      <c r="M4">
        <v>2</v>
      </c>
      <c r="N4">
        <v>10.94</v>
      </c>
    </row>
    <row r="5" spans="1:14" x14ac:dyDescent="0.25">
      <c r="A5" s="12" t="s">
        <v>15</v>
      </c>
      <c r="B5" t="s">
        <v>17</v>
      </c>
      <c r="C5" t="s">
        <v>118</v>
      </c>
      <c r="D5">
        <v>23039</v>
      </c>
      <c r="E5">
        <v>55.24</v>
      </c>
      <c r="F5">
        <v>3.96</v>
      </c>
      <c r="G5">
        <v>25.3</v>
      </c>
      <c r="H5">
        <v>4.67</v>
      </c>
      <c r="I5">
        <v>13.95</v>
      </c>
      <c r="J5">
        <v>2.1800000000000002</v>
      </c>
      <c r="K5">
        <v>20.059999999999999</v>
      </c>
      <c r="L5">
        <v>8.1199999999999992</v>
      </c>
      <c r="M5">
        <v>2</v>
      </c>
      <c r="N5">
        <v>11.83</v>
      </c>
    </row>
    <row r="6" spans="1:14" x14ac:dyDescent="0.25">
      <c r="A6" s="12" t="s">
        <v>15</v>
      </c>
      <c r="B6" t="s">
        <v>17</v>
      </c>
      <c r="C6" t="s">
        <v>96</v>
      </c>
      <c r="D6">
        <v>2679</v>
      </c>
      <c r="E6">
        <v>17.73</v>
      </c>
      <c r="F6">
        <v>3.76</v>
      </c>
      <c r="G6">
        <v>18.79</v>
      </c>
      <c r="H6">
        <v>3.53</v>
      </c>
      <c r="I6">
        <v>4.72</v>
      </c>
      <c r="J6">
        <v>0.94</v>
      </c>
      <c r="K6">
        <v>20.84</v>
      </c>
      <c r="L6">
        <v>6.8</v>
      </c>
      <c r="M6">
        <v>2.44</v>
      </c>
      <c r="N6">
        <v>5.0199999999999996</v>
      </c>
    </row>
    <row r="7" spans="1:14" x14ac:dyDescent="0.25">
      <c r="A7" s="12" t="s">
        <v>15</v>
      </c>
      <c r="B7" t="s">
        <v>17</v>
      </c>
      <c r="C7" t="s">
        <v>153</v>
      </c>
      <c r="D7">
        <v>1470</v>
      </c>
      <c r="E7">
        <v>29.93</v>
      </c>
      <c r="F7">
        <v>4.13</v>
      </c>
      <c r="G7">
        <v>19.87</v>
      </c>
      <c r="H7">
        <v>2.44</v>
      </c>
      <c r="I7">
        <v>7.25</v>
      </c>
      <c r="J7">
        <v>1.51</v>
      </c>
      <c r="K7">
        <v>13.45</v>
      </c>
      <c r="L7">
        <v>5.77</v>
      </c>
      <c r="M7">
        <v>2</v>
      </c>
      <c r="N7">
        <v>12.27</v>
      </c>
    </row>
    <row r="8" spans="1:14" x14ac:dyDescent="0.25">
      <c r="A8" s="12" t="s">
        <v>15</v>
      </c>
      <c r="B8" t="s">
        <v>154</v>
      </c>
      <c r="C8" t="s">
        <v>155</v>
      </c>
      <c r="D8">
        <v>339</v>
      </c>
      <c r="E8">
        <v>16.41</v>
      </c>
      <c r="F8">
        <v>1.29</v>
      </c>
      <c r="G8">
        <v>7.38</v>
      </c>
      <c r="H8">
        <v>0.77</v>
      </c>
      <c r="I8">
        <v>12.72</v>
      </c>
      <c r="J8">
        <v>2.2200000000000002</v>
      </c>
      <c r="K8">
        <v>10.210000000000001</v>
      </c>
      <c r="L8">
        <v>6.21</v>
      </c>
      <c r="M8">
        <v>1.35</v>
      </c>
      <c r="N8">
        <v>21.31</v>
      </c>
    </row>
    <row r="9" spans="1:14" x14ac:dyDescent="0.25">
      <c r="A9" s="12" t="s">
        <v>19</v>
      </c>
      <c r="B9" t="s">
        <v>20</v>
      </c>
      <c r="C9" t="s">
        <v>100</v>
      </c>
      <c r="D9">
        <v>293994</v>
      </c>
      <c r="E9">
        <v>131.65</v>
      </c>
      <c r="F9">
        <v>7.25</v>
      </c>
      <c r="G9">
        <v>59.26</v>
      </c>
      <c r="H9">
        <v>6.75</v>
      </c>
      <c r="I9">
        <v>18.16</v>
      </c>
      <c r="J9">
        <v>2.2200000000000002</v>
      </c>
      <c r="K9">
        <v>10.27</v>
      </c>
      <c r="L9">
        <v>5.04</v>
      </c>
      <c r="M9">
        <v>1.85</v>
      </c>
      <c r="N9">
        <v>19.5</v>
      </c>
    </row>
    <row r="10" spans="1:14" x14ac:dyDescent="0.25">
      <c r="A10" s="12" t="s">
        <v>19</v>
      </c>
      <c r="B10" t="s">
        <v>20</v>
      </c>
      <c r="C10" t="s">
        <v>21</v>
      </c>
      <c r="D10">
        <v>155295</v>
      </c>
      <c r="E10">
        <v>119.45</v>
      </c>
      <c r="F10">
        <v>11.97</v>
      </c>
      <c r="G10">
        <v>30.83</v>
      </c>
      <c r="H10">
        <v>10.41</v>
      </c>
      <c r="I10">
        <v>9.98</v>
      </c>
      <c r="J10">
        <v>3.87</v>
      </c>
      <c r="K10">
        <v>44.92</v>
      </c>
      <c r="L10">
        <v>15.89</v>
      </c>
      <c r="M10">
        <v>1.61</v>
      </c>
      <c r="N10">
        <v>11.47</v>
      </c>
    </row>
    <row r="11" spans="1:14" x14ac:dyDescent="0.25">
      <c r="A11" s="12" t="s">
        <v>19</v>
      </c>
      <c r="B11" t="s">
        <v>92</v>
      </c>
      <c r="C11" t="s">
        <v>93</v>
      </c>
      <c r="D11">
        <v>10171</v>
      </c>
      <c r="E11">
        <v>42.08</v>
      </c>
      <c r="F11">
        <v>2.16</v>
      </c>
      <c r="G11">
        <v>23.9</v>
      </c>
      <c r="H11">
        <v>2.68</v>
      </c>
      <c r="I11">
        <v>19.48</v>
      </c>
      <c r="J11">
        <v>1.76</v>
      </c>
      <c r="K11">
        <v>11.39</v>
      </c>
      <c r="L11">
        <v>5.36</v>
      </c>
      <c r="M11">
        <v>2.5099999999999998</v>
      </c>
      <c r="N11">
        <v>15.7</v>
      </c>
    </row>
    <row r="12" spans="1:14" x14ac:dyDescent="0.25">
      <c r="A12" s="12" t="s">
        <v>19</v>
      </c>
      <c r="B12" t="s">
        <v>59</v>
      </c>
      <c r="C12" t="s">
        <v>137</v>
      </c>
      <c r="D12">
        <v>10457</v>
      </c>
      <c r="E12">
        <v>15.87</v>
      </c>
      <c r="F12">
        <v>0.94</v>
      </c>
      <c r="G12">
        <v>7.6</v>
      </c>
      <c r="H12">
        <v>0.8</v>
      </c>
      <c r="I12">
        <v>16.88</v>
      </c>
      <c r="J12">
        <v>2.09</v>
      </c>
      <c r="K12">
        <v>10.82</v>
      </c>
      <c r="L12">
        <v>5.19</v>
      </c>
      <c r="M12">
        <v>1.71</v>
      </c>
      <c r="N12">
        <v>19.84</v>
      </c>
    </row>
    <row r="13" spans="1:14" x14ac:dyDescent="0.25">
      <c r="A13" s="12" t="s">
        <v>19</v>
      </c>
      <c r="B13" t="s">
        <v>108</v>
      </c>
      <c r="C13" t="s">
        <v>138</v>
      </c>
      <c r="D13">
        <v>16221</v>
      </c>
      <c r="E13">
        <v>46.09</v>
      </c>
      <c r="F13">
        <v>2.0299999999999998</v>
      </c>
      <c r="G13">
        <v>15.38</v>
      </c>
      <c r="H13">
        <v>2.38</v>
      </c>
      <c r="I13">
        <v>22.7</v>
      </c>
      <c r="J13">
        <v>3</v>
      </c>
      <c r="K13">
        <v>15.14</v>
      </c>
      <c r="L13">
        <v>6.9</v>
      </c>
      <c r="M13">
        <v>1.9</v>
      </c>
      <c r="N13">
        <v>19.37</v>
      </c>
    </row>
    <row r="14" spans="1:14" x14ac:dyDescent="0.25">
      <c r="A14" s="12" t="s">
        <v>19</v>
      </c>
      <c r="B14" t="s">
        <v>22</v>
      </c>
      <c r="C14" t="s">
        <v>101</v>
      </c>
      <c r="D14">
        <v>37713</v>
      </c>
      <c r="E14">
        <v>126.36</v>
      </c>
      <c r="F14">
        <v>8.48</v>
      </c>
      <c r="G14">
        <v>78.819999999999993</v>
      </c>
      <c r="H14">
        <v>13.25</v>
      </c>
      <c r="I14">
        <v>14.9</v>
      </c>
      <c r="J14">
        <v>1.6</v>
      </c>
      <c r="K14">
        <v>17.649999999999999</v>
      </c>
      <c r="L14">
        <v>9.89</v>
      </c>
      <c r="M14">
        <v>1.47</v>
      </c>
      <c r="N14">
        <v>9.5399999999999991</v>
      </c>
    </row>
    <row r="15" spans="1:14" x14ac:dyDescent="0.25">
      <c r="A15" s="12" t="s">
        <v>19</v>
      </c>
      <c r="B15" t="s">
        <v>22</v>
      </c>
      <c r="C15" t="s">
        <v>94</v>
      </c>
      <c r="D15">
        <v>20307</v>
      </c>
      <c r="E15">
        <v>106.45</v>
      </c>
      <c r="F15">
        <v>7.06</v>
      </c>
      <c r="G15">
        <v>61.33</v>
      </c>
      <c r="H15">
        <v>14.2</v>
      </c>
      <c r="I15">
        <v>15.08</v>
      </c>
      <c r="J15">
        <v>1.74</v>
      </c>
      <c r="K15">
        <v>25.52</v>
      </c>
      <c r="L15">
        <v>13.89</v>
      </c>
      <c r="M15">
        <v>1.41</v>
      </c>
      <c r="N15">
        <v>7.5</v>
      </c>
    </row>
    <row r="16" spans="1:14" x14ac:dyDescent="0.25">
      <c r="A16" s="12" t="s">
        <v>19</v>
      </c>
      <c r="B16" t="s">
        <v>63</v>
      </c>
      <c r="C16" t="s">
        <v>102</v>
      </c>
      <c r="D16">
        <v>18343</v>
      </c>
      <c r="E16">
        <v>129.37</v>
      </c>
      <c r="F16">
        <v>6.58</v>
      </c>
      <c r="G16">
        <v>17.329999999999998</v>
      </c>
      <c r="H16">
        <v>6.15</v>
      </c>
      <c r="I16">
        <v>19.66</v>
      </c>
      <c r="J16">
        <v>7.47</v>
      </c>
      <c r="K16">
        <v>39.799999999999997</v>
      </c>
      <c r="L16">
        <v>19.809999999999999</v>
      </c>
      <c r="M16">
        <v>1.51</v>
      </c>
      <c r="N16">
        <v>21.04</v>
      </c>
    </row>
    <row r="17" spans="1:14" x14ac:dyDescent="0.25">
      <c r="A17" s="12" t="s">
        <v>19</v>
      </c>
      <c r="B17" t="s">
        <v>59</v>
      </c>
      <c r="C17" t="s">
        <v>107</v>
      </c>
      <c r="D17">
        <v>4204</v>
      </c>
      <c r="E17">
        <v>985.47</v>
      </c>
      <c r="F17">
        <v>86.28</v>
      </c>
      <c r="G17">
        <v>984.96</v>
      </c>
      <c r="H17">
        <v>141.53</v>
      </c>
      <c r="I17">
        <v>11.42</v>
      </c>
      <c r="J17">
        <v>1</v>
      </c>
      <c r="K17">
        <v>14.86</v>
      </c>
      <c r="L17">
        <v>8.9499999999999993</v>
      </c>
      <c r="M17">
        <v>1.77</v>
      </c>
      <c r="N17">
        <v>6.96</v>
      </c>
    </row>
    <row r="18" spans="1:14" x14ac:dyDescent="0.25">
      <c r="A18" s="12" t="s">
        <v>19</v>
      </c>
      <c r="B18" t="s">
        <v>108</v>
      </c>
      <c r="C18" t="s">
        <v>109</v>
      </c>
      <c r="D18">
        <v>5772</v>
      </c>
      <c r="E18">
        <v>75.36</v>
      </c>
      <c r="F18">
        <v>5.34</v>
      </c>
      <c r="G18">
        <v>16.48</v>
      </c>
      <c r="H18">
        <v>6.13</v>
      </c>
      <c r="I18">
        <v>14.11</v>
      </c>
      <c r="J18">
        <v>4.57</v>
      </c>
      <c r="K18">
        <v>35.549999999999997</v>
      </c>
      <c r="L18">
        <v>9.36</v>
      </c>
      <c r="M18">
        <v>4.79</v>
      </c>
      <c r="N18">
        <v>12.29</v>
      </c>
    </row>
    <row r="19" spans="1:14" x14ac:dyDescent="0.25">
      <c r="A19" s="12" t="s">
        <v>19</v>
      </c>
      <c r="B19" t="s">
        <v>22</v>
      </c>
      <c r="C19" t="s">
        <v>88</v>
      </c>
      <c r="D19">
        <v>2817</v>
      </c>
      <c r="E19">
        <v>32.270000000000003</v>
      </c>
      <c r="F19">
        <v>5.32</v>
      </c>
      <c r="G19">
        <v>36.64</v>
      </c>
      <c r="H19">
        <v>4.51</v>
      </c>
      <c r="I19">
        <v>6.07</v>
      </c>
      <c r="J19">
        <v>0.88</v>
      </c>
      <c r="K19">
        <v>13.28</v>
      </c>
      <c r="L19">
        <v>6.93</v>
      </c>
      <c r="M19">
        <v>1.45</v>
      </c>
      <c r="N19">
        <v>7.16</v>
      </c>
    </row>
    <row r="20" spans="1:14" x14ac:dyDescent="0.25">
      <c r="A20" s="12" t="s">
        <v>19</v>
      </c>
      <c r="B20" t="s">
        <v>60</v>
      </c>
      <c r="C20" t="s">
        <v>61</v>
      </c>
      <c r="D20">
        <v>5628</v>
      </c>
      <c r="E20">
        <v>19.670000000000002</v>
      </c>
      <c r="F20">
        <v>1.75</v>
      </c>
      <c r="G20">
        <v>6.5</v>
      </c>
      <c r="H20">
        <v>1.57</v>
      </c>
      <c r="I20">
        <v>11.24</v>
      </c>
      <c r="J20">
        <v>3.03</v>
      </c>
      <c r="K20">
        <v>25.5</v>
      </c>
      <c r="L20">
        <v>7.29</v>
      </c>
      <c r="M20">
        <v>2.91</v>
      </c>
      <c r="N20">
        <v>12.53</v>
      </c>
    </row>
    <row r="21" spans="1:14" x14ac:dyDescent="0.25">
      <c r="A21" s="12" t="s">
        <v>19</v>
      </c>
      <c r="B21" t="s">
        <v>23</v>
      </c>
      <c r="C21" t="s">
        <v>97</v>
      </c>
      <c r="D21">
        <v>4798</v>
      </c>
      <c r="E21">
        <v>59.33</v>
      </c>
      <c r="F21">
        <v>3.46</v>
      </c>
      <c r="G21">
        <v>26.78</v>
      </c>
      <c r="H21">
        <v>4.26</v>
      </c>
      <c r="I21">
        <v>17.149999999999999</v>
      </c>
      <c r="J21">
        <v>2.2200000000000002</v>
      </c>
      <c r="K21">
        <v>17.559999999999999</v>
      </c>
      <c r="L21">
        <v>6.93</v>
      </c>
      <c r="M21">
        <v>1.83</v>
      </c>
      <c r="N21">
        <v>13.93</v>
      </c>
    </row>
    <row r="22" spans="1:14" x14ac:dyDescent="0.25">
      <c r="A22" s="12" t="s">
        <v>19</v>
      </c>
      <c r="B22" t="s">
        <v>23</v>
      </c>
      <c r="C22" t="s">
        <v>62</v>
      </c>
      <c r="D22">
        <v>2587</v>
      </c>
      <c r="E22">
        <v>46.54</v>
      </c>
      <c r="F22">
        <v>4.59</v>
      </c>
      <c r="G22">
        <v>29.33</v>
      </c>
      <c r="H22">
        <v>5.73</v>
      </c>
      <c r="I22">
        <v>10.14</v>
      </c>
      <c r="J22">
        <v>1.59</v>
      </c>
      <c r="K22">
        <v>21.14</v>
      </c>
      <c r="L22">
        <v>6.94</v>
      </c>
      <c r="M22">
        <v>2.4500000000000002</v>
      </c>
      <c r="N22">
        <v>8.1199999999999992</v>
      </c>
    </row>
    <row r="23" spans="1:14" x14ac:dyDescent="0.25">
      <c r="A23" s="12" t="s">
        <v>19</v>
      </c>
      <c r="B23" t="s">
        <v>23</v>
      </c>
      <c r="C23" t="s">
        <v>110</v>
      </c>
      <c r="D23">
        <v>4283</v>
      </c>
      <c r="E23">
        <v>239.82</v>
      </c>
      <c r="F23">
        <v>28.43</v>
      </c>
      <c r="G23">
        <v>184.32</v>
      </c>
      <c r="H23">
        <v>20.94</v>
      </c>
      <c r="I23">
        <v>8.44</v>
      </c>
      <c r="J23">
        <v>1.3</v>
      </c>
      <c r="K23">
        <v>11.92</v>
      </c>
      <c r="L23">
        <v>6.05</v>
      </c>
      <c r="M23">
        <v>2.82</v>
      </c>
      <c r="N23">
        <v>11.45</v>
      </c>
    </row>
    <row r="24" spans="1:14" x14ac:dyDescent="0.25">
      <c r="A24" s="12" t="s">
        <v>19</v>
      </c>
      <c r="B24" t="s">
        <v>63</v>
      </c>
      <c r="C24" t="s">
        <v>111</v>
      </c>
      <c r="D24">
        <v>3567</v>
      </c>
      <c r="E24">
        <v>68.63</v>
      </c>
      <c r="F24">
        <v>5.09</v>
      </c>
      <c r="G24">
        <v>30.68</v>
      </c>
      <c r="H24">
        <v>3.88</v>
      </c>
      <c r="I24">
        <v>13.48</v>
      </c>
      <c r="J24">
        <v>2.2400000000000002</v>
      </c>
      <c r="K24">
        <v>12.34</v>
      </c>
      <c r="L24">
        <v>6.23</v>
      </c>
      <c r="M24">
        <v>1.58</v>
      </c>
      <c r="N24">
        <v>17.690000000000001</v>
      </c>
    </row>
    <row r="25" spans="1:14" x14ac:dyDescent="0.25">
      <c r="A25" s="12" t="s">
        <v>19</v>
      </c>
      <c r="B25" t="s">
        <v>59</v>
      </c>
      <c r="C25" t="s">
        <v>115</v>
      </c>
      <c r="D25">
        <v>1764</v>
      </c>
      <c r="E25">
        <v>19.22</v>
      </c>
      <c r="F25">
        <v>1.87</v>
      </c>
      <c r="G25">
        <v>7.65</v>
      </c>
      <c r="H25">
        <v>1.1200000000000001</v>
      </c>
      <c r="I25">
        <v>10.28</v>
      </c>
      <c r="J25">
        <v>2.5099999999999998</v>
      </c>
      <c r="K25">
        <v>16.32</v>
      </c>
      <c r="L25">
        <v>7.72</v>
      </c>
      <c r="M25">
        <v>2.0699999999999998</v>
      </c>
      <c r="N25">
        <v>17.16</v>
      </c>
    </row>
    <row r="26" spans="1:14" x14ac:dyDescent="0.25">
      <c r="A26" s="12" t="s">
        <v>19</v>
      </c>
      <c r="B26" t="s">
        <v>59</v>
      </c>
      <c r="C26" t="s">
        <v>89</v>
      </c>
      <c r="D26">
        <v>1989</v>
      </c>
      <c r="E26">
        <v>31.31</v>
      </c>
      <c r="F26">
        <v>2.54</v>
      </c>
      <c r="G26">
        <v>14.8</v>
      </c>
      <c r="H26">
        <v>2.25</v>
      </c>
      <c r="I26">
        <v>12.33</v>
      </c>
      <c r="J26">
        <v>2.12</v>
      </c>
      <c r="K26">
        <v>16.54</v>
      </c>
      <c r="L26">
        <v>9.83</v>
      </c>
      <c r="M26">
        <v>1.31</v>
      </c>
      <c r="N26">
        <v>13.92</v>
      </c>
    </row>
    <row r="27" spans="1:14" x14ac:dyDescent="0.25">
      <c r="A27" s="12" t="s">
        <v>19</v>
      </c>
      <c r="B27" t="s">
        <v>23</v>
      </c>
      <c r="C27" t="s">
        <v>164</v>
      </c>
      <c r="D27">
        <v>1927</v>
      </c>
      <c r="E27">
        <v>12.72</v>
      </c>
      <c r="F27">
        <v>1.32</v>
      </c>
      <c r="G27">
        <v>9.3699999999999992</v>
      </c>
      <c r="H27">
        <v>1.68</v>
      </c>
      <c r="I27">
        <v>9.64</v>
      </c>
      <c r="J27">
        <v>1.36</v>
      </c>
      <c r="K27">
        <v>18.8</v>
      </c>
      <c r="L27">
        <v>7.61</v>
      </c>
      <c r="M27">
        <v>2.17</v>
      </c>
      <c r="N27">
        <v>7.57</v>
      </c>
    </row>
    <row r="28" spans="1:14" x14ac:dyDescent="0.25">
      <c r="A28" s="12" t="s">
        <v>19</v>
      </c>
      <c r="B28" t="s">
        <v>23</v>
      </c>
      <c r="C28" t="s">
        <v>116</v>
      </c>
      <c r="D28">
        <v>485</v>
      </c>
      <c r="E28">
        <v>19.43</v>
      </c>
      <c r="F28">
        <v>2.56</v>
      </c>
      <c r="G28">
        <v>23.88</v>
      </c>
      <c r="H28">
        <v>2.68</v>
      </c>
      <c r="I28">
        <v>7.59</v>
      </c>
      <c r="J28">
        <v>0.81</v>
      </c>
      <c r="K28">
        <v>11.97</v>
      </c>
      <c r="L28">
        <v>5.26</v>
      </c>
      <c r="M28">
        <v>1.73</v>
      </c>
      <c r="N28">
        <v>7.25</v>
      </c>
    </row>
    <row r="29" spans="1:14" x14ac:dyDescent="0.25">
      <c r="A29" s="12" t="s">
        <v>19</v>
      </c>
      <c r="B29" t="s">
        <v>63</v>
      </c>
      <c r="C29" t="s">
        <v>156</v>
      </c>
      <c r="D29">
        <v>1194</v>
      </c>
      <c r="E29">
        <v>35.65</v>
      </c>
      <c r="F29">
        <v>6.25</v>
      </c>
      <c r="G29">
        <v>23.38</v>
      </c>
      <c r="H29">
        <v>4.51</v>
      </c>
      <c r="I29">
        <v>5.7</v>
      </c>
      <c r="J29">
        <v>1.52</v>
      </c>
      <c r="K29">
        <v>19.309999999999999</v>
      </c>
      <c r="L29">
        <v>6.95</v>
      </c>
      <c r="M29">
        <v>2.75</v>
      </c>
      <c r="N29">
        <v>7.9</v>
      </c>
    </row>
    <row r="30" spans="1:14" x14ac:dyDescent="0.25">
      <c r="A30" s="12" t="s">
        <v>19</v>
      </c>
      <c r="B30" t="s">
        <v>63</v>
      </c>
      <c r="C30" t="s">
        <v>71</v>
      </c>
      <c r="D30">
        <v>1142</v>
      </c>
      <c r="E30">
        <v>28.14</v>
      </c>
      <c r="F30">
        <v>6.18</v>
      </c>
      <c r="G30">
        <v>38.270000000000003</v>
      </c>
      <c r="H30">
        <v>4.2</v>
      </c>
      <c r="I30">
        <v>4.55</v>
      </c>
      <c r="J30">
        <v>0.74</v>
      </c>
      <c r="K30">
        <v>11.98</v>
      </c>
      <c r="L30">
        <v>7.29</v>
      </c>
      <c r="M30">
        <v>1.48</v>
      </c>
      <c r="N30">
        <v>6.7</v>
      </c>
    </row>
    <row r="31" spans="1:14" x14ac:dyDescent="0.25">
      <c r="A31" s="12" t="s">
        <v>24</v>
      </c>
      <c r="B31" t="s">
        <v>25</v>
      </c>
      <c r="C31" t="s">
        <v>26</v>
      </c>
      <c r="D31">
        <v>39118</v>
      </c>
      <c r="E31">
        <v>2.52</v>
      </c>
      <c r="F31">
        <v>0.22</v>
      </c>
      <c r="G31">
        <v>1.01</v>
      </c>
      <c r="H31">
        <v>0.15</v>
      </c>
      <c r="I31">
        <v>11.45</v>
      </c>
      <c r="J31">
        <v>2.5</v>
      </c>
      <c r="K31">
        <v>16.52</v>
      </c>
      <c r="L31">
        <v>9.18</v>
      </c>
      <c r="M31">
        <v>1.65</v>
      </c>
      <c r="N31">
        <v>16.8</v>
      </c>
    </row>
    <row r="32" spans="1:14" x14ac:dyDescent="0.25">
      <c r="A32" s="12" t="s">
        <v>24</v>
      </c>
      <c r="B32" t="s">
        <v>27</v>
      </c>
      <c r="C32" t="s">
        <v>28</v>
      </c>
      <c r="D32">
        <v>15933</v>
      </c>
      <c r="E32">
        <v>73.84</v>
      </c>
      <c r="F32">
        <v>3.46</v>
      </c>
      <c r="G32">
        <v>19.64</v>
      </c>
      <c r="H32">
        <v>2.02</v>
      </c>
      <c r="I32">
        <v>21.34</v>
      </c>
      <c r="J32">
        <v>3.76</v>
      </c>
      <c r="K32">
        <v>10.65</v>
      </c>
      <c r="L32">
        <v>5.28</v>
      </c>
      <c r="M32">
        <v>2.97</v>
      </c>
      <c r="N32">
        <v>36.549999999999997</v>
      </c>
    </row>
    <row r="33" spans="1:14" x14ac:dyDescent="0.25">
      <c r="A33" s="12" t="s">
        <v>24</v>
      </c>
      <c r="B33" t="s">
        <v>27</v>
      </c>
      <c r="C33" t="s">
        <v>95</v>
      </c>
      <c r="D33">
        <v>12005</v>
      </c>
      <c r="E33">
        <v>44.31</v>
      </c>
      <c r="F33">
        <v>3.1</v>
      </c>
      <c r="G33">
        <v>12.1</v>
      </c>
      <c r="H33">
        <v>1.52</v>
      </c>
      <c r="I33">
        <v>14.29</v>
      </c>
      <c r="J33">
        <v>3.66</v>
      </c>
      <c r="K33">
        <v>12.96</v>
      </c>
      <c r="L33">
        <v>6.81</v>
      </c>
      <c r="M33">
        <v>1.35</v>
      </c>
      <c r="N33">
        <v>29.15</v>
      </c>
    </row>
    <row r="34" spans="1:14" x14ac:dyDescent="0.25">
      <c r="A34" s="12" t="s">
        <v>24</v>
      </c>
      <c r="B34" t="s">
        <v>139</v>
      </c>
      <c r="C34" t="s">
        <v>140</v>
      </c>
      <c r="D34">
        <v>44327</v>
      </c>
      <c r="E34">
        <v>134.03</v>
      </c>
      <c r="F34">
        <v>7.15</v>
      </c>
      <c r="G34">
        <v>3.32</v>
      </c>
      <c r="H34">
        <v>7.34</v>
      </c>
      <c r="I34">
        <v>18.75</v>
      </c>
      <c r="J34">
        <v>40.369999999999997</v>
      </c>
      <c r="K34">
        <v>207.06</v>
      </c>
      <c r="L34">
        <v>11.54</v>
      </c>
      <c r="M34">
        <v>14.81</v>
      </c>
      <c r="N34">
        <v>18.260000000000002</v>
      </c>
    </row>
    <row r="35" spans="1:14" x14ac:dyDescent="0.25">
      <c r="A35" s="12" t="s">
        <v>24</v>
      </c>
      <c r="B35" t="s">
        <v>72</v>
      </c>
      <c r="C35" t="s">
        <v>159</v>
      </c>
      <c r="D35">
        <v>4634</v>
      </c>
      <c r="E35">
        <v>93.95</v>
      </c>
      <c r="F35">
        <v>17.61</v>
      </c>
      <c r="G35">
        <v>48.56</v>
      </c>
      <c r="H35">
        <v>20.239999999999998</v>
      </c>
      <c r="I35">
        <v>5.34</v>
      </c>
      <c r="J35">
        <v>1.93</v>
      </c>
      <c r="K35">
        <v>48.15</v>
      </c>
      <c r="L35">
        <v>29.82</v>
      </c>
      <c r="M35">
        <v>1.29</v>
      </c>
      <c r="N35">
        <v>4.6399999999999997</v>
      </c>
    </row>
    <row r="36" spans="1:14" x14ac:dyDescent="0.25">
      <c r="A36" s="12" t="s">
        <v>24</v>
      </c>
      <c r="B36" t="s">
        <v>72</v>
      </c>
      <c r="C36" t="s">
        <v>145</v>
      </c>
      <c r="D36">
        <v>8841</v>
      </c>
      <c r="E36">
        <v>22.63</v>
      </c>
      <c r="F36">
        <v>2.0499999999999998</v>
      </c>
      <c r="G36">
        <v>15.84</v>
      </c>
      <c r="H36">
        <v>2.33</v>
      </c>
      <c r="I36">
        <v>11.04</v>
      </c>
      <c r="J36">
        <v>1.43</v>
      </c>
      <c r="K36">
        <v>11.78</v>
      </c>
      <c r="L36">
        <v>5.24</v>
      </c>
      <c r="M36">
        <v>1.79</v>
      </c>
      <c r="N36">
        <v>9.7100000000000009</v>
      </c>
    </row>
    <row r="37" spans="1:14" x14ac:dyDescent="0.25">
      <c r="A37" s="12" t="s">
        <v>29</v>
      </c>
      <c r="B37" t="s">
        <v>30</v>
      </c>
      <c r="C37" t="s">
        <v>31</v>
      </c>
      <c r="D37">
        <v>21435</v>
      </c>
      <c r="E37">
        <v>13.93</v>
      </c>
      <c r="F37">
        <v>1.57</v>
      </c>
      <c r="G37">
        <v>11.22</v>
      </c>
      <c r="H37">
        <v>1.1599999999999999</v>
      </c>
      <c r="I37">
        <v>8.8699999999999992</v>
      </c>
      <c r="J37">
        <v>1.24</v>
      </c>
      <c r="K37">
        <v>10.74</v>
      </c>
      <c r="L37">
        <v>5.41</v>
      </c>
      <c r="M37">
        <v>1.92</v>
      </c>
      <c r="N37">
        <v>12.01</v>
      </c>
    </row>
    <row r="38" spans="1:14" x14ac:dyDescent="0.25">
      <c r="A38" s="12" t="s">
        <v>29</v>
      </c>
      <c r="B38" t="s">
        <v>30</v>
      </c>
      <c r="C38" t="s">
        <v>33</v>
      </c>
      <c r="D38">
        <v>236436</v>
      </c>
      <c r="E38">
        <v>142.35</v>
      </c>
      <c r="F38">
        <v>7.64</v>
      </c>
      <c r="G38">
        <v>86.1</v>
      </c>
      <c r="H38">
        <v>8.74</v>
      </c>
      <c r="I38">
        <v>18.63</v>
      </c>
      <c r="J38">
        <v>1.65</v>
      </c>
      <c r="K38">
        <v>11.27</v>
      </c>
      <c r="L38">
        <v>5.62</v>
      </c>
      <c r="M38">
        <v>1.69</v>
      </c>
      <c r="N38">
        <v>16.29</v>
      </c>
    </row>
    <row r="39" spans="1:14" x14ac:dyDescent="0.25">
      <c r="A39" s="12" t="s">
        <v>29</v>
      </c>
      <c r="B39" t="s">
        <v>30</v>
      </c>
      <c r="C39" t="s">
        <v>34</v>
      </c>
      <c r="D39">
        <v>41741</v>
      </c>
      <c r="E39">
        <v>36.409999999999997</v>
      </c>
      <c r="F39">
        <v>5.17</v>
      </c>
      <c r="G39">
        <v>24.88</v>
      </c>
      <c r="H39">
        <v>3.28</v>
      </c>
      <c r="I39">
        <v>7.04</v>
      </c>
      <c r="J39">
        <v>1.46</v>
      </c>
      <c r="K39">
        <v>13.7</v>
      </c>
      <c r="L39">
        <v>6.48</v>
      </c>
      <c r="M39">
        <v>2.02</v>
      </c>
      <c r="N39">
        <v>11.1</v>
      </c>
    </row>
    <row r="40" spans="1:14" x14ac:dyDescent="0.25">
      <c r="A40" s="12" t="s">
        <v>29</v>
      </c>
      <c r="B40" t="s">
        <v>30</v>
      </c>
      <c r="C40" t="s">
        <v>35</v>
      </c>
      <c r="D40">
        <v>126573</v>
      </c>
      <c r="E40">
        <v>59.9</v>
      </c>
      <c r="F40">
        <v>6.82</v>
      </c>
      <c r="G40">
        <v>53.12</v>
      </c>
      <c r="H40">
        <v>5.94</v>
      </c>
      <c r="I40">
        <v>8.7799999999999994</v>
      </c>
      <c r="J40">
        <v>1.1299999999999999</v>
      </c>
      <c r="K40">
        <v>11.71</v>
      </c>
      <c r="L40">
        <v>5.26</v>
      </c>
      <c r="M40">
        <v>2.4700000000000002</v>
      </c>
      <c r="N40">
        <v>10.08</v>
      </c>
    </row>
    <row r="41" spans="1:14" x14ac:dyDescent="0.25">
      <c r="A41" s="12" t="s">
        <v>29</v>
      </c>
      <c r="B41" t="s">
        <v>30</v>
      </c>
      <c r="C41" t="s">
        <v>32</v>
      </c>
      <c r="D41">
        <v>449711</v>
      </c>
      <c r="E41">
        <v>109.46</v>
      </c>
      <c r="F41">
        <v>6.41</v>
      </c>
      <c r="G41">
        <v>60.96</v>
      </c>
      <c r="H41">
        <v>7.54</v>
      </c>
      <c r="I41">
        <v>17.079999999999998</v>
      </c>
      <c r="J41">
        <v>1.8</v>
      </c>
      <c r="K41">
        <v>14.3</v>
      </c>
      <c r="L41">
        <v>6.2</v>
      </c>
      <c r="M41">
        <v>1.72</v>
      </c>
      <c r="N41">
        <v>14.52</v>
      </c>
    </row>
    <row r="42" spans="1:14" x14ac:dyDescent="0.25">
      <c r="A42" s="12" t="s">
        <v>29</v>
      </c>
      <c r="B42" t="s">
        <v>30</v>
      </c>
      <c r="C42" t="s">
        <v>103</v>
      </c>
      <c r="D42">
        <v>110437</v>
      </c>
      <c r="E42">
        <v>94.17</v>
      </c>
      <c r="F42">
        <v>6.79</v>
      </c>
      <c r="G42">
        <v>50.79</v>
      </c>
      <c r="H42">
        <v>7.81</v>
      </c>
      <c r="I42">
        <v>13.87</v>
      </c>
      <c r="J42">
        <v>1.85</v>
      </c>
      <c r="K42">
        <v>16.21</v>
      </c>
      <c r="L42">
        <v>8.4</v>
      </c>
      <c r="M42">
        <v>1.89</v>
      </c>
      <c r="N42">
        <v>12.06</v>
      </c>
    </row>
    <row r="43" spans="1:14" x14ac:dyDescent="0.25">
      <c r="A43" s="12" t="s">
        <v>29</v>
      </c>
      <c r="B43" t="s">
        <v>30</v>
      </c>
      <c r="C43" t="s">
        <v>141</v>
      </c>
      <c r="D43">
        <v>37951</v>
      </c>
      <c r="E43">
        <v>146.16999999999999</v>
      </c>
      <c r="F43">
        <v>8.4</v>
      </c>
      <c r="G43">
        <v>133.91999999999999</v>
      </c>
      <c r="H43">
        <v>16.37</v>
      </c>
      <c r="I43">
        <v>17.399999999999999</v>
      </c>
      <c r="J43">
        <v>1.0900000000000001</v>
      </c>
      <c r="K43">
        <v>14.67</v>
      </c>
      <c r="L43">
        <v>7.19</v>
      </c>
      <c r="M43">
        <v>1.82</v>
      </c>
      <c r="N43">
        <v>8.93</v>
      </c>
    </row>
    <row r="44" spans="1:14" x14ac:dyDescent="0.25">
      <c r="A44" s="12" t="s">
        <v>29</v>
      </c>
      <c r="B44" t="s">
        <v>30</v>
      </c>
      <c r="C44" t="s">
        <v>130</v>
      </c>
      <c r="D44">
        <v>5356</v>
      </c>
      <c r="E44">
        <v>99.49</v>
      </c>
      <c r="F44">
        <v>17.73</v>
      </c>
      <c r="G44">
        <v>144.87</v>
      </c>
      <c r="H44">
        <v>16.02</v>
      </c>
      <c r="I44">
        <v>5.61</v>
      </c>
      <c r="J44">
        <v>0.69</v>
      </c>
      <c r="K44">
        <v>12.32</v>
      </c>
      <c r="L44">
        <v>7.48</v>
      </c>
      <c r="M44">
        <v>1.5</v>
      </c>
      <c r="N44">
        <v>6.21</v>
      </c>
    </row>
    <row r="45" spans="1:14" x14ac:dyDescent="0.25">
      <c r="A45" s="12" t="s">
        <v>29</v>
      </c>
      <c r="B45" t="s">
        <v>30</v>
      </c>
      <c r="C45" t="s">
        <v>64</v>
      </c>
      <c r="D45">
        <v>2482</v>
      </c>
      <c r="E45">
        <v>5.16</v>
      </c>
      <c r="F45">
        <v>1.92</v>
      </c>
      <c r="G45">
        <v>4.5</v>
      </c>
      <c r="H45">
        <v>1.5</v>
      </c>
      <c r="I45">
        <v>2.69</v>
      </c>
      <c r="J45">
        <v>1.1499999999999999</v>
      </c>
      <c r="K45">
        <v>34.479999999999997</v>
      </c>
      <c r="L45">
        <v>12.76</v>
      </c>
      <c r="M45">
        <v>1.64</v>
      </c>
      <c r="N45">
        <v>3.44</v>
      </c>
    </row>
    <row r="46" spans="1:14" x14ac:dyDescent="0.25">
      <c r="A46" s="12" t="s">
        <v>29</v>
      </c>
      <c r="B46" t="s">
        <v>30</v>
      </c>
      <c r="C46" t="s">
        <v>146</v>
      </c>
      <c r="D46">
        <v>2051</v>
      </c>
      <c r="E46">
        <v>42.24</v>
      </c>
      <c r="F46">
        <v>14.01</v>
      </c>
      <c r="G46">
        <v>61.85</v>
      </c>
      <c r="H46">
        <v>10.31</v>
      </c>
      <c r="I46">
        <v>3.01</v>
      </c>
      <c r="J46">
        <v>0.68</v>
      </c>
      <c r="K46">
        <v>18.059999999999999</v>
      </c>
      <c r="L46">
        <v>6.34</v>
      </c>
      <c r="M46">
        <v>1.36</v>
      </c>
      <c r="N46">
        <v>4.0999999999999996</v>
      </c>
    </row>
    <row r="47" spans="1:14" x14ac:dyDescent="0.25">
      <c r="A47" s="12" t="s">
        <v>36</v>
      </c>
      <c r="B47" t="s">
        <v>65</v>
      </c>
      <c r="C47" t="s">
        <v>66</v>
      </c>
      <c r="D47">
        <v>3429</v>
      </c>
      <c r="E47">
        <v>42.82</v>
      </c>
      <c r="F47">
        <v>4.3499999999999996</v>
      </c>
      <c r="G47">
        <v>14.26</v>
      </c>
      <c r="H47">
        <v>3.58</v>
      </c>
      <c r="I47">
        <v>9.84</v>
      </c>
      <c r="J47">
        <v>3</v>
      </c>
      <c r="K47">
        <v>25.15</v>
      </c>
      <c r="L47">
        <v>14.02</v>
      </c>
      <c r="M47">
        <v>1.86</v>
      </c>
      <c r="N47">
        <v>11.96</v>
      </c>
    </row>
    <row r="48" spans="1:14" x14ac:dyDescent="0.25">
      <c r="A48" s="12" t="s">
        <v>36</v>
      </c>
      <c r="B48" t="s">
        <v>67</v>
      </c>
      <c r="C48" t="s">
        <v>147</v>
      </c>
      <c r="D48">
        <v>5483</v>
      </c>
      <c r="E48">
        <v>36.119999999999997</v>
      </c>
      <c r="F48">
        <v>4.7</v>
      </c>
      <c r="G48">
        <v>33.96</v>
      </c>
      <c r="H48">
        <v>4.4400000000000004</v>
      </c>
      <c r="I48">
        <v>7.69</v>
      </c>
      <c r="J48">
        <v>1.06</v>
      </c>
      <c r="K48">
        <v>14.09</v>
      </c>
      <c r="L48">
        <v>9.11</v>
      </c>
      <c r="M48">
        <v>1.31</v>
      </c>
      <c r="N48">
        <v>8.14</v>
      </c>
    </row>
    <row r="49" spans="1:14" x14ac:dyDescent="0.25">
      <c r="A49" s="12" t="s">
        <v>36</v>
      </c>
      <c r="B49" t="s">
        <v>67</v>
      </c>
      <c r="C49" t="s">
        <v>69</v>
      </c>
      <c r="D49">
        <v>6035</v>
      </c>
      <c r="E49">
        <v>59.47</v>
      </c>
      <c r="F49">
        <v>8.02</v>
      </c>
      <c r="G49">
        <v>53.36</v>
      </c>
      <c r="H49">
        <v>6.85</v>
      </c>
      <c r="I49">
        <v>7.42</v>
      </c>
      <c r="J49">
        <v>1.1100000000000001</v>
      </c>
      <c r="K49">
        <v>13.63</v>
      </c>
      <c r="L49">
        <v>8.2200000000000006</v>
      </c>
      <c r="M49">
        <v>1.27</v>
      </c>
      <c r="N49">
        <v>8.68</v>
      </c>
    </row>
    <row r="50" spans="1:14" x14ac:dyDescent="0.25">
      <c r="A50" s="12" t="s">
        <v>36</v>
      </c>
      <c r="B50" t="s">
        <v>67</v>
      </c>
      <c r="C50" t="s">
        <v>148</v>
      </c>
      <c r="D50">
        <v>6221</v>
      </c>
      <c r="E50">
        <v>26.59</v>
      </c>
      <c r="F50">
        <v>2.97</v>
      </c>
      <c r="G50">
        <v>21.4</v>
      </c>
      <c r="H50">
        <v>3</v>
      </c>
      <c r="I50">
        <v>8.9499999999999993</v>
      </c>
      <c r="J50">
        <v>1.24</v>
      </c>
      <c r="K50">
        <v>15.12</v>
      </c>
      <c r="L50">
        <v>9.75</v>
      </c>
      <c r="M50">
        <v>1.27</v>
      </c>
      <c r="N50">
        <v>8.86</v>
      </c>
    </row>
    <row r="51" spans="1:14" x14ac:dyDescent="0.25">
      <c r="A51" s="12" t="s">
        <v>36</v>
      </c>
      <c r="B51" t="s">
        <v>67</v>
      </c>
      <c r="C51" t="s">
        <v>68</v>
      </c>
      <c r="D51">
        <v>2987</v>
      </c>
      <c r="E51">
        <v>38</v>
      </c>
      <c r="F51">
        <v>4.75</v>
      </c>
      <c r="G51">
        <v>29.65</v>
      </c>
      <c r="H51">
        <v>4.63</v>
      </c>
      <c r="I51">
        <v>8</v>
      </c>
      <c r="J51">
        <v>1.28</v>
      </c>
      <c r="K51">
        <v>17.38</v>
      </c>
      <c r="L51">
        <v>9.98</v>
      </c>
      <c r="M51">
        <v>1.49</v>
      </c>
      <c r="N51">
        <v>8.2100000000000009</v>
      </c>
    </row>
    <row r="52" spans="1:14" x14ac:dyDescent="0.25">
      <c r="A52" s="12" t="s">
        <v>36</v>
      </c>
      <c r="B52" t="s">
        <v>65</v>
      </c>
      <c r="C52" t="s">
        <v>157</v>
      </c>
      <c r="D52">
        <v>335</v>
      </c>
      <c r="E52">
        <v>10.039999999999999</v>
      </c>
      <c r="F52">
        <v>1.8</v>
      </c>
      <c r="G52">
        <v>13.79</v>
      </c>
      <c r="H52">
        <v>1.89</v>
      </c>
      <c r="I52">
        <v>5.58</v>
      </c>
      <c r="J52">
        <v>0.73</v>
      </c>
      <c r="K52">
        <v>13.86</v>
      </c>
      <c r="L52">
        <v>6.22</v>
      </c>
      <c r="M52">
        <v>2.12</v>
      </c>
      <c r="N52">
        <v>5.31</v>
      </c>
    </row>
    <row r="53" spans="1:14" x14ac:dyDescent="0.25">
      <c r="A53" s="12" t="s">
        <v>36</v>
      </c>
      <c r="B53" t="s">
        <v>73</v>
      </c>
      <c r="C53" t="s">
        <v>136</v>
      </c>
      <c r="D53">
        <v>542</v>
      </c>
      <c r="E53">
        <v>14.92</v>
      </c>
      <c r="F53">
        <v>4.3</v>
      </c>
      <c r="G53">
        <v>22.8</v>
      </c>
      <c r="H53">
        <v>4.32</v>
      </c>
      <c r="I53">
        <v>3.47</v>
      </c>
      <c r="J53">
        <v>0.65</v>
      </c>
      <c r="K53">
        <v>24.06</v>
      </c>
      <c r="L53">
        <v>19.71</v>
      </c>
      <c r="M53">
        <v>1.7</v>
      </c>
      <c r="N53">
        <v>3.45</v>
      </c>
    </row>
    <row r="54" spans="1:14" x14ac:dyDescent="0.25">
      <c r="A54" s="12" t="s">
        <v>36</v>
      </c>
      <c r="B54" t="s">
        <v>73</v>
      </c>
      <c r="C54" t="s">
        <v>74</v>
      </c>
      <c r="D54">
        <v>542</v>
      </c>
      <c r="E54">
        <v>6.51</v>
      </c>
      <c r="F54">
        <v>2.2400000000000002</v>
      </c>
      <c r="G54">
        <v>13.68</v>
      </c>
      <c r="H54">
        <v>2.48</v>
      </c>
      <c r="I54">
        <v>2.91</v>
      </c>
      <c r="J54">
        <v>0.48</v>
      </c>
      <c r="K54">
        <v>17.95</v>
      </c>
      <c r="L54">
        <v>13.52</v>
      </c>
      <c r="M54">
        <v>1.36</v>
      </c>
      <c r="N54">
        <v>2.62</v>
      </c>
    </row>
    <row r="55" spans="1:14" x14ac:dyDescent="0.25">
      <c r="A55" s="12" t="s">
        <v>36</v>
      </c>
      <c r="B55" t="s">
        <v>37</v>
      </c>
      <c r="C55" t="s">
        <v>75</v>
      </c>
      <c r="D55">
        <v>1958</v>
      </c>
      <c r="E55">
        <v>20.67</v>
      </c>
      <c r="F55">
        <v>7.22</v>
      </c>
      <c r="G55">
        <v>22.95</v>
      </c>
      <c r="H55">
        <v>3.67</v>
      </c>
      <c r="I55">
        <v>2.86</v>
      </c>
      <c r="J55">
        <v>0.9</v>
      </c>
      <c r="K55">
        <v>28.02</v>
      </c>
      <c r="L55">
        <v>5.59</v>
      </c>
      <c r="M55">
        <v>3.35</v>
      </c>
      <c r="N55">
        <v>5.63</v>
      </c>
    </row>
    <row r="56" spans="1:14" x14ac:dyDescent="0.25">
      <c r="A56" s="12" t="s">
        <v>38</v>
      </c>
      <c r="B56" t="s">
        <v>39</v>
      </c>
      <c r="C56" t="s">
        <v>40</v>
      </c>
      <c r="D56">
        <v>12808</v>
      </c>
      <c r="E56">
        <v>19.309999999999999</v>
      </c>
      <c r="F56">
        <v>16.16</v>
      </c>
      <c r="G56">
        <v>80.22</v>
      </c>
      <c r="H56">
        <v>16.86</v>
      </c>
      <c r="I56">
        <v>1.19</v>
      </c>
      <c r="J56">
        <v>0.24</v>
      </c>
      <c r="K56">
        <v>22.97</v>
      </c>
      <c r="L56">
        <v>10.91</v>
      </c>
      <c r="M56">
        <v>1.25</v>
      </c>
      <c r="N56">
        <v>1.1499999999999999</v>
      </c>
    </row>
    <row r="57" spans="1:14" x14ac:dyDescent="0.25">
      <c r="A57" s="12" t="s">
        <v>38</v>
      </c>
      <c r="B57" t="s">
        <v>41</v>
      </c>
      <c r="C57" t="s">
        <v>104</v>
      </c>
      <c r="D57">
        <v>12608</v>
      </c>
      <c r="E57">
        <v>190.42</v>
      </c>
      <c r="F57">
        <v>8.68</v>
      </c>
      <c r="G57">
        <v>51.58</v>
      </c>
      <c r="H57">
        <v>5.5</v>
      </c>
      <c r="I57">
        <v>21.94</v>
      </c>
      <c r="J57">
        <v>3.69</v>
      </c>
      <c r="K57">
        <v>10.84</v>
      </c>
      <c r="L57">
        <v>6.72</v>
      </c>
      <c r="M57">
        <v>1.61</v>
      </c>
      <c r="N57">
        <v>34.619999999999997</v>
      </c>
    </row>
    <row r="58" spans="1:14" x14ac:dyDescent="0.25">
      <c r="A58" s="12" t="s">
        <v>38</v>
      </c>
      <c r="B58" t="s">
        <v>42</v>
      </c>
      <c r="C58" t="s">
        <v>43</v>
      </c>
      <c r="D58">
        <v>12166</v>
      </c>
      <c r="E58">
        <v>192.17</v>
      </c>
      <c r="F58">
        <v>16.010000000000002</v>
      </c>
      <c r="G58">
        <v>104.44</v>
      </c>
      <c r="H58">
        <v>17.8</v>
      </c>
      <c r="I58">
        <v>12</v>
      </c>
      <c r="J58">
        <v>1.84</v>
      </c>
      <c r="K58">
        <v>18.47</v>
      </c>
      <c r="L58">
        <v>7.57</v>
      </c>
      <c r="M58">
        <v>2.19</v>
      </c>
      <c r="N58">
        <v>10.8</v>
      </c>
    </row>
    <row r="59" spans="1:14" x14ac:dyDescent="0.25">
      <c r="A59" s="12" t="s">
        <v>44</v>
      </c>
      <c r="B59" t="s">
        <v>119</v>
      </c>
      <c r="C59" t="s">
        <v>120</v>
      </c>
      <c r="D59">
        <v>13646</v>
      </c>
      <c r="E59">
        <v>395.15</v>
      </c>
      <c r="F59">
        <v>12.67</v>
      </c>
      <c r="G59">
        <v>65.069999999999993</v>
      </c>
      <c r="H59">
        <v>10.55</v>
      </c>
      <c r="I59">
        <v>31.19</v>
      </c>
      <c r="J59">
        <v>6.07</v>
      </c>
      <c r="K59">
        <v>16.95</v>
      </c>
      <c r="L59">
        <v>7.48</v>
      </c>
      <c r="M59">
        <v>2.04</v>
      </c>
      <c r="N59">
        <v>37.450000000000003</v>
      </c>
    </row>
    <row r="60" spans="1:14" x14ac:dyDescent="0.25">
      <c r="A60" s="12" t="s">
        <v>44</v>
      </c>
      <c r="B60" t="s">
        <v>76</v>
      </c>
      <c r="C60" t="s">
        <v>121</v>
      </c>
      <c r="D60">
        <v>11713</v>
      </c>
      <c r="E60">
        <v>123.81</v>
      </c>
      <c r="F60">
        <v>11.21</v>
      </c>
      <c r="G60">
        <v>38.46</v>
      </c>
      <c r="H60">
        <v>7.84</v>
      </c>
      <c r="I60">
        <v>11.04</v>
      </c>
      <c r="J60">
        <v>3.22</v>
      </c>
      <c r="K60">
        <v>19.62</v>
      </c>
      <c r="L60">
        <v>7.77</v>
      </c>
      <c r="M60">
        <v>2.62</v>
      </c>
      <c r="N60">
        <v>15.79</v>
      </c>
    </row>
    <row r="61" spans="1:14" x14ac:dyDescent="0.25">
      <c r="A61" s="12" t="s">
        <v>44</v>
      </c>
      <c r="B61" t="s">
        <v>83</v>
      </c>
      <c r="C61" t="s">
        <v>122</v>
      </c>
      <c r="D61">
        <v>39182</v>
      </c>
      <c r="E61">
        <v>180.5</v>
      </c>
      <c r="F61">
        <v>7.41</v>
      </c>
      <c r="G61">
        <v>43.18</v>
      </c>
      <c r="H61">
        <v>6.11</v>
      </c>
      <c r="I61">
        <v>24.36</v>
      </c>
      <c r="J61">
        <v>4.18</v>
      </c>
      <c r="K61">
        <v>14.96</v>
      </c>
      <c r="L61">
        <v>7.52</v>
      </c>
      <c r="M61">
        <v>1.49</v>
      </c>
      <c r="N61">
        <v>29.54</v>
      </c>
    </row>
    <row r="62" spans="1:14" x14ac:dyDescent="0.25">
      <c r="A62" s="12" t="s">
        <v>44</v>
      </c>
      <c r="B62" t="s">
        <v>83</v>
      </c>
      <c r="C62" t="s">
        <v>123</v>
      </c>
      <c r="D62">
        <v>18808</v>
      </c>
      <c r="E62">
        <v>386.66</v>
      </c>
      <c r="F62">
        <v>14.36</v>
      </c>
      <c r="G62">
        <v>61.11</v>
      </c>
      <c r="H62">
        <v>14.79</v>
      </c>
      <c r="I62">
        <v>26.93</v>
      </c>
      <c r="J62">
        <v>6.33</v>
      </c>
      <c r="K62">
        <v>25.92</v>
      </c>
      <c r="L62">
        <v>10.07</v>
      </c>
      <c r="M62">
        <v>2.12</v>
      </c>
      <c r="N62">
        <v>26.14</v>
      </c>
    </row>
    <row r="63" spans="1:14" x14ac:dyDescent="0.25">
      <c r="A63" s="12" t="s">
        <v>44</v>
      </c>
      <c r="B63" t="s">
        <v>124</v>
      </c>
      <c r="C63" t="s">
        <v>125</v>
      </c>
      <c r="D63">
        <v>13188</v>
      </c>
      <c r="E63">
        <v>147.32</v>
      </c>
      <c r="F63">
        <v>5.07</v>
      </c>
      <c r="G63">
        <v>38.979999999999997</v>
      </c>
      <c r="H63">
        <v>5.52</v>
      </c>
      <c r="I63">
        <v>29.06</v>
      </c>
      <c r="J63">
        <v>3.78</v>
      </c>
      <c r="K63">
        <v>13.97</v>
      </c>
      <c r="L63">
        <v>6.11</v>
      </c>
      <c r="M63">
        <v>2.14</v>
      </c>
      <c r="N63">
        <v>26.69</v>
      </c>
    </row>
    <row r="64" spans="1:14" x14ac:dyDescent="0.25">
      <c r="A64" s="12" t="s">
        <v>44</v>
      </c>
      <c r="B64" t="s">
        <v>79</v>
      </c>
      <c r="C64" t="s">
        <v>126</v>
      </c>
      <c r="D64">
        <v>32463</v>
      </c>
      <c r="E64">
        <v>203.85</v>
      </c>
      <c r="F64">
        <v>8.52</v>
      </c>
      <c r="G64">
        <v>60.6</v>
      </c>
      <c r="H64">
        <v>6.39</v>
      </c>
      <c r="I64">
        <v>23.93</v>
      </c>
      <c r="J64">
        <v>3.36</v>
      </c>
      <c r="K64">
        <v>10.68</v>
      </c>
      <c r="L64">
        <v>5.73</v>
      </c>
      <c r="M64">
        <v>1.84</v>
      </c>
      <c r="N64">
        <v>31.9</v>
      </c>
    </row>
    <row r="65" spans="1:14" x14ac:dyDescent="0.25">
      <c r="A65" s="12" t="s">
        <v>44</v>
      </c>
      <c r="B65" t="s">
        <v>79</v>
      </c>
      <c r="C65" t="s">
        <v>142</v>
      </c>
      <c r="D65">
        <v>15100</v>
      </c>
      <c r="E65">
        <v>98.46</v>
      </c>
      <c r="F65">
        <v>4.62</v>
      </c>
      <c r="G65">
        <v>22.09</v>
      </c>
      <c r="H65">
        <v>3.87</v>
      </c>
      <c r="I65">
        <v>21.31</v>
      </c>
      <c r="J65">
        <v>4.46</v>
      </c>
      <c r="K65">
        <v>18.59</v>
      </c>
      <c r="L65">
        <v>8.5500000000000007</v>
      </c>
      <c r="M65">
        <v>1.86</v>
      </c>
      <c r="N65">
        <v>25.44</v>
      </c>
    </row>
    <row r="66" spans="1:14" x14ac:dyDescent="0.25">
      <c r="A66" s="12" t="s">
        <v>44</v>
      </c>
      <c r="B66" t="s">
        <v>79</v>
      </c>
      <c r="C66" t="s">
        <v>127</v>
      </c>
      <c r="D66">
        <v>16454</v>
      </c>
      <c r="E66">
        <v>327.32</v>
      </c>
      <c r="F66">
        <v>20.62</v>
      </c>
      <c r="G66">
        <v>105.58</v>
      </c>
      <c r="H66">
        <v>19.11</v>
      </c>
      <c r="I66">
        <v>15.87</v>
      </c>
      <c r="J66">
        <v>3.1</v>
      </c>
      <c r="K66">
        <v>19.54</v>
      </c>
      <c r="L66">
        <v>10.83</v>
      </c>
      <c r="M66">
        <v>1.46</v>
      </c>
      <c r="N66">
        <v>17.13</v>
      </c>
    </row>
    <row r="67" spans="1:14" x14ac:dyDescent="0.25">
      <c r="A67" s="12" t="s">
        <v>44</v>
      </c>
      <c r="B67" t="s">
        <v>78</v>
      </c>
      <c r="C67" t="s">
        <v>143</v>
      </c>
      <c r="D67">
        <v>10427</v>
      </c>
      <c r="E67">
        <v>462.04</v>
      </c>
      <c r="F67">
        <v>21.86</v>
      </c>
      <c r="G67">
        <v>168.46</v>
      </c>
      <c r="H67">
        <v>21.19</v>
      </c>
      <c r="I67">
        <v>21.14</v>
      </c>
      <c r="J67">
        <v>2.74</v>
      </c>
      <c r="K67">
        <v>13.48</v>
      </c>
      <c r="L67">
        <v>6.32</v>
      </c>
      <c r="M67">
        <v>2.3199999999999998</v>
      </c>
      <c r="N67">
        <v>21.8</v>
      </c>
    </row>
    <row r="68" spans="1:14" x14ac:dyDescent="0.25">
      <c r="A68" s="12" t="s">
        <v>44</v>
      </c>
      <c r="B68" t="s">
        <v>78</v>
      </c>
      <c r="C68" t="s">
        <v>128</v>
      </c>
      <c r="D68">
        <v>19837</v>
      </c>
      <c r="E68">
        <v>155.43</v>
      </c>
      <c r="F68">
        <v>9.2799999999999994</v>
      </c>
      <c r="G68">
        <v>33.64</v>
      </c>
      <c r="H68">
        <v>9.2200000000000006</v>
      </c>
      <c r="I68">
        <v>16.75</v>
      </c>
      <c r="J68">
        <v>4.62</v>
      </c>
      <c r="K68">
        <v>28.7</v>
      </c>
      <c r="L68">
        <v>8.7899999999999991</v>
      </c>
      <c r="M68">
        <v>2.97</v>
      </c>
      <c r="N68">
        <v>16.86</v>
      </c>
    </row>
    <row r="69" spans="1:14" x14ac:dyDescent="0.25">
      <c r="A69" s="12" t="s">
        <v>44</v>
      </c>
      <c r="B69" t="s">
        <v>76</v>
      </c>
      <c r="C69" t="s">
        <v>77</v>
      </c>
      <c r="D69">
        <v>5894</v>
      </c>
      <c r="E69">
        <v>103.59</v>
      </c>
      <c r="F69">
        <v>5.13</v>
      </c>
      <c r="G69">
        <v>53.8</v>
      </c>
      <c r="H69">
        <v>6.08</v>
      </c>
      <c r="I69">
        <v>20.190000000000001</v>
      </c>
      <c r="J69">
        <v>1.93</v>
      </c>
      <c r="K69">
        <v>11.79</v>
      </c>
      <c r="L69">
        <v>6.94</v>
      </c>
      <c r="M69">
        <v>1.27</v>
      </c>
      <c r="N69">
        <v>17.04</v>
      </c>
    </row>
    <row r="70" spans="1:14" x14ac:dyDescent="0.25">
      <c r="A70" s="12" t="s">
        <v>44</v>
      </c>
      <c r="B70" t="s">
        <v>76</v>
      </c>
      <c r="C70" t="s">
        <v>149</v>
      </c>
      <c r="D70">
        <v>5763</v>
      </c>
      <c r="E70">
        <v>37.46</v>
      </c>
      <c r="F70">
        <v>1.52</v>
      </c>
      <c r="G70">
        <v>9.19</v>
      </c>
      <c r="H70">
        <v>0.96</v>
      </c>
      <c r="I70">
        <v>24.64</v>
      </c>
      <c r="J70">
        <v>4.08</v>
      </c>
      <c r="K70">
        <v>10.49</v>
      </c>
      <c r="L70">
        <v>6.2</v>
      </c>
      <c r="M70">
        <v>1.68</v>
      </c>
      <c r="N70">
        <v>39.020000000000003</v>
      </c>
    </row>
    <row r="71" spans="1:14" x14ac:dyDescent="0.25">
      <c r="A71" s="12" t="s">
        <v>44</v>
      </c>
      <c r="B71" t="s">
        <v>131</v>
      </c>
      <c r="C71" t="s">
        <v>132</v>
      </c>
      <c r="D71">
        <v>6039</v>
      </c>
      <c r="E71">
        <v>322.33999999999997</v>
      </c>
      <c r="F71">
        <v>25.87</v>
      </c>
      <c r="G71">
        <v>81.459999999999994</v>
      </c>
      <c r="H71">
        <v>17.190000000000001</v>
      </c>
      <c r="I71">
        <v>12.46</v>
      </c>
      <c r="J71">
        <v>3.96</v>
      </c>
      <c r="K71">
        <v>22.18</v>
      </c>
      <c r="L71">
        <v>9.51</v>
      </c>
      <c r="M71">
        <v>2.06</v>
      </c>
      <c r="N71">
        <v>18.75</v>
      </c>
    </row>
    <row r="72" spans="1:14" x14ac:dyDescent="0.25">
      <c r="A72" s="12" t="s">
        <v>44</v>
      </c>
      <c r="B72" t="s">
        <v>83</v>
      </c>
      <c r="C72" t="s">
        <v>98</v>
      </c>
      <c r="D72">
        <v>2310</v>
      </c>
      <c r="E72">
        <v>70.16</v>
      </c>
      <c r="F72">
        <v>8.9</v>
      </c>
      <c r="G72">
        <v>43.82</v>
      </c>
      <c r="H72">
        <v>10.43</v>
      </c>
      <c r="I72">
        <v>7.88</v>
      </c>
      <c r="J72">
        <v>1.6</v>
      </c>
      <c r="K72">
        <v>25.31</v>
      </c>
      <c r="L72">
        <v>10.95</v>
      </c>
      <c r="M72">
        <v>1.96</v>
      </c>
      <c r="N72">
        <v>6.73</v>
      </c>
    </row>
    <row r="73" spans="1:14" x14ac:dyDescent="0.25">
      <c r="A73" s="12" t="s">
        <v>44</v>
      </c>
      <c r="B73" t="s">
        <v>83</v>
      </c>
      <c r="C73" t="s">
        <v>163</v>
      </c>
      <c r="D73">
        <v>6881</v>
      </c>
      <c r="E73">
        <v>129.07</v>
      </c>
      <c r="F73">
        <v>9.2100000000000009</v>
      </c>
      <c r="G73">
        <v>41.79</v>
      </c>
      <c r="H73">
        <v>5.74</v>
      </c>
      <c r="I73">
        <v>14.01</v>
      </c>
      <c r="J73">
        <v>3.09</v>
      </c>
      <c r="K73">
        <v>13.8</v>
      </c>
      <c r="L73">
        <v>6.79</v>
      </c>
      <c r="M73">
        <v>2.0499999999999998</v>
      </c>
      <c r="N73">
        <v>22.49</v>
      </c>
    </row>
    <row r="74" spans="1:14" x14ac:dyDescent="0.25">
      <c r="A74" s="12" t="s">
        <v>44</v>
      </c>
      <c r="B74" t="s">
        <v>79</v>
      </c>
      <c r="C74" t="s">
        <v>80</v>
      </c>
      <c r="D74">
        <v>2080</v>
      </c>
      <c r="E74">
        <v>202.64</v>
      </c>
      <c r="F74">
        <v>15.42</v>
      </c>
      <c r="G74">
        <v>85.32</v>
      </c>
      <c r="H74">
        <v>9.6300000000000008</v>
      </c>
      <c r="I74">
        <v>13.14</v>
      </c>
      <c r="J74">
        <v>2.38</v>
      </c>
      <c r="K74">
        <v>11.88</v>
      </c>
      <c r="L74">
        <v>7.2</v>
      </c>
      <c r="M74">
        <v>1.42</v>
      </c>
      <c r="N74">
        <v>21.04</v>
      </c>
    </row>
    <row r="75" spans="1:14" x14ac:dyDescent="0.25">
      <c r="A75" s="12" t="s">
        <v>44</v>
      </c>
      <c r="B75" t="s">
        <v>79</v>
      </c>
      <c r="C75" t="s">
        <v>133</v>
      </c>
      <c r="D75">
        <v>3925</v>
      </c>
      <c r="E75">
        <v>89.68</v>
      </c>
      <c r="F75">
        <v>4.45</v>
      </c>
      <c r="G75">
        <v>28.37</v>
      </c>
      <c r="H75">
        <v>3.83</v>
      </c>
      <c r="I75">
        <v>20.149999999999999</v>
      </c>
      <c r="J75">
        <v>3.16</v>
      </c>
      <c r="K75">
        <v>14.25</v>
      </c>
      <c r="L75">
        <v>8.3699999999999992</v>
      </c>
      <c r="M75">
        <v>1.49</v>
      </c>
      <c r="N75">
        <v>23.42</v>
      </c>
    </row>
    <row r="76" spans="1:14" x14ac:dyDescent="0.25">
      <c r="A76" s="12" t="s">
        <v>44</v>
      </c>
      <c r="B76" t="s">
        <v>79</v>
      </c>
      <c r="C76" t="s">
        <v>81</v>
      </c>
      <c r="D76">
        <v>7061</v>
      </c>
      <c r="E76">
        <v>149.91</v>
      </c>
      <c r="F76">
        <v>11.86</v>
      </c>
      <c r="G76">
        <v>67.77</v>
      </c>
      <c r="H76">
        <v>7.9</v>
      </c>
      <c r="I76">
        <v>12.64</v>
      </c>
      <c r="J76">
        <v>2.21</v>
      </c>
      <c r="K76">
        <v>12.44</v>
      </c>
      <c r="L76">
        <v>6.34</v>
      </c>
      <c r="M76">
        <v>2</v>
      </c>
      <c r="N76">
        <v>18.98</v>
      </c>
    </row>
    <row r="77" spans="1:14" x14ac:dyDescent="0.25">
      <c r="A77" s="12" t="s">
        <v>44</v>
      </c>
      <c r="B77" t="s">
        <v>79</v>
      </c>
      <c r="C77" t="s">
        <v>112</v>
      </c>
      <c r="D77">
        <v>8166</v>
      </c>
      <c r="E77">
        <v>79.05</v>
      </c>
      <c r="F77">
        <v>4.54</v>
      </c>
      <c r="G77">
        <v>24.1</v>
      </c>
      <c r="H77">
        <v>5.49</v>
      </c>
      <c r="I77">
        <v>17.41</v>
      </c>
      <c r="J77">
        <v>3.28</v>
      </c>
      <c r="K77">
        <v>24.74</v>
      </c>
      <c r="L77">
        <v>15.76</v>
      </c>
      <c r="M77">
        <v>1.21</v>
      </c>
      <c r="N77">
        <v>14.4</v>
      </c>
    </row>
    <row r="78" spans="1:14" x14ac:dyDescent="0.25">
      <c r="A78" s="12" t="s">
        <v>44</v>
      </c>
      <c r="B78" t="s">
        <v>117</v>
      </c>
      <c r="C78" t="s">
        <v>150</v>
      </c>
      <c r="D78">
        <v>3102</v>
      </c>
      <c r="E78">
        <v>117.62</v>
      </c>
      <c r="F78">
        <v>14.28</v>
      </c>
      <c r="G78">
        <v>80.28</v>
      </c>
      <c r="H78">
        <v>15.15</v>
      </c>
      <c r="I78">
        <v>8.24</v>
      </c>
      <c r="J78">
        <v>1.47</v>
      </c>
      <c r="K78">
        <v>20.48</v>
      </c>
      <c r="L78">
        <v>8.57</v>
      </c>
      <c r="M78">
        <v>1.72</v>
      </c>
      <c r="N78">
        <v>7.76</v>
      </c>
    </row>
    <row r="79" spans="1:14" x14ac:dyDescent="0.25">
      <c r="A79" s="12" t="s">
        <v>44</v>
      </c>
      <c r="B79" t="s">
        <v>78</v>
      </c>
      <c r="C79" t="s">
        <v>82</v>
      </c>
      <c r="D79">
        <v>3324</v>
      </c>
      <c r="E79">
        <v>68.459999999999994</v>
      </c>
      <c r="F79">
        <v>6.13</v>
      </c>
      <c r="G79">
        <v>34.76</v>
      </c>
      <c r="H79">
        <v>4.63</v>
      </c>
      <c r="I79">
        <v>11.17</v>
      </c>
      <c r="J79">
        <v>1.97</v>
      </c>
      <c r="K79">
        <v>14.36</v>
      </c>
      <c r="L79">
        <v>5.45</v>
      </c>
      <c r="M79">
        <v>2.04</v>
      </c>
      <c r="N79">
        <v>14.79</v>
      </c>
    </row>
    <row r="80" spans="1:14" x14ac:dyDescent="0.25">
      <c r="A80" s="12" t="s">
        <v>44</v>
      </c>
      <c r="B80" t="s">
        <v>78</v>
      </c>
      <c r="C80" t="s">
        <v>151</v>
      </c>
      <c r="D80">
        <v>6722</v>
      </c>
      <c r="E80">
        <v>65.3</v>
      </c>
      <c r="F80">
        <v>4.9000000000000004</v>
      </c>
      <c r="G80">
        <v>22.97</v>
      </c>
      <c r="H80">
        <v>2.35</v>
      </c>
      <c r="I80">
        <v>13.33</v>
      </c>
      <c r="J80">
        <v>2.84</v>
      </c>
      <c r="K80">
        <v>13.26</v>
      </c>
      <c r="L80">
        <v>5.5</v>
      </c>
      <c r="M80">
        <v>2.2200000000000002</v>
      </c>
      <c r="N80">
        <v>27.79</v>
      </c>
    </row>
    <row r="81" spans="1:14" x14ac:dyDescent="0.25">
      <c r="A81" s="12" t="s">
        <v>44</v>
      </c>
      <c r="B81" t="s">
        <v>78</v>
      </c>
      <c r="C81" t="s">
        <v>84</v>
      </c>
      <c r="D81">
        <v>3801</v>
      </c>
      <c r="E81">
        <v>75.36</v>
      </c>
      <c r="F81">
        <v>4.63</v>
      </c>
      <c r="G81">
        <v>28.75</v>
      </c>
      <c r="H81">
        <v>4.6500000000000004</v>
      </c>
      <c r="I81">
        <v>16.28</v>
      </c>
      <c r="J81">
        <v>2.62</v>
      </c>
      <c r="K81">
        <v>16.88</v>
      </c>
      <c r="L81">
        <v>7.3</v>
      </c>
      <c r="M81">
        <v>2.46</v>
      </c>
      <c r="N81">
        <v>16.21</v>
      </c>
    </row>
    <row r="82" spans="1:14" x14ac:dyDescent="0.25">
      <c r="A82" s="12" t="s">
        <v>44</v>
      </c>
      <c r="B82" t="s">
        <v>78</v>
      </c>
      <c r="C82" t="s">
        <v>152</v>
      </c>
      <c r="D82">
        <v>2574</v>
      </c>
      <c r="E82">
        <v>54.82</v>
      </c>
      <c r="F82">
        <v>4.42</v>
      </c>
      <c r="G82">
        <v>19.21</v>
      </c>
      <c r="H82">
        <v>3.71</v>
      </c>
      <c r="I82">
        <v>12.4</v>
      </c>
      <c r="J82">
        <v>2.85</v>
      </c>
      <c r="K82">
        <v>21.22</v>
      </c>
      <c r="L82">
        <v>7.41</v>
      </c>
      <c r="M82">
        <v>1.85</v>
      </c>
      <c r="N82">
        <v>14.78</v>
      </c>
    </row>
    <row r="83" spans="1:14" x14ac:dyDescent="0.25">
      <c r="A83" s="12" t="s">
        <v>44</v>
      </c>
      <c r="B83" t="s">
        <v>85</v>
      </c>
      <c r="C83" t="s">
        <v>86</v>
      </c>
      <c r="D83">
        <v>2802</v>
      </c>
      <c r="E83">
        <v>77.45</v>
      </c>
      <c r="F83">
        <v>8.64</v>
      </c>
      <c r="G83">
        <v>36.21</v>
      </c>
      <c r="H83">
        <v>3.66</v>
      </c>
      <c r="I83">
        <v>8.9600000000000009</v>
      </c>
      <c r="J83">
        <v>2.14</v>
      </c>
      <c r="K83">
        <v>10.36</v>
      </c>
      <c r="L83">
        <v>6.05</v>
      </c>
      <c r="M83">
        <v>2.72</v>
      </c>
      <c r="N83">
        <v>21.16</v>
      </c>
    </row>
    <row r="84" spans="1:14" x14ac:dyDescent="0.25">
      <c r="A84" s="12" t="s">
        <v>44</v>
      </c>
      <c r="B84" t="s">
        <v>85</v>
      </c>
      <c r="C84" t="s">
        <v>113</v>
      </c>
      <c r="D84">
        <v>2692</v>
      </c>
      <c r="E84">
        <v>115.46</v>
      </c>
      <c r="F84">
        <v>11.95</v>
      </c>
      <c r="G84">
        <v>46.18</v>
      </c>
      <c r="H84">
        <v>9.65</v>
      </c>
      <c r="I84">
        <v>9.66</v>
      </c>
      <c r="J84">
        <v>2.5</v>
      </c>
      <c r="K84">
        <v>22.8</v>
      </c>
      <c r="L84">
        <v>6.6</v>
      </c>
      <c r="M84">
        <v>1.97</v>
      </c>
      <c r="N84">
        <v>11.96</v>
      </c>
    </row>
    <row r="85" spans="1:14" x14ac:dyDescent="0.25">
      <c r="A85" s="12" t="s">
        <v>44</v>
      </c>
      <c r="B85" t="s">
        <v>85</v>
      </c>
      <c r="C85" t="s">
        <v>134</v>
      </c>
      <c r="D85">
        <v>295</v>
      </c>
      <c r="E85">
        <v>7.61</v>
      </c>
      <c r="F85">
        <v>1.91</v>
      </c>
      <c r="G85">
        <v>5.55</v>
      </c>
      <c r="H85">
        <v>0.52</v>
      </c>
      <c r="I85">
        <v>3.98</v>
      </c>
      <c r="J85">
        <v>1.37</v>
      </c>
      <c r="K85">
        <v>10.28</v>
      </c>
      <c r="L85">
        <v>6.17</v>
      </c>
      <c r="M85">
        <v>1.23</v>
      </c>
      <c r="N85">
        <v>14.63</v>
      </c>
    </row>
    <row r="86" spans="1:14" x14ac:dyDescent="0.25">
      <c r="A86" s="12" t="s">
        <v>45</v>
      </c>
      <c r="B86" t="s">
        <v>46</v>
      </c>
      <c r="C86" t="s">
        <v>129</v>
      </c>
      <c r="D86">
        <v>13084</v>
      </c>
      <c r="E86">
        <v>302.38</v>
      </c>
      <c r="F86">
        <v>19.440000000000001</v>
      </c>
      <c r="G86">
        <v>70.91</v>
      </c>
      <c r="H86">
        <v>10.57</v>
      </c>
      <c r="I86">
        <v>15.55</v>
      </c>
      <c r="J86">
        <v>4.26</v>
      </c>
      <c r="K86">
        <v>16.16</v>
      </c>
      <c r="L86">
        <v>6.54</v>
      </c>
      <c r="M86">
        <v>2.1800000000000002</v>
      </c>
      <c r="N86">
        <v>28.61</v>
      </c>
    </row>
    <row r="87" spans="1:14" x14ac:dyDescent="0.25">
      <c r="A87" s="12" t="s">
        <v>45</v>
      </c>
      <c r="B87" t="s">
        <v>46</v>
      </c>
      <c r="C87" t="s">
        <v>47</v>
      </c>
      <c r="D87">
        <v>44390</v>
      </c>
      <c r="E87">
        <v>162.38999999999999</v>
      </c>
      <c r="F87">
        <v>9.2100000000000009</v>
      </c>
      <c r="G87">
        <v>40.67</v>
      </c>
      <c r="H87">
        <v>4.58</v>
      </c>
      <c r="I87">
        <v>17.63</v>
      </c>
      <c r="J87">
        <v>3.99</v>
      </c>
      <c r="K87">
        <v>11.22</v>
      </c>
      <c r="L87">
        <v>8.15</v>
      </c>
      <c r="M87">
        <v>1.96</v>
      </c>
      <c r="N87">
        <v>35.46</v>
      </c>
    </row>
    <row r="88" spans="1:14" x14ac:dyDescent="0.25">
      <c r="A88" s="12" t="s">
        <v>45</v>
      </c>
      <c r="B88" t="s">
        <v>48</v>
      </c>
      <c r="C88" t="s">
        <v>135</v>
      </c>
      <c r="D88">
        <v>38415</v>
      </c>
      <c r="E88">
        <v>81.27</v>
      </c>
      <c r="F88">
        <v>4.3099999999999996</v>
      </c>
      <c r="G88">
        <v>30.22</v>
      </c>
      <c r="H88">
        <v>4.75</v>
      </c>
      <c r="I88">
        <v>18.86</v>
      </c>
      <c r="J88">
        <v>2.69</v>
      </c>
      <c r="K88">
        <v>16.600000000000001</v>
      </c>
      <c r="L88">
        <v>10.09</v>
      </c>
      <c r="M88">
        <v>1.34</v>
      </c>
      <c r="N88">
        <v>17.11</v>
      </c>
    </row>
    <row r="89" spans="1:14" x14ac:dyDescent="0.25">
      <c r="A89" s="12" t="s">
        <v>45</v>
      </c>
      <c r="B89" t="s">
        <v>48</v>
      </c>
      <c r="C89" t="s">
        <v>162</v>
      </c>
      <c r="D89">
        <v>73394</v>
      </c>
      <c r="E89">
        <v>18.38</v>
      </c>
      <c r="F89">
        <v>0.98</v>
      </c>
      <c r="G89">
        <v>2.76</v>
      </c>
      <c r="H89">
        <v>0.76</v>
      </c>
      <c r="I89">
        <v>18.760000000000002</v>
      </c>
      <c r="J89">
        <v>6.66</v>
      </c>
      <c r="K89">
        <v>28.89</v>
      </c>
      <c r="L89">
        <v>14.99</v>
      </c>
      <c r="M89">
        <v>1.55</v>
      </c>
      <c r="N89">
        <v>24.18</v>
      </c>
    </row>
    <row r="90" spans="1:14" x14ac:dyDescent="0.25">
      <c r="A90" s="12" t="s">
        <v>45</v>
      </c>
      <c r="B90" t="s">
        <v>48</v>
      </c>
      <c r="C90" t="s">
        <v>105</v>
      </c>
      <c r="D90">
        <v>30338</v>
      </c>
      <c r="E90">
        <v>2.99</v>
      </c>
      <c r="F90">
        <v>0.17</v>
      </c>
      <c r="G90">
        <v>0.92</v>
      </c>
      <c r="H90">
        <v>0.15</v>
      </c>
      <c r="I90">
        <v>17.59</v>
      </c>
      <c r="J90">
        <v>3.25</v>
      </c>
      <c r="K90">
        <v>16.760000000000002</v>
      </c>
      <c r="L90">
        <v>7.69</v>
      </c>
      <c r="M90">
        <v>1.56</v>
      </c>
      <c r="N90">
        <v>19.93</v>
      </c>
    </row>
    <row r="91" spans="1:14" x14ac:dyDescent="0.25">
      <c r="A91" s="12" t="s">
        <v>45</v>
      </c>
      <c r="B91" t="s">
        <v>49</v>
      </c>
      <c r="C91" t="s">
        <v>50</v>
      </c>
      <c r="D91">
        <v>12046</v>
      </c>
      <c r="E91">
        <v>84.9</v>
      </c>
      <c r="F91">
        <v>3.77</v>
      </c>
      <c r="G91">
        <v>17.41</v>
      </c>
      <c r="H91">
        <v>3.53</v>
      </c>
      <c r="I91">
        <v>22.52</v>
      </c>
      <c r="J91">
        <v>4.88</v>
      </c>
      <c r="K91">
        <v>21.55</v>
      </c>
      <c r="L91">
        <v>10.56</v>
      </c>
      <c r="M91">
        <v>1.32</v>
      </c>
      <c r="N91">
        <v>24.05</v>
      </c>
    </row>
    <row r="92" spans="1:14" x14ac:dyDescent="0.25">
      <c r="A92" s="12" t="s">
        <v>45</v>
      </c>
      <c r="B92" t="s">
        <v>51</v>
      </c>
      <c r="C92" t="s">
        <v>53</v>
      </c>
      <c r="D92">
        <v>28661</v>
      </c>
      <c r="E92">
        <v>347.08</v>
      </c>
      <c r="F92">
        <v>9.91</v>
      </c>
      <c r="G92">
        <v>70.290000000000006</v>
      </c>
      <c r="H92">
        <v>6.74</v>
      </c>
      <c r="I92">
        <v>35.020000000000003</v>
      </c>
      <c r="J92">
        <v>4.9400000000000004</v>
      </c>
      <c r="K92">
        <v>10.23</v>
      </c>
      <c r="L92">
        <v>6.06</v>
      </c>
      <c r="M92">
        <v>1.29</v>
      </c>
      <c r="N92">
        <v>51.5</v>
      </c>
    </row>
    <row r="93" spans="1:14" x14ac:dyDescent="0.25">
      <c r="A93" s="12" t="s">
        <v>45</v>
      </c>
      <c r="B93" t="s">
        <v>51</v>
      </c>
      <c r="C93" t="s">
        <v>54</v>
      </c>
      <c r="D93">
        <v>179238</v>
      </c>
      <c r="E93">
        <v>656.8</v>
      </c>
      <c r="F93">
        <v>20.11</v>
      </c>
      <c r="G93">
        <v>64.16</v>
      </c>
      <c r="H93">
        <v>10.7</v>
      </c>
      <c r="I93">
        <v>32.659999999999997</v>
      </c>
      <c r="J93">
        <v>10.24</v>
      </c>
      <c r="K93">
        <v>17.420000000000002</v>
      </c>
      <c r="L93">
        <v>8.26</v>
      </c>
      <c r="M93">
        <v>1.77</v>
      </c>
      <c r="N93">
        <v>61.38</v>
      </c>
    </row>
    <row r="94" spans="1:14" x14ac:dyDescent="0.25">
      <c r="A94" s="12" t="s">
        <v>45</v>
      </c>
      <c r="B94" t="s">
        <v>51</v>
      </c>
      <c r="C94" t="s">
        <v>55</v>
      </c>
      <c r="D94">
        <v>10148</v>
      </c>
      <c r="E94">
        <v>166.82</v>
      </c>
      <c r="F94">
        <v>11.54</v>
      </c>
      <c r="G94">
        <v>56.75</v>
      </c>
      <c r="H94">
        <v>6.76</v>
      </c>
      <c r="I94">
        <v>14.46</v>
      </c>
      <c r="J94">
        <v>2.94</v>
      </c>
      <c r="K94">
        <v>12.72</v>
      </c>
      <c r="L94">
        <v>6.55</v>
      </c>
      <c r="M94">
        <v>1.48</v>
      </c>
      <c r="N94">
        <v>24.68</v>
      </c>
    </row>
    <row r="95" spans="1:14" x14ac:dyDescent="0.25">
      <c r="A95" s="12" t="s">
        <v>45</v>
      </c>
      <c r="B95" t="s">
        <v>51</v>
      </c>
      <c r="C95" t="s">
        <v>52</v>
      </c>
      <c r="D95">
        <v>19318</v>
      </c>
      <c r="E95">
        <v>170.96</v>
      </c>
      <c r="F95">
        <v>6.79</v>
      </c>
      <c r="G95">
        <v>28.24</v>
      </c>
      <c r="H95">
        <v>3.64</v>
      </c>
      <c r="I95">
        <v>25.18</v>
      </c>
      <c r="J95">
        <v>6.05</v>
      </c>
      <c r="K95">
        <v>13.92</v>
      </c>
      <c r="L95">
        <v>6.41</v>
      </c>
      <c r="M95">
        <v>1.82</v>
      </c>
      <c r="N95">
        <v>46.97</v>
      </c>
    </row>
    <row r="96" spans="1:14" x14ac:dyDescent="0.25">
      <c r="A96" s="12" t="s">
        <v>45</v>
      </c>
      <c r="B96" t="s">
        <v>49</v>
      </c>
      <c r="C96" t="s">
        <v>114</v>
      </c>
      <c r="D96">
        <v>6114</v>
      </c>
      <c r="E96">
        <v>99.19</v>
      </c>
      <c r="F96">
        <v>4.33</v>
      </c>
      <c r="G96">
        <v>39.11</v>
      </c>
      <c r="H96">
        <v>4.0599999999999996</v>
      </c>
      <c r="I96">
        <v>22.91</v>
      </c>
      <c r="J96">
        <v>2.54</v>
      </c>
      <c r="K96">
        <v>11.01</v>
      </c>
      <c r="L96">
        <v>5.81</v>
      </c>
      <c r="M96">
        <v>1.1000000000000001</v>
      </c>
      <c r="N96">
        <v>24.43</v>
      </c>
    </row>
    <row r="97" spans="1:14" x14ac:dyDescent="0.25">
      <c r="A97" s="12" t="s">
        <v>45</v>
      </c>
      <c r="B97" t="s">
        <v>49</v>
      </c>
      <c r="C97" t="s">
        <v>70</v>
      </c>
      <c r="D97">
        <v>5137</v>
      </c>
      <c r="E97">
        <v>107.24</v>
      </c>
      <c r="F97">
        <v>8.56</v>
      </c>
      <c r="G97">
        <v>36.94</v>
      </c>
      <c r="H97">
        <v>5.5</v>
      </c>
      <c r="I97">
        <v>12.53</v>
      </c>
      <c r="J97">
        <v>2.9</v>
      </c>
      <c r="K97">
        <v>16.21</v>
      </c>
      <c r="L97">
        <v>10.28</v>
      </c>
      <c r="M97">
        <v>1.2</v>
      </c>
      <c r="N97">
        <v>19.5</v>
      </c>
    </row>
    <row r="98" spans="1:14" x14ac:dyDescent="0.25">
      <c r="A98" s="12" t="s">
        <v>45</v>
      </c>
      <c r="B98" t="s">
        <v>51</v>
      </c>
      <c r="C98" t="s">
        <v>99</v>
      </c>
      <c r="D98">
        <v>7055</v>
      </c>
      <c r="E98">
        <v>77.58</v>
      </c>
      <c r="F98">
        <v>4.08</v>
      </c>
      <c r="G98">
        <v>26.79</v>
      </c>
      <c r="H98">
        <v>2.64</v>
      </c>
      <c r="I98">
        <v>19.010000000000002</v>
      </c>
      <c r="J98">
        <v>2.9</v>
      </c>
      <c r="K98">
        <v>10.31</v>
      </c>
      <c r="L98">
        <v>5.64</v>
      </c>
      <c r="M98">
        <v>1.25</v>
      </c>
      <c r="N98">
        <v>29.39</v>
      </c>
    </row>
    <row r="99" spans="1:14" x14ac:dyDescent="0.25">
      <c r="A99" s="12" t="s">
        <v>45</v>
      </c>
      <c r="B99" t="s">
        <v>49</v>
      </c>
      <c r="C99" t="s">
        <v>158</v>
      </c>
      <c r="D99">
        <v>1207</v>
      </c>
      <c r="E99">
        <v>20.93</v>
      </c>
      <c r="F99">
        <v>2.84</v>
      </c>
      <c r="G99">
        <v>18.100000000000001</v>
      </c>
      <c r="H99">
        <v>2.35</v>
      </c>
      <c r="I99">
        <v>7.37</v>
      </c>
      <c r="J99">
        <v>1.1599999999999999</v>
      </c>
      <c r="K99">
        <v>14.29</v>
      </c>
      <c r="L99">
        <v>8.2200000000000006</v>
      </c>
      <c r="M99">
        <v>1.51</v>
      </c>
      <c r="N99">
        <v>8.91</v>
      </c>
    </row>
    <row r="100" spans="1:14" x14ac:dyDescent="0.25">
      <c r="A100" s="12" t="s">
        <v>56</v>
      </c>
      <c r="B100" t="s">
        <v>57</v>
      </c>
      <c r="C100" t="s">
        <v>144</v>
      </c>
      <c r="D100">
        <v>59059</v>
      </c>
      <c r="E100">
        <v>107</v>
      </c>
      <c r="F100">
        <v>4.67</v>
      </c>
      <c r="G100">
        <v>43.05</v>
      </c>
      <c r="H100">
        <v>4.7</v>
      </c>
      <c r="I100">
        <v>22.91</v>
      </c>
      <c r="J100">
        <v>2.4900000000000002</v>
      </c>
      <c r="K100">
        <v>11.45</v>
      </c>
      <c r="L100">
        <v>7.81</v>
      </c>
      <c r="M100">
        <v>1.41</v>
      </c>
      <c r="N100">
        <v>22.77</v>
      </c>
    </row>
    <row r="101" spans="1:14" x14ac:dyDescent="0.25">
      <c r="A101" s="12" t="s">
        <v>56</v>
      </c>
      <c r="B101" t="s">
        <v>57</v>
      </c>
      <c r="C101" t="s">
        <v>58</v>
      </c>
      <c r="D101">
        <v>19207</v>
      </c>
      <c r="E101">
        <v>13.76</v>
      </c>
      <c r="F101">
        <v>1.04</v>
      </c>
      <c r="G101">
        <v>5.58</v>
      </c>
      <c r="H101">
        <v>0.77</v>
      </c>
      <c r="I101">
        <v>13.23</v>
      </c>
      <c r="J101">
        <v>2.4700000000000002</v>
      </c>
      <c r="K101">
        <v>15.08</v>
      </c>
      <c r="L101">
        <v>8.32</v>
      </c>
      <c r="M101">
        <v>1.58</v>
      </c>
      <c r="N101">
        <v>17.87</v>
      </c>
    </row>
    <row r="102" spans="1:14" x14ac:dyDescent="0.25">
      <c r="A102" s="12" t="s">
        <v>56</v>
      </c>
      <c r="B102" t="s">
        <v>57</v>
      </c>
      <c r="C102" t="s">
        <v>106</v>
      </c>
      <c r="D102">
        <v>15634</v>
      </c>
      <c r="E102">
        <v>299.16000000000003</v>
      </c>
      <c r="F102">
        <v>17.54</v>
      </c>
      <c r="G102">
        <v>134.28</v>
      </c>
      <c r="H102">
        <v>14.01</v>
      </c>
      <c r="I102">
        <v>17.059999999999999</v>
      </c>
      <c r="J102">
        <v>2.23</v>
      </c>
      <c r="K102">
        <v>10.29</v>
      </c>
      <c r="L102">
        <v>6.34</v>
      </c>
      <c r="M102">
        <v>1.46</v>
      </c>
      <c r="N102">
        <v>21.35</v>
      </c>
    </row>
    <row r="103" spans="1:14" x14ac:dyDescent="0.25">
      <c r="A103" s="12" t="s">
        <v>56</v>
      </c>
      <c r="B103" t="s">
        <v>160</v>
      </c>
      <c r="C103" t="s">
        <v>161</v>
      </c>
      <c r="D103">
        <v>7487</v>
      </c>
      <c r="E103">
        <v>237.95</v>
      </c>
      <c r="F103">
        <v>10.96</v>
      </c>
      <c r="G103">
        <v>44.81</v>
      </c>
      <c r="H103">
        <v>13.93</v>
      </c>
      <c r="I103">
        <v>21.71</v>
      </c>
      <c r="J103">
        <v>5.31</v>
      </c>
      <c r="K103">
        <v>33.51</v>
      </c>
      <c r="L103">
        <v>12.99</v>
      </c>
      <c r="M103">
        <v>2.0299999999999998</v>
      </c>
      <c r="N103">
        <v>17.079999999999998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7BD8-3098-4966-9564-0CA27A4CC989}">
  <sheetPr>
    <tabColor theme="6" tint="0.39997558519241921"/>
  </sheetPr>
  <dimension ref="A1:Y10"/>
  <sheetViews>
    <sheetView tabSelected="1" workbookViewId="0">
      <selection activeCell="Q13" sqref="Q13"/>
    </sheetView>
  </sheetViews>
  <sheetFormatPr defaultRowHeight="15" x14ac:dyDescent="0.25"/>
  <cols>
    <col min="1" max="1" width="18.28515625" style="1" customWidth="1"/>
    <col min="2" max="2" width="24.5703125" style="1" bestFit="1" customWidth="1"/>
    <col min="3" max="3" width="10" bestFit="1" customWidth="1"/>
    <col min="4" max="4" width="17" bestFit="1" customWidth="1"/>
    <col min="5" max="5" width="15.42578125" bestFit="1" customWidth="1"/>
    <col min="6" max="6" width="10.140625" bestFit="1" customWidth="1"/>
    <col min="7" max="7" width="7.85546875" bestFit="1" customWidth="1"/>
    <col min="8" max="8" width="6.7109375" bestFit="1" customWidth="1"/>
    <col min="9" max="9" width="8.5703125" bestFit="1" customWidth="1"/>
    <col min="10" max="10" width="8.140625" bestFit="1" customWidth="1"/>
    <col min="11" max="12" width="7.140625" bestFit="1" customWidth="1"/>
    <col min="13" max="13" width="6.28515625" bestFit="1" customWidth="1"/>
    <col min="14" max="14" width="8.140625" bestFit="1" customWidth="1"/>
  </cols>
  <sheetData>
    <row r="1" spans="1:25" ht="126.75" customHeight="1" thickBot="1" x14ac:dyDescent="0.3">
      <c r="A1" s="15" t="s">
        <v>165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2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25" s="11" customFormat="1" ht="15" customHeight="1" x14ac:dyDescent="0.25">
      <c r="A3" s="7" t="s">
        <v>0</v>
      </c>
      <c r="B3" s="8" t="s">
        <v>1</v>
      </c>
      <c r="C3" s="9" t="s">
        <v>2</v>
      </c>
      <c r="D3" s="10" t="s">
        <v>3</v>
      </c>
      <c r="E3" s="10" t="s">
        <v>4</v>
      </c>
      <c r="F3" t="s">
        <v>12</v>
      </c>
      <c r="G3" t="s">
        <v>13</v>
      </c>
      <c r="H3" t="s">
        <v>14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Q3" s="14"/>
      <c r="R3" s="14"/>
      <c r="S3" s="14"/>
      <c r="T3" s="14"/>
      <c r="U3" s="14"/>
      <c r="V3" s="14"/>
      <c r="W3" s="14"/>
      <c r="X3" s="14"/>
      <c r="Y3" s="14"/>
    </row>
    <row r="4" spans="1:25" s="2" customFormat="1" ht="15" customHeight="1" x14ac:dyDescent="0.25">
      <c r="A4" s="3" t="str">
        <f>IF(Watch_List[[#This Row],[Symbol]]="", "", _xlfn.XLOOKUP(Watch_List[[#This Row],[Symbol]], All_Results[Symbol], All_Results[Sector]))</f>
        <v>Health Care</v>
      </c>
      <c r="B4" s="4" t="str">
        <f>_xlfn.XLOOKUP(Watch_List[[#This Row],[Symbol]], All_Results[Symbol], All_Results[Industry])</f>
        <v>Biotechnology</v>
      </c>
      <c r="C4" t="s">
        <v>40</v>
      </c>
      <c r="D4" s="5">
        <f>_xlfn.XLOOKUP(Watch_List[[#This Row],[Symbol]], All_Results[Symbol], All_Results[Market Cap (M)])</f>
        <v>12808</v>
      </c>
      <c r="E4" s="6">
        <f>RTD("tos.rtd", , "LAST", Watch_List[[#This Row],[Symbol]])</f>
        <v>19.309999999999999</v>
      </c>
      <c r="F4" s="6">
        <f>_xlfn.XLOOKUP(Watch_List[[#This Row],[Symbol]], All_Results[Symbol], All_Results[Free CF])</f>
        <v>16.16</v>
      </c>
      <c r="G4" s="6">
        <f>_xlfn.XLOOKUP(Watch_List[[#This Row],[Symbol]], All_Results[Symbol], All_Results[BVPS])</f>
        <v>80.22</v>
      </c>
      <c r="H4" s="6">
        <f>_xlfn.XLOOKUP(Watch_List[[#This Row],[Symbol]], All_Results[Symbol], All_Results[EPS])</f>
        <v>16.86</v>
      </c>
      <c r="I4" s="6">
        <f>Watch_List[[#This Row],[Current Price]]/Watch_List[[#This Row],[Free CF]]</f>
        <v>1.1949257425742574</v>
      </c>
      <c r="J4" s="6">
        <f>Watch_List[[#This Row],[Current Price]]/Watch_List[[#This Row],[BVPS]]</f>
        <v>0.2407130391423585</v>
      </c>
      <c r="K4" s="6">
        <f>_xlfn.XLOOKUP(Watch_List[[#This Row],[Symbol]], All_Results[Symbol], All_Results[ROE])</f>
        <v>22.97</v>
      </c>
      <c r="L4" s="6">
        <f>_xlfn.XLOOKUP(Watch_List[[#This Row],[Symbol]], All_Results[Symbol], All_Results[ROA])</f>
        <v>10.91</v>
      </c>
      <c r="M4" s="6">
        <f>_xlfn.XLOOKUP(Watch_List[[#This Row],[Symbol]], All_Results[Symbol], All_Results[A/E])</f>
        <v>1.25</v>
      </c>
      <c r="N4" s="6">
        <f>Watch_List[[#This Row],[Current Price]]/Watch_List[[#This Row],[EPS]]</f>
        <v>1.1453143534994068</v>
      </c>
      <c r="Q4" s="14"/>
      <c r="R4" s="14"/>
      <c r="S4" s="14"/>
      <c r="T4" s="14"/>
      <c r="U4" s="14"/>
      <c r="V4" s="14"/>
      <c r="W4" s="14"/>
      <c r="X4" s="14"/>
      <c r="Y4" s="14"/>
    </row>
    <row r="5" spans="1:25" s="2" customFormat="1" ht="30" x14ac:dyDescent="0.25">
      <c r="A5" s="3" t="str">
        <f>IF(Watch_List[[#This Row],[Symbol]]="", "", _xlfn.XLOOKUP(Watch_List[[#This Row],[Symbol]], All_Results[Symbol], All_Results[Sector]))</f>
        <v>Information Technology</v>
      </c>
      <c r="B5" s="4" t="str">
        <f>_xlfn.XLOOKUP(Watch_List[[#This Row],[Symbol]], All_Results[Symbol], All_Results[Industry])</f>
        <v>Software</v>
      </c>
      <c r="C5" t="s">
        <v>54</v>
      </c>
      <c r="D5" s="5">
        <f>_xlfn.XLOOKUP(Watch_List[[#This Row],[Symbol]], All_Results[Symbol], All_Results[Market Cap (M)])</f>
        <v>179238</v>
      </c>
      <c r="E5" s="6">
        <f>RTD("tos.rtd", , "LAST", Watch_List[[#This Row],[Symbol]])</f>
        <v>656.8</v>
      </c>
      <c r="F5" s="6">
        <f>_xlfn.XLOOKUP(Watch_List[[#This Row],[Symbol]], All_Results[Symbol], All_Results[Free CF])</f>
        <v>20.11</v>
      </c>
      <c r="G5" s="6">
        <f>_xlfn.XLOOKUP(Watch_List[[#This Row],[Symbol]], All_Results[Symbol], All_Results[BVPS])</f>
        <v>64.16</v>
      </c>
      <c r="H5" s="6">
        <f>_xlfn.XLOOKUP(Watch_List[[#This Row],[Symbol]], All_Results[Symbol], All_Results[EPS])</f>
        <v>10.7</v>
      </c>
      <c r="I5" s="6">
        <f>Watch_List[[#This Row],[Current Price]]/Watch_List[[#This Row],[Free CF]]</f>
        <v>32.660367976131276</v>
      </c>
      <c r="J5" s="6">
        <f>Watch_List[[#This Row],[Current Price]]/Watch_List[[#This Row],[BVPS]]</f>
        <v>10.236907730673316</v>
      </c>
      <c r="K5" s="6">
        <f>_xlfn.XLOOKUP(Watch_List[[#This Row],[Symbol]], All_Results[Symbol], All_Results[ROE])</f>
        <v>17.420000000000002</v>
      </c>
      <c r="L5" s="6">
        <f>_xlfn.XLOOKUP(Watch_List[[#This Row],[Symbol]], All_Results[Symbol], All_Results[ROA])</f>
        <v>8.26</v>
      </c>
      <c r="M5" s="6">
        <f>_xlfn.XLOOKUP(Watch_List[[#This Row],[Symbol]], All_Results[Symbol], All_Results[A/E])</f>
        <v>1.77</v>
      </c>
      <c r="N5" s="6">
        <f>Watch_List[[#This Row],[Current Price]]/Watch_List[[#This Row],[EPS]]</f>
        <v>61.383177570093459</v>
      </c>
      <c r="Q5" s="14"/>
      <c r="R5" s="14"/>
      <c r="S5" s="14"/>
      <c r="T5" s="14"/>
      <c r="U5" s="14"/>
      <c r="V5" s="14"/>
      <c r="W5" s="14"/>
      <c r="X5" s="14"/>
      <c r="Y5" s="14"/>
    </row>
    <row r="6" spans="1:25" ht="15" customHeight="1" x14ac:dyDescent="0.25">
      <c r="Q6" s="14"/>
      <c r="R6" s="14"/>
      <c r="S6" s="14"/>
      <c r="T6" s="14"/>
      <c r="U6" s="14"/>
      <c r="V6" s="14"/>
      <c r="W6" s="14"/>
      <c r="X6" s="14"/>
      <c r="Y6" s="14"/>
    </row>
    <row r="7" spans="1:25" ht="15" customHeight="1" x14ac:dyDescent="0.25">
      <c r="Q7" s="14"/>
      <c r="R7" s="14"/>
      <c r="S7" s="14"/>
      <c r="T7" s="14"/>
      <c r="U7" s="14"/>
      <c r="V7" s="14"/>
      <c r="W7" s="14"/>
      <c r="X7" s="14"/>
      <c r="Y7" s="14"/>
    </row>
    <row r="8" spans="1:25" ht="15.75" customHeight="1" x14ac:dyDescent="0.25">
      <c r="Q8" s="14"/>
      <c r="R8" s="14"/>
      <c r="S8" s="14"/>
      <c r="T8" s="14"/>
      <c r="U8" s="14"/>
      <c r="V8" s="14"/>
      <c r="W8" s="14"/>
      <c r="X8" s="14"/>
      <c r="Y8" s="14"/>
    </row>
    <row r="9" spans="1:25" ht="15.75" customHeight="1" x14ac:dyDescent="0.25">
      <c r="Q9" s="14"/>
      <c r="R9" s="14"/>
      <c r="S9" s="14"/>
      <c r="T9" s="14"/>
      <c r="U9" s="14"/>
      <c r="V9" s="14"/>
      <c r="W9" s="14"/>
      <c r="X9" s="14"/>
      <c r="Y9" s="14"/>
    </row>
    <row r="10" spans="1:25" ht="15.75" customHeight="1" x14ac:dyDescent="0.25">
      <c r="Q10" s="14"/>
      <c r="R10" s="14"/>
      <c r="S10" s="14"/>
      <c r="T10" s="14"/>
      <c r="U10" s="14"/>
      <c r="V10" s="14"/>
      <c r="W10" s="14"/>
      <c r="X10" s="14"/>
      <c r="Y10" s="14"/>
    </row>
  </sheetData>
  <mergeCells count="1">
    <mergeCell ref="A1:N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12EF5-502B-4B85-9CCA-7D559C29ED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Dynamic Path</vt:lpstr>
      <vt:lpstr>All Results</vt:lpstr>
      <vt:lpstr>Watch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Vu</dc:creator>
  <cp:lastModifiedBy>Ngan Vu</cp:lastModifiedBy>
  <dcterms:created xsi:type="dcterms:W3CDTF">2024-11-12T14:25:17Z</dcterms:created>
  <dcterms:modified xsi:type="dcterms:W3CDTF">2025-05-14T03:32:11Z</dcterms:modified>
</cp:coreProperties>
</file>