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theal\Downloads\"/>
    </mc:Choice>
  </mc:AlternateContent>
  <xr:revisionPtr revIDLastSave="0" documentId="13_ncr:1_{8C020380-012D-41E6-BB39-67774BEF4EB1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zmienne" sheetId="1" r:id="rId1"/>
    <sheet name="X3X9" sheetId="3" r:id="rId2"/>
  </sheets>
  <definedNames>
    <definedName name="solver_eng" localSheetId="1" hidden="1">1</definedName>
    <definedName name="solver_eng" localSheetId="0" hidden="1">1</definedName>
    <definedName name="solver_neg" localSheetId="1" hidden="1">1</definedName>
    <definedName name="solver_neg" localSheetId="0" hidden="1">1</definedName>
    <definedName name="solver_num" localSheetId="1" hidden="1">0</definedName>
    <definedName name="solver_num" localSheetId="0" hidden="1">0</definedName>
    <definedName name="solver_opt" localSheetId="1" hidden="1">X3X9!$A$55</definedName>
    <definedName name="solver_opt" localSheetId="0" hidden="1">zmienne!$M$17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9" i="3" l="1"/>
  <c r="AL5" i="1" l="1"/>
  <c r="AM5" i="1"/>
  <c r="AN5" i="1"/>
  <c r="AO5" i="1"/>
  <c r="AP5" i="1"/>
  <c r="AQ5" i="1"/>
  <c r="AL6" i="1"/>
  <c r="AM6" i="1"/>
  <c r="AN6" i="1"/>
  <c r="AO6" i="1"/>
  <c r="AP6" i="1"/>
  <c r="AQ6" i="1"/>
  <c r="AL7" i="1"/>
  <c r="AM7" i="1"/>
  <c r="AN7" i="1"/>
  <c r="AO7" i="1"/>
  <c r="AP7" i="1"/>
  <c r="AQ7" i="1"/>
  <c r="AL8" i="1"/>
  <c r="AM8" i="1"/>
  <c r="AN8" i="1"/>
  <c r="AO8" i="1"/>
  <c r="AP8" i="1"/>
  <c r="AQ8" i="1"/>
  <c r="AL9" i="1"/>
  <c r="AM9" i="1"/>
  <c r="AN9" i="1"/>
  <c r="AO9" i="1"/>
  <c r="AP9" i="1"/>
  <c r="AQ9" i="1"/>
  <c r="AL10" i="1"/>
  <c r="AM10" i="1"/>
  <c r="AN10" i="1"/>
  <c r="AO10" i="1"/>
  <c r="AP10" i="1"/>
  <c r="AQ10" i="1"/>
  <c r="AL11" i="1"/>
  <c r="AM11" i="1"/>
  <c r="AN11" i="1"/>
  <c r="AO11" i="1"/>
  <c r="AP11" i="1"/>
  <c r="AQ11" i="1"/>
  <c r="AL12" i="1"/>
  <c r="AM12" i="1"/>
  <c r="AN12" i="1"/>
  <c r="AO12" i="1"/>
  <c r="AP12" i="1"/>
  <c r="AQ12" i="1"/>
  <c r="AL13" i="1"/>
  <c r="AM13" i="1"/>
  <c r="AN13" i="1"/>
  <c r="AO13" i="1"/>
  <c r="AP13" i="1"/>
  <c r="AQ13" i="1"/>
  <c r="AL14" i="1"/>
  <c r="AM14" i="1"/>
  <c r="AN14" i="1"/>
  <c r="AO14" i="1"/>
  <c r="AP14" i="1"/>
  <c r="AQ14" i="1"/>
  <c r="AL15" i="1"/>
  <c r="AM15" i="1"/>
  <c r="AN15" i="1"/>
  <c r="AO15" i="1"/>
  <c r="AP15" i="1"/>
  <c r="AQ15" i="1"/>
  <c r="AL16" i="1"/>
  <c r="AM16" i="1"/>
  <c r="AN16" i="1"/>
  <c r="AO16" i="1"/>
  <c r="AP16" i="1"/>
  <c r="AQ16" i="1"/>
  <c r="AL17" i="1"/>
  <c r="AM17" i="1"/>
  <c r="AN17" i="1"/>
  <c r="AO17" i="1"/>
  <c r="AP17" i="1"/>
  <c r="AQ17" i="1"/>
  <c r="AL18" i="1"/>
  <c r="AM18" i="1"/>
  <c r="AN18" i="1"/>
  <c r="AO18" i="1"/>
  <c r="AP18" i="1"/>
  <c r="AQ18" i="1"/>
  <c r="AL19" i="1"/>
  <c r="AM19" i="1"/>
  <c r="AN19" i="1"/>
  <c r="AO19" i="1"/>
  <c r="AP19" i="1"/>
  <c r="AQ19" i="1"/>
  <c r="AL20" i="1"/>
  <c r="AM20" i="1"/>
  <c r="AN20" i="1"/>
  <c r="AO20" i="1"/>
  <c r="AP20" i="1"/>
  <c r="AQ20" i="1"/>
  <c r="AL21" i="1"/>
  <c r="AM21" i="1"/>
  <c r="AN21" i="1"/>
  <c r="AO21" i="1"/>
  <c r="AP21" i="1"/>
  <c r="AQ21" i="1"/>
  <c r="AL22" i="1"/>
  <c r="AM22" i="1"/>
  <c r="AN22" i="1"/>
  <c r="AO22" i="1"/>
  <c r="AP22" i="1"/>
  <c r="AQ22" i="1"/>
  <c r="AL23" i="1"/>
  <c r="AM23" i="1"/>
  <c r="AN23" i="1"/>
  <c r="AO23" i="1"/>
  <c r="AP23" i="1"/>
  <c r="AQ23" i="1"/>
  <c r="AL24" i="1"/>
  <c r="AM24" i="1"/>
  <c r="AN24" i="1"/>
  <c r="AO24" i="1"/>
  <c r="AP24" i="1"/>
  <c r="AQ24" i="1"/>
  <c r="AL25" i="1"/>
  <c r="AM25" i="1"/>
  <c r="AN25" i="1"/>
  <c r="AO25" i="1"/>
  <c r="AP25" i="1"/>
  <c r="AQ25" i="1"/>
  <c r="AL26" i="1"/>
  <c r="AM26" i="1"/>
  <c r="AN26" i="1"/>
  <c r="AO26" i="1"/>
  <c r="AP26" i="1"/>
  <c r="AQ26" i="1"/>
  <c r="AL27" i="1"/>
  <c r="AM27" i="1"/>
  <c r="AN27" i="1"/>
  <c r="AO27" i="1"/>
  <c r="AP27" i="1"/>
  <c r="AQ27" i="1"/>
  <c r="AL28" i="1"/>
  <c r="AM28" i="1"/>
  <c r="AN28" i="1"/>
  <c r="AO28" i="1"/>
  <c r="AP28" i="1"/>
  <c r="AQ28" i="1"/>
  <c r="AL29" i="1"/>
  <c r="AM29" i="1"/>
  <c r="AN29" i="1"/>
  <c r="AO29" i="1"/>
  <c r="AP29" i="1"/>
  <c r="AQ29" i="1"/>
  <c r="AL30" i="1"/>
  <c r="AM30" i="1"/>
  <c r="AN30" i="1"/>
  <c r="AO30" i="1"/>
  <c r="AP30" i="1"/>
  <c r="AQ30" i="1"/>
  <c r="AL31" i="1"/>
  <c r="AM31" i="1"/>
  <c r="AN31" i="1"/>
  <c r="AO31" i="1"/>
  <c r="AP31" i="1"/>
  <c r="AQ31" i="1"/>
  <c r="AL32" i="1"/>
  <c r="AM32" i="1"/>
  <c r="AN32" i="1"/>
  <c r="AO32" i="1"/>
  <c r="AP32" i="1"/>
  <c r="AQ32" i="1"/>
  <c r="AL33" i="1"/>
  <c r="AM33" i="1"/>
  <c r="AN33" i="1"/>
  <c r="AO33" i="1"/>
  <c r="AP33" i="1"/>
  <c r="AQ33" i="1"/>
  <c r="AL34" i="1"/>
  <c r="AM34" i="1"/>
  <c r="AN34" i="1"/>
  <c r="AO34" i="1"/>
  <c r="AP34" i="1"/>
  <c r="AQ34" i="1"/>
  <c r="AL35" i="1"/>
  <c r="AM35" i="1"/>
  <c r="AN35" i="1"/>
  <c r="AO35" i="1"/>
  <c r="AP35" i="1"/>
  <c r="AQ35" i="1"/>
  <c r="AL36" i="1"/>
  <c r="AM36" i="1"/>
  <c r="AN36" i="1"/>
  <c r="AO36" i="1"/>
  <c r="AP36" i="1"/>
  <c r="AQ36" i="1"/>
  <c r="AL37" i="1"/>
  <c r="AM37" i="1"/>
  <c r="AN37" i="1"/>
  <c r="AO37" i="1"/>
  <c r="AP37" i="1"/>
  <c r="AQ37" i="1"/>
  <c r="AL38" i="1"/>
  <c r="AM38" i="1"/>
  <c r="AN38" i="1"/>
  <c r="AO38" i="1"/>
  <c r="AP38" i="1"/>
  <c r="AQ38" i="1"/>
  <c r="AL39" i="1"/>
  <c r="AM39" i="1"/>
  <c r="AN39" i="1"/>
  <c r="AO39" i="1"/>
  <c r="AP39" i="1"/>
  <c r="AQ39" i="1"/>
  <c r="AL40" i="1"/>
  <c r="AM40" i="1"/>
  <c r="AN40" i="1"/>
  <c r="AO40" i="1"/>
  <c r="AP40" i="1"/>
  <c r="AQ40" i="1"/>
  <c r="AL41" i="1"/>
  <c r="AM41" i="1"/>
  <c r="AN41" i="1"/>
  <c r="AO41" i="1"/>
  <c r="AP41" i="1"/>
  <c r="AQ41" i="1"/>
  <c r="AL42" i="1"/>
  <c r="AM42" i="1"/>
  <c r="AN42" i="1"/>
  <c r="AO42" i="1"/>
  <c r="AP42" i="1"/>
  <c r="AQ42" i="1"/>
  <c r="AL43" i="1"/>
  <c r="AM43" i="1"/>
  <c r="AN43" i="1"/>
  <c r="AO43" i="1"/>
  <c r="AP43" i="1"/>
  <c r="AQ43" i="1"/>
  <c r="AL44" i="1"/>
  <c r="AM44" i="1"/>
  <c r="AN44" i="1"/>
  <c r="AO44" i="1"/>
  <c r="AP44" i="1"/>
  <c r="AQ44" i="1"/>
  <c r="AL45" i="1"/>
  <c r="AM45" i="1"/>
  <c r="AN45" i="1"/>
  <c r="AO45" i="1"/>
  <c r="AP45" i="1"/>
  <c r="AQ45" i="1"/>
  <c r="AL46" i="1"/>
  <c r="AM46" i="1"/>
  <c r="AN46" i="1"/>
  <c r="AO46" i="1"/>
  <c r="AP46" i="1"/>
  <c r="AQ46" i="1"/>
  <c r="AL47" i="1"/>
  <c r="AM47" i="1"/>
  <c r="AN47" i="1"/>
  <c r="AO47" i="1"/>
  <c r="AP47" i="1"/>
  <c r="AQ47" i="1"/>
  <c r="AL48" i="1"/>
  <c r="AM48" i="1"/>
  <c r="AN48" i="1"/>
  <c r="AO48" i="1"/>
  <c r="AP48" i="1"/>
  <c r="AQ48" i="1"/>
  <c r="AL49" i="1"/>
  <c r="AM49" i="1"/>
  <c r="AN49" i="1"/>
  <c r="AO49" i="1"/>
  <c r="AP49" i="1"/>
  <c r="AQ49" i="1"/>
  <c r="AL50" i="1"/>
  <c r="AM50" i="1"/>
  <c r="AN50" i="1"/>
  <c r="AO50" i="1"/>
  <c r="AP50" i="1"/>
  <c r="AQ50" i="1"/>
  <c r="AL51" i="1"/>
  <c r="AM51" i="1"/>
  <c r="AN51" i="1"/>
  <c r="AO51" i="1"/>
  <c r="AP51" i="1"/>
  <c r="AQ51" i="1"/>
  <c r="AL52" i="1"/>
  <c r="AM52" i="1"/>
  <c r="AN52" i="1"/>
  <c r="AO52" i="1"/>
  <c r="AP52" i="1"/>
  <c r="AQ52" i="1"/>
  <c r="AL53" i="1"/>
  <c r="AM53" i="1"/>
  <c r="AN53" i="1"/>
  <c r="AO53" i="1"/>
  <c r="AP53" i="1"/>
  <c r="AQ53" i="1"/>
  <c r="AL54" i="1"/>
  <c r="AM54" i="1"/>
  <c r="AN54" i="1"/>
  <c r="AO54" i="1"/>
  <c r="AP54" i="1"/>
  <c r="AQ54" i="1"/>
  <c r="AL55" i="1"/>
  <c r="AM55" i="1"/>
  <c r="AN55" i="1"/>
  <c r="AO55" i="1"/>
  <c r="AP55" i="1"/>
  <c r="AQ55" i="1"/>
  <c r="AL56" i="1"/>
  <c r="AM56" i="1"/>
  <c r="AN56" i="1"/>
  <c r="AO56" i="1"/>
  <c r="AP56" i="1"/>
  <c r="AQ56" i="1"/>
  <c r="AL57" i="1"/>
  <c r="AM57" i="1"/>
  <c r="AN57" i="1"/>
  <c r="AO57" i="1"/>
  <c r="AP57" i="1"/>
  <c r="AQ57" i="1"/>
  <c r="AL58" i="1"/>
  <c r="AM58" i="1"/>
  <c r="AN58" i="1"/>
  <c r="AO58" i="1"/>
  <c r="AP58" i="1"/>
  <c r="AQ58" i="1"/>
  <c r="AL59" i="1"/>
  <c r="AM59" i="1"/>
  <c r="AN59" i="1"/>
  <c r="AO59" i="1"/>
  <c r="AP59" i="1"/>
  <c r="AQ59" i="1"/>
  <c r="AL60" i="1"/>
  <c r="AM60" i="1"/>
  <c r="AN60" i="1"/>
  <c r="AO60" i="1"/>
  <c r="AP60" i="1"/>
  <c r="AQ60" i="1"/>
  <c r="AL61" i="1"/>
  <c r="AM61" i="1"/>
  <c r="AN61" i="1"/>
  <c r="AO61" i="1"/>
  <c r="AP61" i="1"/>
  <c r="AQ61" i="1"/>
  <c r="AL62" i="1"/>
  <c r="AM62" i="1"/>
  <c r="AN62" i="1"/>
  <c r="AO62" i="1"/>
  <c r="AP62" i="1"/>
  <c r="AQ62" i="1"/>
  <c r="AL63" i="1"/>
  <c r="AM63" i="1"/>
  <c r="AN63" i="1"/>
  <c r="AO63" i="1"/>
  <c r="AP63" i="1"/>
  <c r="AQ63" i="1"/>
  <c r="AL64" i="1"/>
  <c r="AM64" i="1"/>
  <c r="AN64" i="1"/>
  <c r="AO64" i="1"/>
  <c r="AP64" i="1"/>
  <c r="AQ64" i="1"/>
  <c r="AL65" i="1"/>
  <c r="AM65" i="1"/>
  <c r="AN65" i="1"/>
  <c r="AO65" i="1"/>
  <c r="AP65" i="1"/>
  <c r="AQ65" i="1"/>
  <c r="AL66" i="1"/>
  <c r="AM66" i="1"/>
  <c r="AN66" i="1"/>
  <c r="AO66" i="1"/>
  <c r="AP66" i="1"/>
  <c r="AQ66" i="1"/>
  <c r="AM4" i="1"/>
  <c r="AN4" i="1"/>
  <c r="AO4" i="1"/>
  <c r="AP4" i="1"/>
  <c r="AQ4" i="1"/>
  <c r="AL4" i="1"/>
  <c r="AA32" i="1" l="1"/>
  <c r="Y13" i="1"/>
  <c r="Z13" i="1"/>
  <c r="AA13" i="1"/>
  <c r="AB13" i="1"/>
  <c r="AC13" i="1"/>
  <c r="AD13" i="1"/>
  <c r="Y14" i="1"/>
  <c r="AR61" i="1" s="1"/>
  <c r="Z14" i="1"/>
  <c r="AA14" i="1"/>
  <c r="AB14" i="1"/>
  <c r="AC14" i="1"/>
  <c r="AD14" i="1"/>
  <c r="Y15" i="1"/>
  <c r="Z15" i="1"/>
  <c r="AA15" i="1"/>
  <c r="AB15" i="1"/>
  <c r="AC15" i="1"/>
  <c r="AD15" i="1"/>
  <c r="Y16" i="1"/>
  <c r="Z16" i="1"/>
  <c r="AA16" i="1"/>
  <c r="AB16" i="1"/>
  <c r="AC16" i="1"/>
  <c r="AD16" i="1"/>
  <c r="Y17" i="1"/>
  <c r="Z17" i="1"/>
  <c r="AA17" i="1"/>
  <c r="AB17" i="1"/>
  <c r="AC17" i="1"/>
  <c r="AD17" i="1"/>
  <c r="Y18" i="1"/>
  <c r="Z18" i="1"/>
  <c r="AA18" i="1"/>
  <c r="AB18" i="1"/>
  <c r="AC18" i="1"/>
  <c r="AD18" i="1"/>
  <c r="Y19" i="1"/>
  <c r="Z19" i="1"/>
  <c r="AA19" i="1"/>
  <c r="AB19" i="1"/>
  <c r="AC19" i="1"/>
  <c r="AD19" i="1"/>
  <c r="X14" i="1"/>
  <c r="X15" i="1"/>
  <c r="X16" i="1"/>
  <c r="X17" i="1"/>
  <c r="X18" i="1"/>
  <c r="X19" i="1"/>
  <c r="X13" i="1"/>
  <c r="E55" i="1" l="1"/>
  <c r="F55" i="1"/>
  <c r="G55" i="1"/>
  <c r="H55" i="1"/>
  <c r="I55" i="1"/>
  <c r="J55" i="1"/>
  <c r="K55" i="1"/>
  <c r="E54" i="1"/>
  <c r="F54" i="1"/>
  <c r="G54" i="1"/>
  <c r="G56" i="1" s="1"/>
  <c r="G57" i="1" s="1"/>
  <c r="H54" i="1"/>
  <c r="I54" i="1"/>
  <c r="I56" i="1" s="1"/>
  <c r="I57" i="1" s="1"/>
  <c r="J54" i="1"/>
  <c r="J56" i="1" s="1"/>
  <c r="J57" i="1" s="1"/>
  <c r="K54" i="1"/>
  <c r="K56" i="1" s="1"/>
  <c r="K57" i="1" s="1"/>
  <c r="D55" i="1"/>
  <c r="D54" i="1"/>
  <c r="D56" i="1" s="1"/>
  <c r="D57" i="1" s="1"/>
  <c r="E66" i="3"/>
  <c r="E67" i="3"/>
  <c r="E65" i="3"/>
  <c r="Y63" i="3"/>
  <c r="H56" i="1" l="1"/>
  <c r="H57" i="1" s="1"/>
  <c r="F56" i="1"/>
  <c r="F57" i="1" s="1"/>
  <c r="E56" i="1"/>
  <c r="E57" i="1" s="1"/>
  <c r="W63" i="3" l="1"/>
  <c r="C55" i="1" l="1"/>
  <c r="C54" i="1"/>
  <c r="AR19" i="1" l="1"/>
  <c r="AR16" i="1"/>
  <c r="AR34" i="1"/>
  <c r="AR59" i="1"/>
  <c r="AR14" i="1"/>
  <c r="AR43" i="1"/>
  <c r="AR5" i="1"/>
  <c r="AS61" i="1" s="1"/>
  <c r="AR17" i="1"/>
  <c r="AR6" i="1"/>
  <c r="AR46" i="1"/>
  <c r="AR11" i="1"/>
  <c r="AR63" i="1"/>
  <c r="AR47" i="1"/>
  <c r="AR39" i="1"/>
  <c r="AR26" i="1"/>
  <c r="AR12" i="1"/>
  <c r="AR57" i="1"/>
  <c r="AR49" i="1"/>
  <c r="AR13" i="1"/>
  <c r="AR42" i="1"/>
  <c r="AR10" i="1"/>
  <c r="AR9" i="1"/>
  <c r="AR58" i="1"/>
  <c r="AR64" i="1"/>
  <c r="AR4" i="1"/>
  <c r="AR21" i="1"/>
  <c r="AR30" i="1"/>
  <c r="AR48" i="1"/>
  <c r="AR22" i="1"/>
  <c r="AR20" i="1"/>
  <c r="AR37" i="1"/>
  <c r="AR60" i="1"/>
  <c r="AR45" i="1"/>
  <c r="AR44" i="1"/>
  <c r="AR41" i="1"/>
  <c r="AR28" i="1"/>
  <c r="AR55" i="1"/>
  <c r="AR51" i="1"/>
  <c r="AR62" i="1"/>
  <c r="AR7" i="1"/>
  <c r="AR38" i="1"/>
  <c r="AR31" i="1"/>
  <c r="AR36" i="1"/>
  <c r="AR33" i="1"/>
  <c r="AR29" i="1"/>
  <c r="AR65" i="1"/>
  <c r="AR66" i="1"/>
  <c r="AR8" i="1"/>
  <c r="AR15" i="1"/>
  <c r="AR18" i="1"/>
  <c r="AR35" i="1"/>
  <c r="AR52" i="1"/>
  <c r="AR53" i="1"/>
  <c r="AR32" i="1"/>
  <c r="AR50" i="1"/>
  <c r="AR40" i="1"/>
  <c r="AR56" i="1"/>
  <c r="AR24" i="1"/>
  <c r="AR27" i="1"/>
  <c r="AR23" i="1"/>
  <c r="AR25" i="1"/>
  <c r="AR54" i="1"/>
  <c r="AS52" i="1" l="1"/>
  <c r="AS66" i="1"/>
  <c r="AS31" i="1"/>
  <c r="AS48" i="1"/>
  <c r="AS25" i="1"/>
  <c r="AS23" i="1"/>
  <c r="AS40" i="1"/>
  <c r="AS45" i="1"/>
  <c r="AS42" i="1"/>
  <c r="AS5" i="1"/>
  <c r="AS44" i="1"/>
  <c r="AS27" i="1"/>
  <c r="AS50" i="1"/>
  <c r="AS18" i="1"/>
  <c r="AS7" i="1"/>
  <c r="AS28" i="1"/>
  <c r="AS60" i="1"/>
  <c r="AS13" i="1"/>
  <c r="AS63" i="1"/>
  <c r="AS43" i="1"/>
  <c r="AS16" i="1"/>
  <c r="AS51" i="1"/>
  <c r="AS46" i="1"/>
  <c r="AS55" i="1"/>
  <c r="AS17" i="1"/>
  <c r="AS24" i="1"/>
  <c r="AS15" i="1"/>
  <c r="AS37" i="1"/>
  <c r="AS4" i="1"/>
  <c r="AS49" i="1"/>
  <c r="AS54" i="1"/>
  <c r="AS32" i="1"/>
  <c r="AS8" i="1"/>
  <c r="AS65" i="1"/>
  <c r="AS33" i="1"/>
  <c r="AS62" i="1"/>
  <c r="AS20" i="1"/>
  <c r="AS64" i="1"/>
  <c r="AS26" i="1"/>
  <c r="AS11" i="1"/>
  <c r="AS9" i="1"/>
  <c r="AS35" i="1"/>
  <c r="AS30" i="1"/>
  <c r="AS12" i="1"/>
  <c r="AS53" i="1"/>
  <c r="AS36" i="1"/>
  <c r="AS22" i="1"/>
  <c r="AS21" i="1"/>
  <c r="AS58" i="1"/>
  <c r="AS39" i="1"/>
  <c r="AS14" i="1"/>
  <c r="AS19" i="1"/>
  <c r="AS59" i="1"/>
  <c r="AS56" i="1"/>
  <c r="AS29" i="1"/>
  <c r="AS38" i="1"/>
  <c r="AS41" i="1"/>
  <c r="AS10" i="1"/>
  <c r="AS57" i="1"/>
  <c r="AS47" i="1"/>
  <c r="AS6" i="1"/>
  <c r="AS34" i="1"/>
  <c r="C56" i="1" l="1"/>
  <c r="C57" i="1" s="1"/>
</calcChain>
</file>

<file path=xl/sharedStrings.xml><?xml version="1.0" encoding="utf-8"?>
<sst xmlns="http://schemas.openxmlformats.org/spreadsheetml/2006/main" count="319" uniqueCount="180">
  <si>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</si>
  <si>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</si>
  <si>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</si>
  <si>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</si>
  <si>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</si>
  <si>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</si>
  <si>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</si>
  <si>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</si>
  <si>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</si>
  <si>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</si>
  <si>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</si>
  <si>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</si>
  <si>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</si>
  <si>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</si>
  <si>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</si>
  <si>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</si>
  <si>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</si>
  <si>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</si>
  <si>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</si>
  <si>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</si>
  <si>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</si>
  <si>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</si>
  <si>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</si>
  <si>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</si>
  <si>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</si>
  <si>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</si>
  <si>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</si>
  <si>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</si>
  <si>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</si>
  <si>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</si>
  <si>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</si>
  <si>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</si>
  <si>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</si>
  <si>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</si>
  <si>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</si>
  <si>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</si>
  <si>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</si>
  <si>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</si>
  <si>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</si>
  <si>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</si>
  <si>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</si>
  <si>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</si>
  <si>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</si>
  <si>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</si>
  <si>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</si>
  <si>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</si>
  <si>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</si>
  <si>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</si>
  <si>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Okresy</t>
  </si>
  <si>
    <t>Pracodawcy (w tysiącach)</t>
  </si>
  <si>
    <t>Rozwody (w tysiącach)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</si>
  <si>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</si>
  <si>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</si>
  <si>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</si>
  <si>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</si>
  <si>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</si>
  <si>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</si>
  <si>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</si>
  <si>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</si>
  <si>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</si>
  <si>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Y</t>
  </si>
  <si>
    <t>odchylenie standardowe</t>
  </si>
  <si>
    <t>srednia</t>
  </si>
  <si>
    <t>wsp zmiennosci</t>
  </si>
  <si>
    <t>Inflacja (stan na koniec kwartału - w %)</t>
  </si>
  <si>
    <t>h</t>
  </si>
  <si>
    <t>H</t>
  </si>
  <si>
    <t>X3X9</t>
  </si>
  <si>
    <t>Zmienna</t>
  </si>
  <si>
    <t>PODSUMOWANIE - WYJŚCIE</t>
  </si>
  <si>
    <t>Statystyki regresji</t>
  </si>
  <si>
    <t>Wielokrotność R</t>
  </si>
  <si>
    <t>R kwadrat</t>
  </si>
  <si>
    <t>Dopasowany R kwadrat</t>
  </si>
  <si>
    <t>Błąd standardowy</t>
  </si>
  <si>
    <t>Obserwacje</t>
  </si>
  <si>
    <t>ANALIZA WARIANCJI</t>
  </si>
  <si>
    <t>Regresja</t>
  </si>
  <si>
    <t>Resztkowy</t>
  </si>
  <si>
    <t>Razem</t>
  </si>
  <si>
    <t>Przecięcie</t>
  </si>
  <si>
    <t>df</t>
  </si>
  <si>
    <t>SS</t>
  </si>
  <si>
    <t>MS</t>
  </si>
  <si>
    <t>F</t>
  </si>
  <si>
    <t>Istotność F</t>
  </si>
  <si>
    <t>Współczynniki</t>
  </si>
  <si>
    <t>t Stat</t>
  </si>
  <si>
    <t>Wartość-p</t>
  </si>
  <si>
    <t>Dolne 95%</t>
  </si>
  <si>
    <t>Górne 95%</t>
  </si>
  <si>
    <t>Dolne 95,0%</t>
  </si>
  <si>
    <t>Górne 95,0%</t>
  </si>
  <si>
    <t>SKŁADNIKI RESZTOWE - WYJŚCIE</t>
  </si>
  <si>
    <t>Obserwacja</t>
  </si>
  <si>
    <t>Przewidywane Y</t>
  </si>
  <si>
    <t>Składniki resztowe</t>
  </si>
  <si>
    <t>Produkt krajowy brutto ogółem (niewyrównany sezonowo)</t>
  </si>
  <si>
    <t>X3X7</t>
  </si>
  <si>
    <t>X3X8</t>
  </si>
  <si>
    <t>X7X8</t>
  </si>
  <si>
    <t>X7X9</t>
  </si>
  <si>
    <t>X8X9</t>
  </si>
  <si>
    <t>X3X7X8</t>
  </si>
  <si>
    <t>X3X7X9</t>
  </si>
  <si>
    <t>X3X8X9</t>
  </si>
  <si>
    <t>X3X7X8X9</t>
  </si>
  <si>
    <t>liczba kombinacji</t>
  </si>
  <si>
    <t>X7X8X9</t>
  </si>
  <si>
    <t>Kombinacje</t>
  </si>
  <si>
    <t>Pozycja</t>
  </si>
  <si>
    <t>H0: R=0</t>
  </si>
  <si>
    <t>H1: R!=0</t>
  </si>
  <si>
    <t>F=(R^2/(1-R^2))*(n-(k+1)/k)</t>
  </si>
  <si>
    <t>&gt;</t>
  </si>
  <si>
    <t>F_kryt</t>
  </si>
  <si>
    <t>należy odrzucić H0 na rzecz H1</t>
  </si>
  <si>
    <t>Badanie istotności zmiennych objaśniających</t>
  </si>
  <si>
    <t>t=</t>
  </si>
  <si>
    <t>t*=</t>
  </si>
  <si>
    <t>&gt;t*</t>
  </si>
  <si>
    <t>Składniki resztowe - posortowane</t>
  </si>
  <si>
    <t>Bezrobotni (w tysiącach)</t>
  </si>
  <si>
    <t>Ludność (w tysiącach)</t>
  </si>
  <si>
    <t>Przeciętne miesięczne wynagrodzenia brutto (PLN)</t>
  </si>
  <si>
    <t>Zasiłki dla bezrobotnych (miliony PLN)</t>
  </si>
  <si>
    <t>Oferty pracy (w tys.)</t>
  </si>
  <si>
    <t>Przeciętna miesięczna emerytura i renta brutto (w PLN)</t>
  </si>
  <si>
    <t>Korelacja</t>
  </si>
  <si>
    <t>2^6-1</t>
  </si>
  <si>
    <t>X3X4</t>
  </si>
  <si>
    <t>X3X6</t>
  </si>
  <si>
    <t>X4X6</t>
  </si>
  <si>
    <t>X4X7</t>
  </si>
  <si>
    <t>X4X8</t>
  </si>
  <si>
    <t>X4X9</t>
  </si>
  <si>
    <t>X6X7</t>
  </si>
  <si>
    <t>X6X8</t>
  </si>
  <si>
    <t>X6X9</t>
  </si>
  <si>
    <t>X3X4X6</t>
  </si>
  <si>
    <t>X3X4X7</t>
  </si>
  <si>
    <t>X3X4X8</t>
  </si>
  <si>
    <t>X3X4X9</t>
  </si>
  <si>
    <t>X3X6X7</t>
  </si>
  <si>
    <t>X3X6X8</t>
  </si>
  <si>
    <t>X3X6X9</t>
  </si>
  <si>
    <t>X4X6X7</t>
  </si>
  <si>
    <t>X4X6X8</t>
  </si>
  <si>
    <t>X4X6X9</t>
  </si>
  <si>
    <t>X4X7X8</t>
  </si>
  <si>
    <t>X4X7X9</t>
  </si>
  <si>
    <t>X4X8X9</t>
  </si>
  <si>
    <t>X6X7X8</t>
  </si>
  <si>
    <t>X6X7X9</t>
  </si>
  <si>
    <t>X6X8X9</t>
  </si>
  <si>
    <t>X3X4X6X8</t>
  </si>
  <si>
    <t>X3X4X6X7</t>
  </si>
  <si>
    <t>X3X4X6X9</t>
  </si>
  <si>
    <t>X3X4X7X8</t>
  </si>
  <si>
    <t>X3X4X7X9</t>
  </si>
  <si>
    <t>X3X4X8X9</t>
  </si>
  <si>
    <t>X3X6X7X8</t>
  </si>
  <si>
    <t>X3X6X7X9</t>
  </si>
  <si>
    <t>X3X6X8X9</t>
  </si>
  <si>
    <t>X4X6X7X8</t>
  </si>
  <si>
    <t>X4X6X7X9</t>
  </si>
  <si>
    <t>X4X6X8X9</t>
  </si>
  <si>
    <t>X6X7X8X9</t>
  </si>
  <si>
    <t>X3X4X6X7X8</t>
  </si>
  <si>
    <t>X3X4X6X7X9</t>
  </si>
  <si>
    <t>X3X4X6X8X9</t>
  </si>
  <si>
    <t>X3X4X7X8X9</t>
  </si>
  <si>
    <t>X3X6X7X8X9</t>
  </si>
  <si>
    <t>X4X6X7X8X9</t>
  </si>
  <si>
    <t>X3X4X6X7X8X9</t>
  </si>
  <si>
    <t>X4X7X8X9</t>
  </si>
  <si>
    <t>Y=X3*(-0,335525)+X9*5,903395+1584,51854</t>
  </si>
  <si>
    <t>Postać modelu po estymacji parametrów metodą najmniejszych kwadratów (odczytane z analizy regresji bo takie same wartości)</t>
  </si>
  <si>
    <t>z tego wynika że wszytskie zmienne są istotne</t>
  </si>
  <si>
    <t>R^2 &gt;90% - 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</si>
</sst>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zł&quot;_-;\-* #,##0.00\ &quot;zł&quot;_-;_-* &quot;-&quot;??\ &quot;zł&quot;_-;_-@_-"/>
    <numFmt numFmtId="164" formatCode="0.000000000000"/>
    <numFmt numFmtId="165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8"/>
      <name val="Arial"/>
      <family val="2"/>
      <charset val="238"/>
    </font>
    <font>
      <sz val="10"/>
      <name val="Arial CE"/>
      <charset val="238"/>
    </font>
    <font>
      <sz val="12"/>
      <name val="Arial CE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sz val="7"/>
      <color rgb="FF00000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0"/>
      <name val="Arial"/>
      <family val="2"/>
      <charset val="238"/>
    </font>
    <font>
      <i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5">
    <xf numFmtId="0" fontId="0" fillId="0" borderId="0"/>
    <xf numFmtId="9" fontId="5" fillId="0" borderId="0" applyFont="0" applyFill="0" applyBorder="0" applyAlignment="0" applyProtection="0"/>
    <xf numFmtId="0" fontId="4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5" fillId="0" borderId="0">
      <alignment vertical="top"/>
      <protection locked="0"/>
    </xf>
    <xf numFmtId="0" fontId="10" fillId="0" borderId="0"/>
    <xf numFmtId="0" fontId="5" fillId="0" borderId="0"/>
    <xf numFmtId="0" fontId="3" fillId="0" borderId="0"/>
    <xf numFmtId="0" fontId="1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64">
    <xf numFmtId="0" fontId="0" fillId="0" borderId="0" xfId="0"/>
    <xf numFmtId="0" fontId="6" fillId="0" borderId="0" xfId="2" applyFont="1" applyAlignment="1">
      <alignment horizontal="left"/>
    </xf>
    <xf numFmtId="2" fontId="6" fillId="0" borderId="0" xfId="2" applyNumberFormat="1" applyFont="1" applyAlignment="1" applyProtection="1">
      <alignment horizontal="right"/>
      <protection locked="0"/>
    </xf>
    <xf numFmtId="2" fontId="6" fillId="0" borderId="0" xfId="2" applyNumberFormat="1" applyFont="1" applyProtection="1">
      <protection locked="0"/>
    </xf>
    <xf numFmtId="0" fontId="11" fillId="0" borderId="0" xfId="2" applyFont="1" applyAlignment="1">
      <alignment horizontal="left"/>
    </xf>
    <xf numFmtId="1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0" borderId="0" xfId="0" applyAlignment="1">
      <alignment wrapText="1"/>
    </xf>
    <xf numFmtId="0" fontId="12" fillId="0" borderId="0" xfId="0" applyFont="1" applyAlignment="1">
      <alignment horizontal="center"/>
    </xf>
    <xf numFmtId="2" fontId="6" fillId="0" borderId="0" xfId="0" applyNumberFormat="1" applyFont="1" applyAlignment="1">
      <alignment horizontal="right"/>
    </xf>
    <xf numFmtId="0" fontId="6" fillId="0" borderId="0" xfId="11" applyFont="1" applyProtection="1">
      <protection locked="0"/>
    </xf>
    <xf numFmtId="1" fontId="6" fillId="0" borderId="0" xfId="11" applyNumberFormat="1" applyFont="1" applyAlignment="1" applyProtection="1">
      <alignment horizontal="right"/>
      <protection locked="0"/>
    </xf>
    <xf numFmtId="0" fontId="6" fillId="0" borderId="0" xfId="11" applyFont="1" applyAlignment="1" applyProtection="1">
      <alignment horizontal="right"/>
      <protection locked="0"/>
    </xf>
    <xf numFmtId="2" fontId="6" fillId="0" borderId="0" xfId="11" applyNumberFormat="1" applyFont="1" applyAlignment="1" applyProtection="1">
      <alignment horizontal="right"/>
      <protection locked="0"/>
    </xf>
    <xf numFmtId="2" fontId="6" fillId="0" borderId="0" xfId="11" applyNumberFormat="1" applyFont="1" applyProtection="1">
      <protection locked="0"/>
    </xf>
    <xf numFmtId="2" fontId="6" fillId="0" borderId="0" xfId="5" applyNumberFormat="1" applyFont="1" applyAlignment="1" applyProtection="1">
      <alignment horizontal="right"/>
      <protection locked="0"/>
    </xf>
    <xf numFmtId="2" fontId="13" fillId="0" borderId="0" xfId="0" applyNumberFormat="1" applyFont="1"/>
    <xf numFmtId="2" fontId="6" fillId="0" borderId="0" xfId="7" applyNumberFormat="1" applyFont="1" applyAlignment="1" applyProtection="1">
      <alignment horizontal="right" wrapText="1" readingOrder="1"/>
      <protection locked="0"/>
    </xf>
    <xf numFmtId="2" fontId="6" fillId="0" borderId="0" xfId="0" applyNumberFormat="1" applyFont="1" applyProtection="1">
      <protection locked="0"/>
    </xf>
    <xf numFmtId="2" fontId="6" fillId="0" borderId="0" xfId="0" applyNumberFormat="1" applyFont="1"/>
    <xf numFmtId="2" fontId="6" fillId="0" borderId="0" xfId="11" applyNumberFormat="1" applyFont="1"/>
    <xf numFmtId="2" fontId="6" fillId="0" borderId="0" xfId="2" applyNumberFormat="1" applyFont="1"/>
    <xf numFmtId="2" fontId="0" fillId="0" borderId="0" xfId="0" applyNumberFormat="1"/>
    <xf numFmtId="0" fontId="0" fillId="0" borderId="1" xfId="0" applyBorder="1"/>
    <xf numFmtId="0" fontId="12" fillId="0" borderId="2" xfId="0" applyFont="1" applyBorder="1" applyAlignment="1">
      <alignment horizontal="center"/>
    </xf>
    <xf numFmtId="0" fontId="14" fillId="0" borderId="0" xfId="0" applyFont="1"/>
    <xf numFmtId="165" fontId="6" fillId="0" borderId="0" xfId="5" applyNumberFormat="1" applyFont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7" xfId="0" applyFont="1" applyBorder="1"/>
    <xf numFmtId="0" fontId="2" fillId="0" borderId="7" xfId="0" applyFont="1" applyBorder="1" applyAlignment="1">
      <alignment horizontal="right"/>
    </xf>
    <xf numFmtId="0" fontId="12" fillId="0" borderId="0" xfId="0" applyFont="1" applyAlignment="1">
      <alignment horizontal="centerContinuous"/>
    </xf>
    <xf numFmtId="9" fontId="0" fillId="0" borderId="0" xfId="1" applyFont="1" applyFill="1" applyBorder="1"/>
    <xf numFmtId="10" fontId="0" fillId="0" borderId="0" xfId="1" applyNumberFormat="1" applyFont="1" applyFill="1" applyBorder="1"/>
    <xf numFmtId="0" fontId="0" fillId="0" borderId="0" xfId="1" applyNumberFormat="1" applyFont="1"/>
    <xf numFmtId="9" fontId="0" fillId="0" borderId="0" xfId="1" applyFont="1" applyBorder="1"/>
    <xf numFmtId="0" fontId="1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0" xfId="0" applyFont="1"/>
    <xf numFmtId="2" fontId="6" fillId="0" borderId="0" xfId="5" applyNumberFormat="1" applyFont="1" applyAlignment="1">
      <alignment horizontal="right"/>
    </xf>
    <xf numFmtId="0" fontId="12" fillId="0" borderId="14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9" xfId="0" applyFont="1" applyBorder="1"/>
    <xf numFmtId="0" fontId="2" fillId="0" borderId="10" xfId="0" applyFont="1" applyBorder="1"/>
    <xf numFmtId="0" fontId="0" fillId="2" borderId="0" xfId="0" applyFill="1"/>
    <xf numFmtId="0" fontId="0" fillId="2" borderId="6" xfId="0" applyFill="1" applyBorder="1"/>
    <xf numFmtId="0" fontId="12" fillId="0" borderId="2" xfId="0" applyFont="1" applyBorder="1" applyAlignment="1">
      <alignment horizontal="centerContinuous"/>
    </xf>
    <xf numFmtId="0" fontId="0" fillId="3" borderId="0" xfId="0" applyFill="1"/>
    <xf numFmtId="0" fontId="0" fillId="3" borderId="1" xfId="0" applyFill="1" applyBorder="1"/>
    <xf numFmtId="164" fontId="0" fillId="0" borderId="0" xfId="0" applyNumberFormat="1"/>
    <xf numFmtId="0" fontId="17" fillId="0" borderId="0" xfId="0" applyFont="1"/>
    <xf numFmtId="0" fontId="16" fillId="0" borderId="0" xfId="0" applyFont="1"/>
  </cellXfs>
  <cellStyles count="15">
    <cellStyle name="Hiperłącze 2" xfId="8" xr:uid="{184DAF93-FC3D-4303-ABEE-6973BC29AAF9}"/>
    <cellStyle name="Hiperłącze 3" xfId="9" xr:uid="{80208340-3222-4C1A-8EE4-B4CA9DDD9404}"/>
    <cellStyle name="Normal" xfId="7" xr:uid="{D546067F-926C-4142-A3F9-67A2F106F989}"/>
    <cellStyle name="Normalny" xfId="0" builtinId="0"/>
    <cellStyle name="Normalny 2" xfId="3" xr:uid="{0029584B-8F12-446A-8333-5FE720E7CF49}"/>
    <cellStyle name="Normalny 2 2" xfId="5" xr:uid="{B3D17800-FCFE-429A-A150-33EEF6899F1E}"/>
    <cellStyle name="Normalny 3" xfId="2" xr:uid="{8A27E671-FB12-45C6-8724-A5E8D1DA07A5}"/>
    <cellStyle name="Normalny 3 2" xfId="6" xr:uid="{D2F21D04-80AF-41D2-B798-46388DE8CA3A}"/>
    <cellStyle name="Normalny 3 3" xfId="12" xr:uid="{3555AA39-EBE5-41DB-81BF-A59162F11DEE}"/>
    <cellStyle name="Normalny 4" xfId="4" xr:uid="{158470D6-6AA8-40F1-A23D-654C9CC6FB5E}"/>
    <cellStyle name="Normalny 4 2" xfId="10" xr:uid="{25334073-FA04-4FED-8D7B-34258CF85116}"/>
    <cellStyle name="Normalny 5" xfId="11" xr:uid="{11EEFA47-483E-4188-88A5-9DE678B0581B}"/>
    <cellStyle name="Procentowy" xfId="1" builtinId="5"/>
    <cellStyle name="Walutowy 2" xfId="13" xr:uid="{0A7B4FE1-AA6F-4361-A3C8-D2684B8B8A12}"/>
    <cellStyle name="Walutowy 2 2" xfId="14" xr:uid="{2491BEF3-DCB6-41EF-B363-E2D445F6C64E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67"/>
  <sheetViews>
    <sheetView tabSelected="1" topLeftCell="X1" zoomScale="70" zoomScaleNormal="70" workbookViewId="0">
      <selection activeCell="AF6" sqref="AF6"/>
    </sheetView>
  </sheetViews>
  <sheetFormatPr defaultRowHeight="15" x14ac:dyDescent="0.25"/>
  <cols>
    <col min="1" max="1" width="21.7109375" customWidth="1"/>
    <col min="2" max="2" width="19" customWidth="1"/>
    <col min="3" max="4" width="10.28515625" customWidth="1"/>
    <col min="5" max="5" width="11" customWidth="1"/>
    <col min="6" max="6" width="15.140625" customWidth="1"/>
    <col min="7" max="7" width="16.42578125" customWidth="1"/>
    <col min="8" max="8" width="15.5703125" customWidth="1"/>
    <col min="9" max="9" width="14.28515625" customWidth="1"/>
    <col min="10" max="11" width="12.28515625" customWidth="1"/>
    <col min="12" max="12" width="14.5703125" customWidth="1"/>
    <col min="13" max="13" width="12.28515625" customWidth="1"/>
    <col min="36" max="37" width="15.7109375" customWidth="1"/>
    <col min="48" max="48" width="15.85546875" customWidth="1"/>
    <col min="51" max="51" width="8.85546875" customWidth="1"/>
  </cols>
  <sheetData>
    <row r="1" spans="1:54" ht="150.6" customHeight="1" x14ac:dyDescent="0.25">
      <c r="A1" t="s">
        <v>48</v>
      </c>
      <c r="B1" s="8" t="s">
        <v>122</v>
      </c>
      <c r="C1" s="8" t="s">
        <v>123</v>
      </c>
      <c r="D1" s="8" t="s">
        <v>97</v>
      </c>
      <c r="E1" s="8" t="s">
        <v>124</v>
      </c>
      <c r="F1" s="8" t="s">
        <v>64</v>
      </c>
      <c r="G1" s="8" t="s">
        <v>49</v>
      </c>
      <c r="H1" s="8" t="s">
        <v>50</v>
      </c>
      <c r="I1" s="8" t="s">
        <v>127</v>
      </c>
      <c r="J1" s="8" t="s">
        <v>126</v>
      </c>
      <c r="K1" s="8" t="s">
        <v>125</v>
      </c>
      <c r="M1" s="8"/>
    </row>
    <row r="2" spans="1:54" ht="19.899999999999999" customHeight="1" thickBot="1" x14ac:dyDescent="0.3">
      <c r="B2" t="s">
        <v>60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58</v>
      </c>
      <c r="K2" t="s">
        <v>59</v>
      </c>
      <c r="O2" t="s">
        <v>60</v>
      </c>
      <c r="P2" t="s">
        <v>53</v>
      </c>
      <c r="Q2" t="s">
        <v>54</v>
      </c>
      <c r="R2" t="s">
        <v>56</v>
      </c>
      <c r="S2" t="s">
        <v>57</v>
      </c>
      <c r="T2" t="s">
        <v>58</v>
      </c>
      <c r="U2" t="s">
        <v>59</v>
      </c>
      <c r="W2" t="s">
        <v>128</v>
      </c>
      <c r="AK2" s="9"/>
      <c r="AL2" t="s">
        <v>53</v>
      </c>
      <c r="AM2" t="s">
        <v>54</v>
      </c>
      <c r="AN2" t="s">
        <v>56</v>
      </c>
      <c r="AO2" t="s">
        <v>57</v>
      </c>
      <c r="AP2" t="s">
        <v>58</v>
      </c>
      <c r="AQ2" t="s">
        <v>59</v>
      </c>
      <c r="AV2" s="9"/>
      <c r="AW2" t="s">
        <v>53</v>
      </c>
      <c r="AX2" t="s">
        <v>54</v>
      </c>
      <c r="AY2" t="s">
        <v>56</v>
      </c>
      <c r="AZ2" t="s">
        <v>57</v>
      </c>
      <c r="BA2" t="s">
        <v>58</v>
      </c>
      <c r="BB2" t="s">
        <v>59</v>
      </c>
    </row>
    <row r="3" spans="1:54" x14ac:dyDescent="0.25">
      <c r="A3" s="1" t="s">
        <v>0</v>
      </c>
      <c r="B3" s="18">
        <v>1797</v>
      </c>
      <c r="C3" s="18">
        <v>30844</v>
      </c>
      <c r="D3" s="27">
        <v>102.1</v>
      </c>
      <c r="E3" s="50">
        <v>3316.38</v>
      </c>
      <c r="F3" s="17">
        <v>2.57</v>
      </c>
      <c r="G3" s="16">
        <v>668</v>
      </c>
      <c r="H3" s="2">
        <v>15.7</v>
      </c>
      <c r="I3" s="10">
        <v>1595.29</v>
      </c>
      <c r="J3" s="14">
        <v>86.766670000000005</v>
      </c>
      <c r="K3" s="14">
        <v>230.9</v>
      </c>
      <c r="M3" s="12"/>
      <c r="O3" s="18">
        <v>1797</v>
      </c>
      <c r="P3" s="50">
        <v>3316.38</v>
      </c>
      <c r="Q3" s="17">
        <v>2.57</v>
      </c>
      <c r="R3" s="2">
        <v>15.7</v>
      </c>
      <c r="S3" s="10">
        <v>1595.29</v>
      </c>
      <c r="T3" s="14">
        <v>86.766670000000005</v>
      </c>
      <c r="U3" s="14">
        <v>230.9</v>
      </c>
      <c r="W3" s="25"/>
      <c r="X3" s="51" t="s">
        <v>60</v>
      </c>
      <c r="Y3" s="51" t="s">
        <v>53</v>
      </c>
      <c r="Z3" s="51" t="s">
        <v>54</v>
      </c>
      <c r="AA3" s="51" t="s">
        <v>56</v>
      </c>
      <c r="AB3" s="51" t="s">
        <v>57</v>
      </c>
      <c r="AC3" s="51" t="s">
        <v>58</v>
      </c>
      <c r="AD3" s="51" t="s">
        <v>59</v>
      </c>
      <c r="AE3" s="9"/>
      <c r="AF3" s="9"/>
      <c r="AG3" s="9"/>
      <c r="AH3" s="9"/>
      <c r="AL3" t="s">
        <v>65</v>
      </c>
      <c r="AR3" t="s">
        <v>66</v>
      </c>
      <c r="AS3" t="s">
        <v>110</v>
      </c>
      <c r="AW3" t="s">
        <v>109</v>
      </c>
    </row>
    <row r="4" spans="1:54" x14ac:dyDescent="0.25">
      <c r="A4" s="1" t="s">
        <v>1</v>
      </c>
      <c r="B4" s="18">
        <v>1629</v>
      </c>
      <c r="C4" s="18">
        <v>30851</v>
      </c>
      <c r="D4" s="27">
        <v>103.7</v>
      </c>
      <c r="E4" s="50">
        <v>3197.85</v>
      </c>
      <c r="F4" s="18">
        <v>2.2999999999999998</v>
      </c>
      <c r="G4" s="16">
        <v>661</v>
      </c>
      <c r="H4" s="2">
        <v>15.7</v>
      </c>
      <c r="I4" s="10">
        <v>1652.07</v>
      </c>
      <c r="J4" s="14">
        <v>96.333330000000004</v>
      </c>
      <c r="K4" s="14">
        <v>243.9333</v>
      </c>
      <c r="M4" s="12"/>
      <c r="O4" s="18">
        <v>1629</v>
      </c>
      <c r="P4" s="50">
        <v>3197.85</v>
      </c>
      <c r="Q4" s="18">
        <v>2.2999999999999998</v>
      </c>
      <c r="R4" s="2">
        <v>15.7</v>
      </c>
      <c r="S4" s="10">
        <v>1652.07</v>
      </c>
      <c r="T4" s="14">
        <v>96.333330000000004</v>
      </c>
      <c r="U4" s="14">
        <v>243.9333</v>
      </c>
      <c r="W4" t="s">
        <v>60</v>
      </c>
      <c r="X4" s="29">
        <v>1</v>
      </c>
      <c r="Y4" s="29">
        <v>-0.89495135412792592</v>
      </c>
      <c r="Z4" s="29">
        <v>-0.21746018674697962</v>
      </c>
      <c r="AA4" s="29">
        <v>0.27428007531133214</v>
      </c>
      <c r="AB4" s="29">
        <v>-0.89096949245131185</v>
      </c>
      <c r="AC4" s="29">
        <v>-0.65928652640184937</v>
      </c>
      <c r="AD4" s="29">
        <v>0.90960252917446471</v>
      </c>
      <c r="AJ4">
        <v>1</v>
      </c>
      <c r="AK4" s="28" t="s">
        <v>53</v>
      </c>
      <c r="AL4" s="28">
        <f>(Y$13^2)/MMULT($AW4:$BB4,Y$14:Y$19)*AW4</f>
        <v>0.80093792625540827</v>
      </c>
      <c r="AM4" s="28">
        <f t="shared" ref="AM4:AQ4" si="0">(Z$13^2)/MMULT($AW4:$BB4,Z$14:Z$19)*AX4</f>
        <v>0</v>
      </c>
      <c r="AN4" s="28">
        <f t="shared" si="0"/>
        <v>0</v>
      </c>
      <c r="AO4" s="28">
        <f t="shared" si="0"/>
        <v>0</v>
      </c>
      <c r="AP4" s="28">
        <f t="shared" si="0"/>
        <v>0</v>
      </c>
      <c r="AQ4" s="28">
        <f t="shared" si="0"/>
        <v>0</v>
      </c>
      <c r="AR4">
        <f t="shared" ref="AR4:AR35" si="1">SUM(AL4:AQ4)</f>
        <v>0.80093792625540827</v>
      </c>
      <c r="AS4">
        <f t="shared" ref="AS4:AS35" si="2">RANK(AR4,$AR$4:$AR$130,0)</f>
        <v>34</v>
      </c>
      <c r="AU4">
        <v>1</v>
      </c>
      <c r="AV4" s="28" t="s">
        <v>53</v>
      </c>
      <c r="AW4" s="28">
        <v>1</v>
      </c>
      <c r="AX4" s="29">
        <v>0</v>
      </c>
      <c r="AY4" s="29">
        <v>0</v>
      </c>
      <c r="AZ4" s="29">
        <v>0</v>
      </c>
      <c r="BA4" s="29">
        <v>0</v>
      </c>
      <c r="BB4" s="30">
        <v>0</v>
      </c>
    </row>
    <row r="5" spans="1:54" x14ac:dyDescent="0.25">
      <c r="A5" s="1" t="s">
        <v>2</v>
      </c>
      <c r="B5" s="18">
        <v>1574</v>
      </c>
      <c r="C5" s="18">
        <v>30863</v>
      </c>
      <c r="D5" s="27">
        <v>104.2</v>
      </c>
      <c r="E5" s="50">
        <v>3203.08</v>
      </c>
      <c r="F5" s="18">
        <v>2.5</v>
      </c>
      <c r="G5" s="16">
        <v>647</v>
      </c>
      <c r="H5" s="2">
        <v>16.5</v>
      </c>
      <c r="I5" s="10">
        <v>1657.92</v>
      </c>
      <c r="J5" s="14">
        <v>92.433329999999998</v>
      </c>
      <c r="K5" s="14">
        <v>210.4333</v>
      </c>
      <c r="M5" s="12"/>
      <c r="O5" s="18">
        <v>1574</v>
      </c>
      <c r="P5" s="50">
        <v>3203.08</v>
      </c>
      <c r="Q5" s="18">
        <v>2.5</v>
      </c>
      <c r="R5" s="2">
        <v>16.5</v>
      </c>
      <c r="S5" s="10">
        <v>1657.92</v>
      </c>
      <c r="T5" s="14">
        <v>92.433329999999998</v>
      </c>
      <c r="U5" s="14">
        <v>210.4333</v>
      </c>
      <c r="W5" t="s">
        <v>53</v>
      </c>
      <c r="X5">
        <v>-0.89495135412792592</v>
      </c>
      <c r="Y5">
        <v>1</v>
      </c>
      <c r="Z5">
        <v>0.34712532697673465</v>
      </c>
      <c r="AA5">
        <v>-0.22227182233244522</v>
      </c>
      <c r="AB5">
        <v>0.97257156705839487</v>
      </c>
      <c r="AC5">
        <v>0.45188135506722782</v>
      </c>
      <c r="AD5">
        <v>-0.71842982902178276</v>
      </c>
      <c r="AJ5">
        <v>2</v>
      </c>
      <c r="AK5" s="31" t="s">
        <v>54</v>
      </c>
      <c r="AL5" s="28">
        <f t="shared" ref="AL5:AL66" si="3">(Y$13^2)/MMULT($AW5:$BB5,Y$14:Y$19)*AW5</f>
        <v>0</v>
      </c>
      <c r="AM5" s="28">
        <f t="shared" ref="AM5:AM66" si="4">(Z$13^2)/MMULT($AW5:$BB5,Z$14:Z$19)*AX5</f>
        <v>4.728893282003125E-2</v>
      </c>
      <c r="AN5" s="28">
        <f t="shared" ref="AN5:AN66" si="5">(AA$13^2)/MMULT($AW5:$BB5,AA$14:AA$19)*AY5</f>
        <v>0</v>
      </c>
      <c r="AO5" s="28">
        <f t="shared" ref="AO5:AO66" si="6">(AB$13^2)/MMULT($AW5:$BB5,AB$14:AB$19)*AZ5</f>
        <v>0</v>
      </c>
      <c r="AP5" s="28">
        <f t="shared" ref="AP5:AP66" si="7">(AC$13^2)/MMULT($AW5:$BB5,AC$14:AC$19)*BA5</f>
        <v>0</v>
      </c>
      <c r="AQ5" s="28">
        <f t="shared" ref="AQ5:AQ66" si="8">(AD$13^2)/MMULT($AW5:$BB5,AD$14:AD$19)*BB5</f>
        <v>0</v>
      </c>
      <c r="AR5">
        <f t="shared" si="1"/>
        <v>4.728893282003125E-2</v>
      </c>
      <c r="AS5">
        <f t="shared" si="2"/>
        <v>63</v>
      </c>
      <c r="AU5">
        <v>2</v>
      </c>
      <c r="AV5" s="31" t="s">
        <v>54</v>
      </c>
      <c r="AW5" s="31">
        <v>0</v>
      </c>
      <c r="AX5">
        <v>1</v>
      </c>
      <c r="AY5">
        <v>0</v>
      </c>
      <c r="AZ5">
        <v>0</v>
      </c>
      <c r="BA5">
        <v>0</v>
      </c>
      <c r="BB5" s="32">
        <v>0</v>
      </c>
    </row>
    <row r="6" spans="1:54" x14ac:dyDescent="0.25">
      <c r="A6" s="1" t="s">
        <v>3</v>
      </c>
      <c r="B6" s="18">
        <v>1595</v>
      </c>
      <c r="C6" s="18">
        <v>30876</v>
      </c>
      <c r="D6" s="27">
        <v>104.7</v>
      </c>
      <c r="E6" s="50">
        <v>3438.21</v>
      </c>
      <c r="F6" s="18">
        <v>3.1</v>
      </c>
      <c r="G6" s="16">
        <v>642</v>
      </c>
      <c r="H6" s="2">
        <v>13.4</v>
      </c>
      <c r="I6" s="10">
        <v>1666.61</v>
      </c>
      <c r="J6" s="14">
        <v>64.966669999999993</v>
      </c>
      <c r="K6" s="14">
        <v>189.1</v>
      </c>
      <c r="M6" s="12"/>
      <c r="O6" s="18">
        <v>1595</v>
      </c>
      <c r="P6" s="50">
        <v>3438.21</v>
      </c>
      <c r="Q6" s="18">
        <v>3.1</v>
      </c>
      <c r="R6" s="2">
        <v>13.4</v>
      </c>
      <c r="S6" s="10">
        <v>1666.61</v>
      </c>
      <c r="T6" s="14">
        <v>64.966669999999993</v>
      </c>
      <c r="U6" s="14">
        <v>189.1</v>
      </c>
      <c r="W6" t="s">
        <v>54</v>
      </c>
      <c r="X6">
        <v>-0.21746018674697962</v>
      </c>
      <c r="Y6">
        <v>0.34712532697673465</v>
      </c>
      <c r="Z6">
        <v>1</v>
      </c>
      <c r="AA6">
        <v>-0.27900185193025562</v>
      </c>
      <c r="AB6">
        <v>0.22214752766163143</v>
      </c>
      <c r="AC6">
        <v>-0.2190046937762106</v>
      </c>
      <c r="AD6">
        <v>-7.7509322735077352E-2</v>
      </c>
      <c r="AJ6">
        <v>3</v>
      </c>
      <c r="AK6" s="31" t="s">
        <v>56</v>
      </c>
      <c r="AL6" s="28">
        <f t="shared" si="3"/>
        <v>0</v>
      </c>
      <c r="AM6" s="28">
        <f t="shared" si="4"/>
        <v>0</v>
      </c>
      <c r="AN6" s="28">
        <f t="shared" si="5"/>
        <v>7.5229559712790037E-2</v>
      </c>
      <c r="AO6" s="28">
        <f t="shared" si="6"/>
        <v>0</v>
      </c>
      <c r="AP6" s="28">
        <f t="shared" si="7"/>
        <v>0</v>
      </c>
      <c r="AQ6" s="28">
        <f t="shared" si="8"/>
        <v>0</v>
      </c>
      <c r="AR6">
        <f t="shared" si="1"/>
        <v>7.5229559712790037E-2</v>
      </c>
      <c r="AS6">
        <f t="shared" si="2"/>
        <v>62</v>
      </c>
      <c r="AU6">
        <v>3</v>
      </c>
      <c r="AV6" s="31" t="s">
        <v>56</v>
      </c>
      <c r="AW6" s="31">
        <v>0</v>
      </c>
      <c r="AX6">
        <v>0</v>
      </c>
      <c r="AY6">
        <v>1</v>
      </c>
      <c r="AZ6">
        <v>0</v>
      </c>
      <c r="BA6">
        <v>0</v>
      </c>
      <c r="BB6" s="32">
        <v>0</v>
      </c>
    </row>
    <row r="7" spans="1:54" x14ac:dyDescent="0.25">
      <c r="A7" s="1" t="s">
        <v>4</v>
      </c>
      <c r="B7" s="18">
        <v>1713</v>
      </c>
      <c r="C7" s="18">
        <v>30884</v>
      </c>
      <c r="D7" s="27">
        <v>104.7</v>
      </c>
      <c r="E7" s="50">
        <v>3466.33</v>
      </c>
      <c r="F7" s="18">
        <v>4.3</v>
      </c>
      <c r="G7" s="16">
        <v>662</v>
      </c>
      <c r="H7" s="2">
        <v>17.7</v>
      </c>
      <c r="I7" s="10">
        <v>1690.48</v>
      </c>
      <c r="J7" s="14">
        <v>60.166670000000003</v>
      </c>
      <c r="K7" s="14">
        <v>215.5</v>
      </c>
      <c r="M7" s="12"/>
      <c r="O7" s="18">
        <v>1713</v>
      </c>
      <c r="P7" s="50">
        <v>3466.33</v>
      </c>
      <c r="Q7" s="18">
        <v>4.3</v>
      </c>
      <c r="R7" s="2">
        <v>17.7</v>
      </c>
      <c r="S7" s="10">
        <v>1690.48</v>
      </c>
      <c r="T7" s="14">
        <v>60.166670000000003</v>
      </c>
      <c r="U7" s="14">
        <v>215.5</v>
      </c>
      <c r="W7" t="s">
        <v>56</v>
      </c>
      <c r="X7">
        <v>0.27428007531133214</v>
      </c>
      <c r="Y7">
        <v>-0.22227182233244522</v>
      </c>
      <c r="Z7">
        <v>-0.27900185193025562</v>
      </c>
      <c r="AA7">
        <v>1</v>
      </c>
      <c r="AB7">
        <v>-0.24852076060149378</v>
      </c>
      <c r="AC7">
        <v>5.1943867261125889E-2</v>
      </c>
      <c r="AD7">
        <v>0.25301462473137792</v>
      </c>
      <c r="AJ7">
        <v>4</v>
      </c>
      <c r="AK7" s="31" t="s">
        <v>57</v>
      </c>
      <c r="AL7" s="28">
        <f t="shared" si="3"/>
        <v>0</v>
      </c>
      <c r="AM7" s="28">
        <f t="shared" si="4"/>
        <v>0</v>
      </c>
      <c r="AN7" s="28">
        <f t="shared" si="5"/>
        <v>0</v>
      </c>
      <c r="AO7" s="28">
        <f t="shared" si="6"/>
        <v>0.79382663647894824</v>
      </c>
      <c r="AP7" s="28">
        <f t="shared" si="7"/>
        <v>0</v>
      </c>
      <c r="AQ7" s="28">
        <f t="shared" si="8"/>
        <v>0</v>
      </c>
      <c r="AR7">
        <f t="shared" si="1"/>
        <v>0.79382663647894824</v>
      </c>
      <c r="AS7">
        <f t="shared" si="2"/>
        <v>36</v>
      </c>
      <c r="AU7">
        <v>4</v>
      </c>
      <c r="AV7" s="31" t="s">
        <v>57</v>
      </c>
      <c r="AW7" s="31">
        <v>0</v>
      </c>
      <c r="AX7">
        <v>0</v>
      </c>
      <c r="AY7">
        <v>0</v>
      </c>
      <c r="AZ7" s="52">
        <v>1</v>
      </c>
      <c r="BA7" s="52">
        <v>0</v>
      </c>
      <c r="BB7" s="40">
        <v>0</v>
      </c>
    </row>
    <row r="8" spans="1:54" x14ac:dyDescent="0.25">
      <c r="A8" s="1" t="s">
        <v>5</v>
      </c>
      <c r="B8" s="18">
        <v>1622</v>
      </c>
      <c r="C8" s="18">
        <v>30885</v>
      </c>
      <c r="D8" s="27">
        <v>104.5</v>
      </c>
      <c r="E8" s="50">
        <v>3366.11</v>
      </c>
      <c r="F8" s="18">
        <v>4.2</v>
      </c>
      <c r="G8" s="16">
        <v>661</v>
      </c>
      <c r="H8" s="2">
        <v>16.5</v>
      </c>
      <c r="I8" s="10">
        <v>1735.03</v>
      </c>
      <c r="J8" s="14">
        <v>74.333330000000004</v>
      </c>
      <c r="K8" s="14">
        <v>213.8</v>
      </c>
      <c r="M8" s="12"/>
      <c r="O8" s="18">
        <v>1622</v>
      </c>
      <c r="P8" s="50">
        <v>3366.11</v>
      </c>
      <c r="Q8" s="18">
        <v>4.2</v>
      </c>
      <c r="R8" s="2">
        <v>16.5</v>
      </c>
      <c r="S8" s="10">
        <v>1735.03</v>
      </c>
      <c r="T8" s="14">
        <v>74.333330000000004</v>
      </c>
      <c r="U8" s="14">
        <v>213.8</v>
      </c>
      <c r="W8" t="s">
        <v>57</v>
      </c>
      <c r="X8">
        <v>-0.89096949245131185</v>
      </c>
      <c r="Y8">
        <v>0.97257156705839487</v>
      </c>
      <c r="Z8">
        <v>0.22214752766163143</v>
      </c>
      <c r="AA8">
        <v>-0.24852076060149378</v>
      </c>
      <c r="AB8">
        <v>1</v>
      </c>
      <c r="AC8">
        <v>0.51864352808114522</v>
      </c>
      <c r="AD8">
        <v>-0.71489533861741861</v>
      </c>
      <c r="AJ8">
        <v>5</v>
      </c>
      <c r="AK8" s="31" t="s">
        <v>58</v>
      </c>
      <c r="AL8" s="28">
        <f t="shared" si="3"/>
        <v>0</v>
      </c>
      <c r="AM8" s="28">
        <f t="shared" si="4"/>
        <v>0</v>
      </c>
      <c r="AN8" s="28">
        <f t="shared" si="5"/>
        <v>0</v>
      </c>
      <c r="AO8" s="28">
        <f t="shared" si="6"/>
        <v>0</v>
      </c>
      <c r="AP8" s="28">
        <f t="shared" si="7"/>
        <v>0.43465872389501642</v>
      </c>
      <c r="AQ8" s="28">
        <f t="shared" si="8"/>
        <v>0</v>
      </c>
      <c r="AR8">
        <f t="shared" si="1"/>
        <v>0.43465872389501642</v>
      </c>
      <c r="AS8">
        <f t="shared" si="2"/>
        <v>58</v>
      </c>
      <c r="AU8">
        <v>5</v>
      </c>
      <c r="AV8" s="31" t="s">
        <v>58</v>
      </c>
      <c r="AW8" s="31">
        <v>0</v>
      </c>
      <c r="AX8">
        <v>0</v>
      </c>
      <c r="AY8">
        <v>0</v>
      </c>
      <c r="AZ8" s="53">
        <v>0</v>
      </c>
      <c r="BA8" s="53">
        <v>1</v>
      </c>
      <c r="BB8" s="39">
        <v>0</v>
      </c>
    </row>
    <row r="9" spans="1:54" x14ac:dyDescent="0.25">
      <c r="A9" s="1" t="s">
        <v>6</v>
      </c>
      <c r="B9" s="18">
        <v>1612</v>
      </c>
      <c r="C9" s="18">
        <v>30899</v>
      </c>
      <c r="D9" s="27">
        <v>104.7</v>
      </c>
      <c r="E9" s="50">
        <v>3416</v>
      </c>
      <c r="F9" s="18">
        <v>4.0999999999999996</v>
      </c>
      <c r="G9" s="16">
        <v>651</v>
      </c>
      <c r="H9" s="2">
        <v>13.9</v>
      </c>
      <c r="I9" s="10">
        <v>1738.45</v>
      </c>
      <c r="J9" s="14">
        <v>68.233329999999995</v>
      </c>
      <c r="K9" s="14">
        <v>192.8</v>
      </c>
      <c r="M9" s="12"/>
      <c r="O9" s="18">
        <v>1612</v>
      </c>
      <c r="P9" s="50">
        <v>3416</v>
      </c>
      <c r="Q9" s="18">
        <v>4.0999999999999996</v>
      </c>
      <c r="R9" s="2">
        <v>13.9</v>
      </c>
      <c r="S9" s="10">
        <v>1738.45</v>
      </c>
      <c r="T9" s="14">
        <v>68.233329999999995</v>
      </c>
      <c r="U9" s="14">
        <v>192.8</v>
      </c>
      <c r="W9" t="s">
        <v>58</v>
      </c>
      <c r="X9">
        <v>-0.65928652640184937</v>
      </c>
      <c r="Y9">
        <v>0.45188135506722782</v>
      </c>
      <c r="Z9">
        <v>-0.2190046937762106</v>
      </c>
      <c r="AA9">
        <v>5.1943867261125889E-2</v>
      </c>
      <c r="AB9">
        <v>0.51864352808114522</v>
      </c>
      <c r="AC9">
        <v>1</v>
      </c>
      <c r="AD9">
        <v>-0.64974772267184144</v>
      </c>
      <c r="AJ9">
        <v>6</v>
      </c>
      <c r="AK9" s="33" t="s">
        <v>59</v>
      </c>
      <c r="AL9" s="28">
        <f t="shared" si="3"/>
        <v>0</v>
      </c>
      <c r="AM9" s="28">
        <f t="shared" si="4"/>
        <v>0</v>
      </c>
      <c r="AN9" s="28">
        <f t="shared" si="5"/>
        <v>0</v>
      </c>
      <c r="AO9" s="28">
        <f t="shared" si="6"/>
        <v>0</v>
      </c>
      <c r="AP9" s="28">
        <f t="shared" si="7"/>
        <v>0</v>
      </c>
      <c r="AQ9" s="28">
        <f t="shared" si="8"/>
        <v>0.82737676108058289</v>
      </c>
      <c r="AR9">
        <f t="shared" si="1"/>
        <v>0.82737676108058289</v>
      </c>
      <c r="AS9">
        <f t="shared" si="2"/>
        <v>26</v>
      </c>
      <c r="AU9">
        <v>6</v>
      </c>
      <c r="AV9" s="33" t="s">
        <v>59</v>
      </c>
      <c r="AW9" s="33">
        <v>0</v>
      </c>
      <c r="AX9" s="34">
        <v>0</v>
      </c>
      <c r="AY9" s="34">
        <v>0</v>
      </c>
      <c r="AZ9" s="54">
        <v>0</v>
      </c>
      <c r="BA9" s="54">
        <v>0</v>
      </c>
      <c r="BB9" s="55">
        <v>1</v>
      </c>
    </row>
    <row r="10" spans="1:54" ht="15.75" thickBot="1" x14ac:dyDescent="0.3">
      <c r="A10" s="1" t="s">
        <v>7</v>
      </c>
      <c r="B10" s="18">
        <v>1679</v>
      </c>
      <c r="C10" s="18">
        <v>30906</v>
      </c>
      <c r="D10" s="27">
        <v>105.1</v>
      </c>
      <c r="E10" s="50">
        <v>3586.75</v>
      </c>
      <c r="F10" s="18">
        <v>4.3</v>
      </c>
      <c r="G10" s="16">
        <v>651</v>
      </c>
      <c r="H10" s="2">
        <v>15.9</v>
      </c>
      <c r="I10" s="10">
        <v>1745.33</v>
      </c>
      <c r="J10" s="14">
        <v>44.966670000000001</v>
      </c>
      <c r="K10" s="14">
        <v>189.86670000000001</v>
      </c>
      <c r="M10" s="12"/>
      <c r="O10" s="18">
        <v>1679</v>
      </c>
      <c r="P10" s="50">
        <v>3586.75</v>
      </c>
      <c r="Q10" s="18">
        <v>4.3</v>
      </c>
      <c r="R10" s="2">
        <v>15.9</v>
      </c>
      <c r="S10" s="10">
        <v>1745.33</v>
      </c>
      <c r="T10" s="14">
        <v>44.966670000000001</v>
      </c>
      <c r="U10" s="14">
        <v>189.86670000000001</v>
      </c>
      <c r="W10" s="24" t="s">
        <v>59</v>
      </c>
      <c r="X10" s="24">
        <v>0.90960252917446471</v>
      </c>
      <c r="Y10" s="24">
        <v>-0.71842982902178276</v>
      </c>
      <c r="Z10" s="24">
        <v>-7.7509322735077352E-2</v>
      </c>
      <c r="AA10" s="24">
        <v>0.25301462473137792</v>
      </c>
      <c r="AB10" s="24">
        <v>-0.71489533861741861</v>
      </c>
      <c r="AC10" s="24">
        <v>-0.64974772267184144</v>
      </c>
      <c r="AD10" s="24">
        <v>1</v>
      </c>
      <c r="AJ10">
        <v>7</v>
      </c>
      <c r="AK10" s="28" t="s">
        <v>130</v>
      </c>
      <c r="AL10" s="28">
        <f t="shared" si="3"/>
        <v>0.59455338728795259</v>
      </c>
      <c r="AM10" s="28">
        <f t="shared" si="4"/>
        <v>3.5103588265361106E-2</v>
      </c>
      <c r="AN10" s="28">
        <f t="shared" si="5"/>
        <v>0</v>
      </c>
      <c r="AO10" s="28">
        <f t="shared" si="6"/>
        <v>0</v>
      </c>
      <c r="AP10" s="28">
        <f t="shared" si="7"/>
        <v>0</v>
      </c>
      <c r="AQ10" s="28">
        <f t="shared" si="8"/>
        <v>0</v>
      </c>
      <c r="AR10">
        <f t="shared" si="1"/>
        <v>0.62965697555331368</v>
      </c>
      <c r="AS10">
        <f t="shared" si="2"/>
        <v>54</v>
      </c>
      <c r="AU10">
        <v>7</v>
      </c>
      <c r="AV10" s="28" t="s">
        <v>130</v>
      </c>
      <c r="AW10" s="31">
        <v>1</v>
      </c>
      <c r="AX10">
        <v>1</v>
      </c>
      <c r="AY10">
        <v>0</v>
      </c>
      <c r="AZ10">
        <v>0</v>
      </c>
      <c r="BA10">
        <v>0</v>
      </c>
      <c r="BB10" s="32">
        <v>0</v>
      </c>
    </row>
    <row r="11" spans="1:54" ht="15.75" thickBot="1" x14ac:dyDescent="0.3">
      <c r="A11" s="1" t="s">
        <v>8</v>
      </c>
      <c r="B11" s="18">
        <v>1808</v>
      </c>
      <c r="C11" s="18">
        <v>30907</v>
      </c>
      <c r="D11" s="27">
        <v>103.1</v>
      </c>
      <c r="E11" s="50">
        <v>3646.09</v>
      </c>
      <c r="F11" s="18">
        <v>3.9</v>
      </c>
      <c r="G11" s="16">
        <v>623</v>
      </c>
      <c r="H11" s="2">
        <v>16.600000000000001</v>
      </c>
      <c r="I11" s="10">
        <v>1775.07</v>
      </c>
      <c r="J11" s="14">
        <v>65.566670000000002</v>
      </c>
      <c r="K11" s="14">
        <v>225.66669999999999</v>
      </c>
      <c r="M11" s="12"/>
      <c r="O11" s="18">
        <v>1808</v>
      </c>
      <c r="P11" s="50">
        <v>3646.09</v>
      </c>
      <c r="Q11" s="18">
        <v>3.9</v>
      </c>
      <c r="R11" s="2">
        <v>16.600000000000001</v>
      </c>
      <c r="S11" s="10">
        <v>1775.07</v>
      </c>
      <c r="T11" s="14">
        <v>65.566670000000002</v>
      </c>
      <c r="U11" s="14">
        <v>225.66669999999999</v>
      </c>
      <c r="AJ11">
        <v>8</v>
      </c>
      <c r="AK11" s="31" t="s">
        <v>131</v>
      </c>
      <c r="AL11" s="28">
        <f t="shared" si="3"/>
        <v>0.65528625598763213</v>
      </c>
      <c r="AM11" s="28">
        <f t="shared" si="4"/>
        <v>0</v>
      </c>
      <c r="AN11" s="28">
        <f t="shared" si="5"/>
        <v>6.1548960172566579E-2</v>
      </c>
      <c r="AO11" s="28">
        <f t="shared" si="6"/>
        <v>0</v>
      </c>
      <c r="AP11" s="28">
        <f t="shared" si="7"/>
        <v>0</v>
      </c>
      <c r="AQ11" s="28">
        <f t="shared" si="8"/>
        <v>0</v>
      </c>
      <c r="AR11">
        <f t="shared" si="1"/>
        <v>0.71683521616019874</v>
      </c>
      <c r="AS11">
        <f t="shared" si="2"/>
        <v>49</v>
      </c>
      <c r="AU11">
        <v>8</v>
      </c>
      <c r="AV11" s="31" t="s">
        <v>131</v>
      </c>
      <c r="AW11" s="31">
        <v>1</v>
      </c>
      <c r="AX11">
        <v>0</v>
      </c>
      <c r="AY11">
        <v>1</v>
      </c>
      <c r="AZ11">
        <v>0</v>
      </c>
      <c r="BA11">
        <v>0</v>
      </c>
      <c r="BB11" s="32">
        <v>0</v>
      </c>
    </row>
    <row r="12" spans="1:54" x14ac:dyDescent="0.25">
      <c r="A12" s="1" t="s">
        <v>9</v>
      </c>
      <c r="B12" s="18">
        <v>1712</v>
      </c>
      <c r="C12" s="18">
        <v>30912</v>
      </c>
      <c r="D12" s="27">
        <v>101.9</v>
      </c>
      <c r="E12" s="50">
        <v>3496.82</v>
      </c>
      <c r="F12" s="18">
        <v>4.3</v>
      </c>
      <c r="G12" s="16">
        <v>640</v>
      </c>
      <c r="H12" s="2">
        <v>15.6</v>
      </c>
      <c r="I12" s="10">
        <v>1832.96</v>
      </c>
      <c r="J12" s="14">
        <v>72.066670000000002</v>
      </c>
      <c r="K12" s="14">
        <v>231.9333</v>
      </c>
      <c r="M12" s="12"/>
      <c r="O12" s="18">
        <v>1712</v>
      </c>
      <c r="P12" s="50">
        <v>3496.82</v>
      </c>
      <c r="Q12" s="18">
        <v>4.3</v>
      </c>
      <c r="R12" s="2">
        <v>15.6</v>
      </c>
      <c r="S12" s="10">
        <v>1832.96</v>
      </c>
      <c r="T12" s="14">
        <v>72.066670000000002</v>
      </c>
      <c r="U12" s="14">
        <v>231.9333</v>
      </c>
      <c r="W12" s="25"/>
      <c r="X12" s="25" t="s">
        <v>60</v>
      </c>
      <c r="Y12" s="25" t="s">
        <v>53</v>
      </c>
      <c r="Z12" s="25" t="s">
        <v>54</v>
      </c>
      <c r="AA12" s="25" t="s">
        <v>56</v>
      </c>
      <c r="AB12" s="25" t="s">
        <v>57</v>
      </c>
      <c r="AC12" s="25" t="s">
        <v>58</v>
      </c>
      <c r="AD12" s="25" t="s">
        <v>59</v>
      </c>
      <c r="AJ12">
        <v>9</v>
      </c>
      <c r="AK12" s="31" t="s">
        <v>98</v>
      </c>
      <c r="AL12" s="28">
        <f t="shared" si="3"/>
        <v>0.40603744859296037</v>
      </c>
      <c r="AM12" s="28">
        <f t="shared" si="4"/>
        <v>0</v>
      </c>
      <c r="AN12" s="28">
        <f t="shared" si="5"/>
        <v>0</v>
      </c>
      <c r="AO12" s="28">
        <f t="shared" si="6"/>
        <v>0.40243236277746081</v>
      </c>
      <c r="AP12" s="28">
        <f t="shared" si="7"/>
        <v>0</v>
      </c>
      <c r="AQ12" s="28">
        <f t="shared" si="8"/>
        <v>0</v>
      </c>
      <c r="AR12">
        <f t="shared" si="1"/>
        <v>0.80846981137042118</v>
      </c>
      <c r="AS12">
        <f t="shared" si="2"/>
        <v>31</v>
      </c>
      <c r="AU12">
        <v>9</v>
      </c>
      <c r="AV12" s="31" t="s">
        <v>98</v>
      </c>
      <c r="AW12" s="31">
        <v>1</v>
      </c>
      <c r="AX12">
        <v>0</v>
      </c>
      <c r="AY12">
        <v>0</v>
      </c>
      <c r="AZ12">
        <v>1</v>
      </c>
      <c r="BA12">
        <v>0</v>
      </c>
      <c r="BB12" s="32">
        <v>0</v>
      </c>
    </row>
    <row r="13" spans="1:54" x14ac:dyDescent="0.25">
      <c r="A13" s="1" t="s">
        <v>10</v>
      </c>
      <c r="B13" s="18">
        <v>1718</v>
      </c>
      <c r="C13" s="18">
        <v>30909</v>
      </c>
      <c r="D13" s="27">
        <v>100.7</v>
      </c>
      <c r="E13" s="50">
        <v>3510.22</v>
      </c>
      <c r="F13" s="18">
        <v>3.8</v>
      </c>
      <c r="G13" s="16">
        <v>679</v>
      </c>
      <c r="H13" s="2">
        <v>13.6</v>
      </c>
      <c r="I13" s="10">
        <v>1834.59</v>
      </c>
      <c r="J13" s="14">
        <v>73.900000000000006</v>
      </c>
      <c r="K13" s="14">
        <v>219.5</v>
      </c>
      <c r="M13" s="12"/>
      <c r="O13" s="18">
        <v>1718</v>
      </c>
      <c r="P13" s="50">
        <v>3510.22</v>
      </c>
      <c r="Q13" s="18">
        <v>3.8</v>
      </c>
      <c r="R13" s="2">
        <v>13.6</v>
      </c>
      <c r="S13" s="10">
        <v>1834.59</v>
      </c>
      <c r="T13" s="14">
        <v>73.900000000000006</v>
      </c>
      <c r="U13" s="14">
        <v>219.5</v>
      </c>
      <c r="W13" t="s">
        <v>60</v>
      </c>
      <c r="X13">
        <f>ABS(X4)</f>
        <v>1</v>
      </c>
      <c r="Y13">
        <f t="shared" ref="Y13:AD13" si="9">ABS(Y4)</f>
        <v>0.89495135412792592</v>
      </c>
      <c r="Z13">
        <f t="shared" si="9"/>
        <v>0.21746018674697962</v>
      </c>
      <c r="AA13">
        <f t="shared" si="9"/>
        <v>0.27428007531133214</v>
      </c>
      <c r="AB13">
        <f t="shared" si="9"/>
        <v>0.89096949245131185</v>
      </c>
      <c r="AC13">
        <f t="shared" si="9"/>
        <v>0.65928652640184937</v>
      </c>
      <c r="AD13">
        <f t="shared" si="9"/>
        <v>0.90960252917446471</v>
      </c>
      <c r="AE13" s="9"/>
      <c r="AJ13">
        <v>10</v>
      </c>
      <c r="AK13" s="31" t="s">
        <v>99</v>
      </c>
      <c r="AL13" s="28">
        <f t="shared" si="3"/>
        <v>0.55165521856179611</v>
      </c>
      <c r="AM13" s="28">
        <f t="shared" si="4"/>
        <v>0</v>
      </c>
      <c r="AN13" s="28">
        <f t="shared" si="5"/>
        <v>0</v>
      </c>
      <c r="AO13" s="28">
        <f t="shared" si="6"/>
        <v>0</v>
      </c>
      <c r="AP13" s="28">
        <f t="shared" si="7"/>
        <v>0.29937620066406184</v>
      </c>
      <c r="AQ13" s="28">
        <f t="shared" si="8"/>
        <v>0</v>
      </c>
      <c r="AR13">
        <f t="shared" si="1"/>
        <v>0.8510314192258579</v>
      </c>
      <c r="AS13">
        <f t="shared" si="2"/>
        <v>22</v>
      </c>
      <c r="AU13">
        <v>10</v>
      </c>
      <c r="AV13" s="31" t="s">
        <v>99</v>
      </c>
      <c r="AW13" s="31">
        <v>1</v>
      </c>
      <c r="AX13">
        <v>0</v>
      </c>
      <c r="AY13">
        <v>0</v>
      </c>
      <c r="AZ13">
        <v>0</v>
      </c>
      <c r="BA13">
        <v>1</v>
      </c>
      <c r="BB13" s="32">
        <v>0</v>
      </c>
    </row>
    <row r="14" spans="1:54" x14ac:dyDescent="0.25">
      <c r="A14" s="1" t="s">
        <v>11</v>
      </c>
      <c r="B14" s="18">
        <v>1756</v>
      </c>
      <c r="C14" s="18">
        <v>30918</v>
      </c>
      <c r="D14" s="27">
        <v>99.9</v>
      </c>
      <c r="E14" s="50">
        <v>3690.3</v>
      </c>
      <c r="F14" s="18">
        <v>2.4</v>
      </c>
      <c r="G14" s="16">
        <v>659</v>
      </c>
      <c r="H14" s="2">
        <v>18.600000000000001</v>
      </c>
      <c r="I14" s="10">
        <v>1841.31</v>
      </c>
      <c r="J14" s="14">
        <v>50.766669999999998</v>
      </c>
      <c r="K14" s="14">
        <v>215.7</v>
      </c>
      <c r="M14" s="12"/>
      <c r="O14" s="18">
        <v>1756</v>
      </c>
      <c r="P14" s="50">
        <v>3690.3</v>
      </c>
      <c r="Q14" s="18">
        <v>2.4</v>
      </c>
      <c r="R14" s="2">
        <v>18.600000000000001</v>
      </c>
      <c r="S14" s="10">
        <v>1841.31</v>
      </c>
      <c r="T14" s="14">
        <v>50.766669999999998</v>
      </c>
      <c r="U14" s="14">
        <v>215.7</v>
      </c>
      <c r="W14" t="s">
        <v>53</v>
      </c>
      <c r="X14">
        <f t="shared" ref="X14:AD19" si="10">ABS(X5)</f>
        <v>0.89495135412792592</v>
      </c>
      <c r="Y14">
        <f t="shared" si="10"/>
        <v>1</v>
      </c>
      <c r="Z14">
        <f t="shared" si="10"/>
        <v>0.34712532697673465</v>
      </c>
      <c r="AA14">
        <f t="shared" si="10"/>
        <v>0.22227182233244522</v>
      </c>
      <c r="AB14">
        <f t="shared" si="10"/>
        <v>0.97257156705839487</v>
      </c>
      <c r="AC14">
        <f t="shared" si="10"/>
        <v>0.45188135506722782</v>
      </c>
      <c r="AD14">
        <f t="shared" si="10"/>
        <v>0.71842982902178276</v>
      </c>
      <c r="AF14" s="9"/>
      <c r="AJ14">
        <v>11</v>
      </c>
      <c r="AK14" s="57" t="s">
        <v>67</v>
      </c>
      <c r="AL14" s="28">
        <f t="shared" si="3"/>
        <v>0.46608707130703303</v>
      </c>
      <c r="AM14" s="28">
        <f t="shared" si="4"/>
        <v>0</v>
      </c>
      <c r="AN14" s="28">
        <f t="shared" si="5"/>
        <v>0</v>
      </c>
      <c r="AO14" s="28">
        <f t="shared" si="6"/>
        <v>0</v>
      </c>
      <c r="AP14" s="28">
        <f t="shared" si="7"/>
        <v>0</v>
      </c>
      <c r="AQ14" s="28">
        <f t="shared" si="8"/>
        <v>0.48147253213799696</v>
      </c>
      <c r="AR14" s="56">
        <f t="shared" si="1"/>
        <v>0.94755960344502999</v>
      </c>
      <c r="AS14">
        <f t="shared" si="2"/>
        <v>1</v>
      </c>
      <c r="AU14">
        <v>11</v>
      </c>
      <c r="AV14" s="31" t="s">
        <v>67</v>
      </c>
      <c r="AW14" s="31">
        <v>1</v>
      </c>
      <c r="AX14">
        <v>0</v>
      </c>
      <c r="AY14">
        <v>0</v>
      </c>
      <c r="AZ14">
        <v>0</v>
      </c>
      <c r="BA14">
        <v>0</v>
      </c>
      <c r="BB14" s="32">
        <v>1</v>
      </c>
    </row>
    <row r="15" spans="1:54" x14ac:dyDescent="0.25">
      <c r="A15" s="1" t="s">
        <v>12</v>
      </c>
      <c r="B15" s="18">
        <v>1943</v>
      </c>
      <c r="C15" s="18">
        <v>30910</v>
      </c>
      <c r="D15" s="27">
        <v>99.8</v>
      </c>
      <c r="E15" s="50">
        <v>3740.05</v>
      </c>
      <c r="F15" s="18">
        <v>1</v>
      </c>
      <c r="G15" s="16">
        <v>628</v>
      </c>
      <c r="H15" s="2">
        <v>15.5</v>
      </c>
      <c r="I15" s="10">
        <v>1877.38</v>
      </c>
      <c r="J15" s="14">
        <v>78.599999999999994</v>
      </c>
      <c r="K15" s="14">
        <v>256.0333</v>
      </c>
      <c r="M15" s="12"/>
      <c r="O15" s="18">
        <v>1943</v>
      </c>
      <c r="P15" s="50">
        <v>3740.05</v>
      </c>
      <c r="Q15" s="18">
        <v>1</v>
      </c>
      <c r="R15" s="2">
        <v>15.5</v>
      </c>
      <c r="S15" s="10">
        <v>1877.38</v>
      </c>
      <c r="T15" s="14">
        <v>78.599999999999994</v>
      </c>
      <c r="U15" s="14">
        <v>256.0333</v>
      </c>
      <c r="W15" t="s">
        <v>54</v>
      </c>
      <c r="X15">
        <f t="shared" si="10"/>
        <v>0.21746018674697962</v>
      </c>
      <c r="Y15">
        <f t="shared" si="10"/>
        <v>0.34712532697673465</v>
      </c>
      <c r="Z15">
        <f t="shared" si="10"/>
        <v>1</v>
      </c>
      <c r="AA15">
        <f t="shared" si="10"/>
        <v>0.27900185193025562</v>
      </c>
      <c r="AB15">
        <f t="shared" si="10"/>
        <v>0.22214752766163143</v>
      </c>
      <c r="AC15">
        <f t="shared" si="10"/>
        <v>0.2190046937762106</v>
      </c>
      <c r="AD15">
        <f t="shared" si="10"/>
        <v>7.7509322735077352E-2</v>
      </c>
      <c r="AJ15">
        <v>12</v>
      </c>
      <c r="AK15" s="31" t="s">
        <v>132</v>
      </c>
      <c r="AL15" s="28">
        <f t="shared" si="3"/>
        <v>0</v>
      </c>
      <c r="AM15" s="28">
        <f t="shared" si="4"/>
        <v>3.6973310670866746E-2</v>
      </c>
      <c r="AN15" s="28">
        <f t="shared" si="5"/>
        <v>5.8818960738215041E-2</v>
      </c>
      <c r="AO15" s="28">
        <f t="shared" si="6"/>
        <v>0</v>
      </c>
      <c r="AP15" s="28">
        <f t="shared" si="7"/>
        <v>0</v>
      </c>
      <c r="AQ15" s="28">
        <f t="shared" si="8"/>
        <v>0</v>
      </c>
      <c r="AR15">
        <f t="shared" si="1"/>
        <v>9.5792271409081781E-2</v>
      </c>
      <c r="AS15">
        <f t="shared" si="2"/>
        <v>61</v>
      </c>
      <c r="AU15">
        <v>12</v>
      </c>
      <c r="AV15" s="31" t="s">
        <v>132</v>
      </c>
      <c r="AW15" s="31">
        <v>0</v>
      </c>
      <c r="AX15">
        <v>1</v>
      </c>
      <c r="AY15">
        <v>1</v>
      </c>
      <c r="AZ15">
        <v>0</v>
      </c>
      <c r="BA15">
        <v>0</v>
      </c>
      <c r="BB15" s="32">
        <v>0</v>
      </c>
    </row>
    <row r="16" spans="1:54" x14ac:dyDescent="0.25">
      <c r="A16" s="1" t="s">
        <v>13</v>
      </c>
      <c r="B16" s="18">
        <v>1811</v>
      </c>
      <c r="C16" s="18">
        <v>30893</v>
      </c>
      <c r="D16" s="27">
        <v>100.3</v>
      </c>
      <c r="E16" s="50">
        <v>3612.51</v>
      </c>
      <c r="F16" s="18">
        <v>0.2</v>
      </c>
      <c r="G16" s="16">
        <v>658</v>
      </c>
      <c r="H16" s="2">
        <v>20.5</v>
      </c>
      <c r="I16" s="10">
        <v>1930.18</v>
      </c>
      <c r="J16" s="14">
        <v>79.166669999999996</v>
      </c>
      <c r="K16" s="14">
        <v>265</v>
      </c>
      <c r="M16" s="12"/>
      <c r="O16" s="18">
        <v>1811</v>
      </c>
      <c r="P16" s="50">
        <v>3612.51</v>
      </c>
      <c r="Q16" s="18">
        <v>0.2</v>
      </c>
      <c r="R16" s="2">
        <v>20.5</v>
      </c>
      <c r="S16" s="10">
        <v>1930.18</v>
      </c>
      <c r="T16" s="14">
        <v>79.166669999999996</v>
      </c>
      <c r="U16" s="14">
        <v>265</v>
      </c>
      <c r="W16" t="s">
        <v>56</v>
      </c>
      <c r="X16">
        <f t="shared" si="10"/>
        <v>0.27428007531133214</v>
      </c>
      <c r="Y16">
        <f t="shared" si="10"/>
        <v>0.22227182233244522</v>
      </c>
      <c r="Z16">
        <f t="shared" si="10"/>
        <v>0.27900185193025562</v>
      </c>
      <c r="AA16">
        <f t="shared" si="10"/>
        <v>1</v>
      </c>
      <c r="AB16">
        <f t="shared" si="10"/>
        <v>0.24852076060149378</v>
      </c>
      <c r="AC16">
        <f t="shared" si="10"/>
        <v>5.1943867261125889E-2</v>
      </c>
      <c r="AD16">
        <f t="shared" si="10"/>
        <v>0.25301462473137792</v>
      </c>
      <c r="AJ16">
        <v>13</v>
      </c>
      <c r="AK16" s="31" t="s">
        <v>133</v>
      </c>
      <c r="AL16" s="28">
        <f t="shared" si="3"/>
        <v>0</v>
      </c>
      <c r="AM16" s="28">
        <f t="shared" si="4"/>
        <v>3.8693309727108376E-2</v>
      </c>
      <c r="AN16" s="28">
        <f t="shared" si="5"/>
        <v>0</v>
      </c>
      <c r="AO16" s="28">
        <f t="shared" si="6"/>
        <v>0.64953421621512308</v>
      </c>
      <c r="AP16" s="28">
        <f t="shared" si="7"/>
        <v>0</v>
      </c>
      <c r="AQ16" s="28">
        <f t="shared" si="8"/>
        <v>0</v>
      </c>
      <c r="AR16">
        <f t="shared" si="1"/>
        <v>0.68822752594223147</v>
      </c>
      <c r="AS16">
        <f t="shared" si="2"/>
        <v>53</v>
      </c>
      <c r="AU16">
        <v>13</v>
      </c>
      <c r="AV16" s="31" t="s">
        <v>133</v>
      </c>
      <c r="AW16" s="31">
        <v>0</v>
      </c>
      <c r="AX16">
        <v>1</v>
      </c>
      <c r="AY16">
        <v>0</v>
      </c>
      <c r="AZ16">
        <v>1</v>
      </c>
      <c r="BA16">
        <v>0</v>
      </c>
      <c r="BB16" s="32">
        <v>0</v>
      </c>
    </row>
    <row r="17" spans="1:54" x14ac:dyDescent="0.25">
      <c r="A17" s="1" t="s">
        <v>14</v>
      </c>
      <c r="B17" s="18">
        <v>1714</v>
      </c>
      <c r="C17" s="18">
        <v>30889</v>
      </c>
      <c r="D17" s="27">
        <v>101.5</v>
      </c>
      <c r="E17" s="50">
        <v>3651.72</v>
      </c>
      <c r="F17" s="18">
        <v>1</v>
      </c>
      <c r="G17" s="16">
        <v>669</v>
      </c>
      <c r="H17" s="2">
        <v>14.5</v>
      </c>
      <c r="I17" s="10">
        <v>1934.81</v>
      </c>
      <c r="J17" s="14">
        <v>76.133330000000001</v>
      </c>
      <c r="K17" s="14">
        <v>232.23330000000001</v>
      </c>
      <c r="M17" s="12"/>
      <c r="O17" s="18">
        <v>1714</v>
      </c>
      <c r="P17" s="50">
        <v>3651.72</v>
      </c>
      <c r="Q17" s="18">
        <v>1</v>
      </c>
      <c r="R17" s="2">
        <v>14.5</v>
      </c>
      <c r="S17" s="10">
        <v>1934.81</v>
      </c>
      <c r="T17" s="14">
        <v>76.133330000000001</v>
      </c>
      <c r="U17" s="14">
        <v>232.23330000000001</v>
      </c>
      <c r="W17" t="s">
        <v>57</v>
      </c>
      <c r="X17">
        <f t="shared" si="10"/>
        <v>0.89096949245131185</v>
      </c>
      <c r="Y17">
        <f t="shared" si="10"/>
        <v>0.97257156705839487</v>
      </c>
      <c r="Z17">
        <f t="shared" si="10"/>
        <v>0.22214752766163143</v>
      </c>
      <c r="AA17">
        <f t="shared" si="10"/>
        <v>0.24852076060149378</v>
      </c>
      <c r="AB17">
        <f t="shared" si="10"/>
        <v>1</v>
      </c>
      <c r="AC17">
        <f t="shared" si="10"/>
        <v>0.51864352808114522</v>
      </c>
      <c r="AD17">
        <f t="shared" si="10"/>
        <v>0.71489533861741861</v>
      </c>
      <c r="AJ17">
        <v>14</v>
      </c>
      <c r="AK17" s="31" t="s">
        <v>134</v>
      </c>
      <c r="AL17" s="28">
        <f t="shared" si="3"/>
        <v>0</v>
      </c>
      <c r="AM17" s="28">
        <f t="shared" si="4"/>
        <v>3.8793068690769719E-2</v>
      </c>
      <c r="AN17" s="28">
        <f t="shared" si="5"/>
        <v>0</v>
      </c>
      <c r="AO17" s="28">
        <f t="shared" si="6"/>
        <v>0</v>
      </c>
      <c r="AP17" s="28">
        <f t="shared" si="7"/>
        <v>0.3565685399853043</v>
      </c>
      <c r="AQ17" s="28">
        <f t="shared" si="8"/>
        <v>0</v>
      </c>
      <c r="AR17">
        <f t="shared" si="1"/>
        <v>0.39536160867607401</v>
      </c>
      <c r="AS17">
        <f t="shared" si="2"/>
        <v>60</v>
      </c>
      <c r="AU17">
        <v>14</v>
      </c>
      <c r="AV17" s="31" t="s">
        <v>134</v>
      </c>
      <c r="AW17" s="31">
        <v>0</v>
      </c>
      <c r="AX17">
        <v>1</v>
      </c>
      <c r="AY17">
        <v>0</v>
      </c>
      <c r="AZ17">
        <v>0</v>
      </c>
      <c r="BA17">
        <v>1</v>
      </c>
      <c r="BB17" s="32">
        <v>0</v>
      </c>
    </row>
    <row r="18" spans="1:54" x14ac:dyDescent="0.25">
      <c r="A18" s="1" t="s">
        <v>15</v>
      </c>
      <c r="B18" s="18">
        <v>1700</v>
      </c>
      <c r="C18" s="18">
        <v>30890</v>
      </c>
      <c r="D18" s="27">
        <v>102.6</v>
      </c>
      <c r="E18" s="50">
        <v>3823.32</v>
      </c>
      <c r="F18" s="18">
        <v>0.7</v>
      </c>
      <c r="G18" s="16">
        <v>659</v>
      </c>
      <c r="H18" s="2">
        <v>15.6</v>
      </c>
      <c r="I18" s="10">
        <v>1942.82</v>
      </c>
      <c r="J18" s="14">
        <v>57.466670000000001</v>
      </c>
      <c r="K18" s="14">
        <v>205.2</v>
      </c>
      <c r="M18" s="12"/>
      <c r="O18" s="18">
        <v>1700</v>
      </c>
      <c r="P18" s="50">
        <v>3823.32</v>
      </c>
      <c r="Q18" s="18">
        <v>0.7</v>
      </c>
      <c r="R18" s="2">
        <v>15.6</v>
      </c>
      <c r="S18" s="10">
        <v>1942.82</v>
      </c>
      <c r="T18" s="14">
        <v>57.466670000000001</v>
      </c>
      <c r="U18" s="14">
        <v>205.2</v>
      </c>
      <c r="W18" t="s">
        <v>58</v>
      </c>
      <c r="X18">
        <f t="shared" si="10"/>
        <v>0.65928652640184937</v>
      </c>
      <c r="Y18">
        <f t="shared" si="10"/>
        <v>0.45188135506722782</v>
      </c>
      <c r="Z18">
        <f t="shared" si="10"/>
        <v>0.2190046937762106</v>
      </c>
      <c r="AA18">
        <f t="shared" si="10"/>
        <v>5.1943867261125889E-2</v>
      </c>
      <c r="AB18">
        <f t="shared" si="10"/>
        <v>0.51864352808114522</v>
      </c>
      <c r="AC18">
        <f t="shared" si="10"/>
        <v>1</v>
      </c>
      <c r="AD18">
        <f t="shared" si="10"/>
        <v>0.64974772267184144</v>
      </c>
      <c r="AJ18">
        <v>15</v>
      </c>
      <c r="AK18" s="31" t="s">
        <v>135</v>
      </c>
      <c r="AL18" s="28">
        <f t="shared" si="3"/>
        <v>0</v>
      </c>
      <c r="AM18" s="28">
        <f t="shared" si="4"/>
        <v>4.3887260947307813E-2</v>
      </c>
      <c r="AN18" s="28">
        <f t="shared" si="5"/>
        <v>0</v>
      </c>
      <c r="AO18" s="28">
        <f t="shared" si="6"/>
        <v>0</v>
      </c>
      <c r="AP18" s="28">
        <f t="shared" si="7"/>
        <v>0</v>
      </c>
      <c r="AQ18" s="28">
        <f t="shared" si="8"/>
        <v>0.76786041997337451</v>
      </c>
      <c r="AR18">
        <f t="shared" si="1"/>
        <v>0.81174768092068228</v>
      </c>
      <c r="AS18">
        <f t="shared" si="2"/>
        <v>29</v>
      </c>
      <c r="AU18">
        <v>15</v>
      </c>
      <c r="AV18" s="31" t="s">
        <v>135</v>
      </c>
      <c r="AW18" s="31">
        <v>0</v>
      </c>
      <c r="AX18">
        <v>1</v>
      </c>
      <c r="AY18">
        <v>0</v>
      </c>
      <c r="AZ18">
        <v>0</v>
      </c>
      <c r="BA18">
        <v>0</v>
      </c>
      <c r="BB18" s="32">
        <v>1</v>
      </c>
    </row>
    <row r="19" spans="1:54" ht="15.75" thickBot="1" x14ac:dyDescent="0.3">
      <c r="A19" s="1" t="s">
        <v>16</v>
      </c>
      <c r="B19" s="18">
        <v>1846</v>
      </c>
      <c r="C19" s="18">
        <v>30880</v>
      </c>
      <c r="D19" s="27">
        <v>103.2</v>
      </c>
      <c r="E19" s="50">
        <v>3895.31</v>
      </c>
      <c r="F19" s="18">
        <v>0.7</v>
      </c>
      <c r="G19" s="16">
        <v>646</v>
      </c>
      <c r="H19" s="2">
        <v>16.5</v>
      </c>
      <c r="I19" s="10">
        <v>1959.27</v>
      </c>
      <c r="J19" s="14">
        <v>94.1</v>
      </c>
      <c r="K19" s="14">
        <v>216.76669999999999</v>
      </c>
      <c r="M19" s="12"/>
      <c r="O19" s="18">
        <v>1846</v>
      </c>
      <c r="P19" s="50">
        <v>3895.31</v>
      </c>
      <c r="Q19" s="18">
        <v>0.7</v>
      </c>
      <c r="R19" s="2">
        <v>16.5</v>
      </c>
      <c r="S19" s="10">
        <v>1959.27</v>
      </c>
      <c r="T19" s="14">
        <v>94.1</v>
      </c>
      <c r="U19" s="14">
        <v>216.76669999999999</v>
      </c>
      <c r="W19" s="24" t="s">
        <v>59</v>
      </c>
      <c r="X19" s="24">
        <f t="shared" si="10"/>
        <v>0.90960252917446471</v>
      </c>
      <c r="Y19" s="24">
        <f t="shared" si="10"/>
        <v>0.71842982902178276</v>
      </c>
      <c r="Z19" s="24">
        <f t="shared" si="10"/>
        <v>7.7509322735077352E-2</v>
      </c>
      <c r="AA19" s="24">
        <f t="shared" si="10"/>
        <v>0.25301462473137792</v>
      </c>
      <c r="AB19" s="24">
        <f t="shared" si="10"/>
        <v>0.71489533861741861</v>
      </c>
      <c r="AC19" s="24">
        <f t="shared" si="10"/>
        <v>0.64974772267184144</v>
      </c>
      <c r="AD19" s="24">
        <f t="shared" si="10"/>
        <v>1</v>
      </c>
      <c r="AJ19">
        <v>16</v>
      </c>
      <c r="AK19" s="31" t="s">
        <v>136</v>
      </c>
      <c r="AL19" s="28">
        <f t="shared" si="3"/>
        <v>0</v>
      </c>
      <c r="AM19" s="28">
        <f t="shared" si="4"/>
        <v>0</v>
      </c>
      <c r="AN19" s="28">
        <f t="shared" si="5"/>
        <v>6.0254952970543361E-2</v>
      </c>
      <c r="AO19" s="28">
        <f t="shared" si="6"/>
        <v>0.63581372575375539</v>
      </c>
      <c r="AP19" s="28">
        <f t="shared" si="7"/>
        <v>0</v>
      </c>
      <c r="AQ19" s="28">
        <f t="shared" si="8"/>
        <v>0</v>
      </c>
      <c r="AR19">
        <f t="shared" si="1"/>
        <v>0.69606867872429878</v>
      </c>
      <c r="AS19">
        <f t="shared" si="2"/>
        <v>52</v>
      </c>
      <c r="AU19">
        <v>16</v>
      </c>
      <c r="AV19" s="31" t="s">
        <v>136</v>
      </c>
      <c r="AW19" s="31">
        <v>0</v>
      </c>
      <c r="AX19">
        <v>0</v>
      </c>
      <c r="AY19">
        <v>1</v>
      </c>
      <c r="AZ19">
        <v>1</v>
      </c>
      <c r="BA19">
        <v>0</v>
      </c>
      <c r="BB19" s="32">
        <v>0</v>
      </c>
    </row>
    <row r="20" spans="1:54" x14ac:dyDescent="0.25">
      <c r="A20" s="1" t="s">
        <v>17</v>
      </c>
      <c r="B20" s="18">
        <v>1584</v>
      </c>
      <c r="C20" s="18">
        <v>30811</v>
      </c>
      <c r="D20" s="27">
        <v>103.4</v>
      </c>
      <c r="E20" s="50">
        <v>3739.97</v>
      </c>
      <c r="F20" s="18">
        <v>0.3</v>
      </c>
      <c r="G20" s="16">
        <v>652</v>
      </c>
      <c r="H20" s="2">
        <v>18</v>
      </c>
      <c r="I20" s="10">
        <v>2003.18</v>
      </c>
      <c r="J20" s="14">
        <v>94.4</v>
      </c>
      <c r="K20" s="14">
        <v>204.4667</v>
      </c>
      <c r="M20" s="12"/>
      <c r="O20" s="18">
        <v>1584</v>
      </c>
      <c r="P20" s="50">
        <v>3739.97</v>
      </c>
      <c r="Q20" s="18">
        <v>0.3</v>
      </c>
      <c r="R20" s="2">
        <v>18</v>
      </c>
      <c r="S20" s="10">
        <v>2003.18</v>
      </c>
      <c r="T20" s="14">
        <v>94.4</v>
      </c>
      <c r="U20" s="14">
        <v>204.4667</v>
      </c>
      <c r="AJ20">
        <v>17</v>
      </c>
      <c r="AK20" s="31" t="s">
        <v>137</v>
      </c>
      <c r="AL20" s="28">
        <f t="shared" si="3"/>
        <v>0</v>
      </c>
      <c r="AM20" s="28">
        <f t="shared" si="4"/>
        <v>0</v>
      </c>
      <c r="AN20" s="28">
        <f t="shared" si="5"/>
        <v>7.1514804215418906E-2</v>
      </c>
      <c r="AO20" s="28">
        <f t="shared" si="6"/>
        <v>0</v>
      </c>
      <c r="AP20" s="28">
        <f t="shared" si="7"/>
        <v>0.41319573926193187</v>
      </c>
      <c r="AQ20" s="28">
        <f t="shared" si="8"/>
        <v>0</v>
      </c>
      <c r="AR20">
        <f t="shared" si="1"/>
        <v>0.48471054347735076</v>
      </c>
      <c r="AS20">
        <f t="shared" si="2"/>
        <v>57</v>
      </c>
      <c r="AU20">
        <v>17</v>
      </c>
      <c r="AV20" s="31" t="s">
        <v>137</v>
      </c>
      <c r="AW20" s="31">
        <v>0</v>
      </c>
      <c r="AX20">
        <v>0</v>
      </c>
      <c r="AY20">
        <v>1</v>
      </c>
      <c r="AZ20">
        <v>0</v>
      </c>
      <c r="BA20">
        <v>1</v>
      </c>
      <c r="BB20" s="32">
        <v>0</v>
      </c>
    </row>
    <row r="21" spans="1:54" x14ac:dyDescent="0.25">
      <c r="A21" s="1" t="s">
        <v>18</v>
      </c>
      <c r="B21" s="18">
        <v>1424</v>
      </c>
      <c r="C21" s="18">
        <v>30818</v>
      </c>
      <c r="D21" s="27">
        <v>103.5</v>
      </c>
      <c r="E21" s="50">
        <v>3781.14</v>
      </c>
      <c r="F21" s="18">
        <v>-0.3</v>
      </c>
      <c r="G21" s="16">
        <v>677</v>
      </c>
      <c r="H21" s="2">
        <v>15.1</v>
      </c>
      <c r="I21" s="10">
        <v>2000.01</v>
      </c>
      <c r="J21" s="14">
        <v>102.4667</v>
      </c>
      <c r="K21" s="14">
        <v>184.6</v>
      </c>
      <c r="M21" s="12"/>
      <c r="O21" s="18">
        <v>1424</v>
      </c>
      <c r="P21" s="50">
        <v>3781.14</v>
      </c>
      <c r="Q21" s="18">
        <v>-0.3</v>
      </c>
      <c r="R21" s="2">
        <v>15.1</v>
      </c>
      <c r="S21" s="10">
        <v>2000.01</v>
      </c>
      <c r="T21" s="14">
        <v>102.4667</v>
      </c>
      <c r="U21" s="14">
        <v>184.6</v>
      </c>
      <c r="AJ21">
        <v>18</v>
      </c>
      <c r="AK21" s="31" t="s">
        <v>138</v>
      </c>
      <c r="AL21" s="28">
        <f t="shared" si="3"/>
        <v>0</v>
      </c>
      <c r="AM21" s="28">
        <f t="shared" si="4"/>
        <v>0</v>
      </c>
      <c r="AN21" s="28">
        <f t="shared" si="5"/>
        <v>6.0038852083564298E-2</v>
      </c>
      <c r="AO21" s="28">
        <f t="shared" si="6"/>
        <v>0</v>
      </c>
      <c r="AP21" s="28">
        <f t="shared" si="7"/>
        <v>0</v>
      </c>
      <c r="AQ21" s="28">
        <f t="shared" si="8"/>
        <v>0.66030894193110989</v>
      </c>
      <c r="AR21">
        <f t="shared" si="1"/>
        <v>0.72034779401467419</v>
      </c>
      <c r="AS21">
        <f t="shared" si="2"/>
        <v>47</v>
      </c>
      <c r="AU21">
        <v>18</v>
      </c>
      <c r="AV21" s="31" t="s">
        <v>138</v>
      </c>
      <c r="AW21" s="31">
        <v>0</v>
      </c>
      <c r="AX21">
        <v>0</v>
      </c>
      <c r="AY21">
        <v>1</v>
      </c>
      <c r="AZ21">
        <v>0</v>
      </c>
      <c r="BA21">
        <v>0</v>
      </c>
      <c r="BB21" s="32">
        <v>1</v>
      </c>
    </row>
    <row r="22" spans="1:54" x14ac:dyDescent="0.25">
      <c r="A22" s="1" t="s">
        <v>19</v>
      </c>
      <c r="B22" s="18">
        <v>1407</v>
      </c>
      <c r="C22" s="18">
        <v>30816</v>
      </c>
      <c r="D22" s="27">
        <v>103.4</v>
      </c>
      <c r="E22" s="50">
        <v>3942.67</v>
      </c>
      <c r="F22" s="18">
        <v>-1</v>
      </c>
      <c r="G22" s="16">
        <v>645</v>
      </c>
      <c r="H22" s="2">
        <v>16.2</v>
      </c>
      <c r="I22" s="10">
        <v>2002.18</v>
      </c>
      <c r="J22" s="14">
        <v>73.966669999999993</v>
      </c>
      <c r="K22" s="14">
        <v>170.13329999999999</v>
      </c>
      <c r="M22" s="12"/>
      <c r="O22" s="18">
        <v>1407</v>
      </c>
      <c r="P22" s="50">
        <v>3942.67</v>
      </c>
      <c r="Q22" s="18">
        <v>-1</v>
      </c>
      <c r="R22" s="2">
        <v>16.2</v>
      </c>
      <c r="S22" s="10">
        <v>2002.18</v>
      </c>
      <c r="T22" s="14">
        <v>73.966669999999993</v>
      </c>
      <c r="U22" s="14">
        <v>170.13329999999999</v>
      </c>
      <c r="AJ22">
        <v>19</v>
      </c>
      <c r="AK22" s="31" t="s">
        <v>100</v>
      </c>
      <c r="AL22" s="28">
        <f t="shared" si="3"/>
        <v>0</v>
      </c>
      <c r="AM22" s="28">
        <f t="shared" si="4"/>
        <v>0</v>
      </c>
      <c r="AN22" s="28">
        <f t="shared" si="5"/>
        <v>0</v>
      </c>
      <c r="AO22" s="28">
        <f t="shared" si="6"/>
        <v>0.52272085041706506</v>
      </c>
      <c r="AP22" s="28">
        <f t="shared" si="7"/>
        <v>0.28621510964078689</v>
      </c>
      <c r="AQ22" s="28">
        <f t="shared" si="8"/>
        <v>0</v>
      </c>
      <c r="AR22">
        <f t="shared" si="1"/>
        <v>0.80893596005785195</v>
      </c>
      <c r="AS22">
        <f t="shared" si="2"/>
        <v>30</v>
      </c>
      <c r="AU22">
        <v>19</v>
      </c>
      <c r="AV22" s="31" t="s">
        <v>100</v>
      </c>
      <c r="AW22" s="31">
        <v>0</v>
      </c>
      <c r="AX22">
        <v>0</v>
      </c>
      <c r="AY22">
        <v>0</v>
      </c>
      <c r="AZ22">
        <v>1</v>
      </c>
      <c r="BA22">
        <v>1</v>
      </c>
      <c r="BB22" s="32">
        <v>0</v>
      </c>
    </row>
    <row r="23" spans="1:54" x14ac:dyDescent="0.25">
      <c r="A23" s="1" t="s">
        <v>20</v>
      </c>
      <c r="B23" s="18">
        <v>1493</v>
      </c>
      <c r="C23" s="18">
        <v>30799</v>
      </c>
      <c r="D23" s="27">
        <v>104.1</v>
      </c>
      <c r="E23" s="50">
        <v>4054.89</v>
      </c>
      <c r="F23" s="18">
        <v>-1.5</v>
      </c>
      <c r="G23" s="16">
        <v>616</v>
      </c>
      <c r="H23" s="2">
        <v>18.100000000000001</v>
      </c>
      <c r="I23" s="10">
        <v>2020.29</v>
      </c>
      <c r="J23" s="14">
        <v>94.366669999999999</v>
      </c>
      <c r="K23" s="14">
        <v>188.9667</v>
      </c>
      <c r="M23" s="12"/>
      <c r="O23" s="18">
        <v>1493</v>
      </c>
      <c r="P23" s="50">
        <v>4054.89</v>
      </c>
      <c r="Q23" s="18">
        <v>-1.5</v>
      </c>
      <c r="R23" s="2">
        <v>18.100000000000001</v>
      </c>
      <c r="S23" s="10">
        <v>2020.29</v>
      </c>
      <c r="T23" s="14">
        <v>94.366669999999999</v>
      </c>
      <c r="U23" s="14">
        <v>188.9667</v>
      </c>
      <c r="AJ23">
        <v>20</v>
      </c>
      <c r="AK23" s="57" t="s">
        <v>101</v>
      </c>
      <c r="AL23" s="28">
        <f t="shared" si="3"/>
        <v>0</v>
      </c>
      <c r="AM23" s="28">
        <f t="shared" si="4"/>
        <v>0</v>
      </c>
      <c r="AN23" s="28">
        <f t="shared" si="5"/>
        <v>0</v>
      </c>
      <c r="AO23" s="28">
        <f t="shared" si="6"/>
        <v>0.46290092380736569</v>
      </c>
      <c r="AP23" s="28">
        <f t="shared" si="7"/>
        <v>0</v>
      </c>
      <c r="AQ23" s="28">
        <f t="shared" si="8"/>
        <v>0.48246487260711191</v>
      </c>
      <c r="AR23" s="56">
        <f t="shared" si="1"/>
        <v>0.9453657964144776</v>
      </c>
      <c r="AS23">
        <f t="shared" si="2"/>
        <v>2</v>
      </c>
      <c r="AU23">
        <v>20</v>
      </c>
      <c r="AV23" s="31" t="s">
        <v>101</v>
      </c>
      <c r="AW23" s="31">
        <v>0</v>
      </c>
      <c r="AX23">
        <v>0</v>
      </c>
      <c r="AY23">
        <v>0</v>
      </c>
      <c r="AZ23">
        <v>1</v>
      </c>
      <c r="BA23">
        <v>0</v>
      </c>
      <c r="BB23" s="32">
        <v>1</v>
      </c>
    </row>
    <row r="24" spans="1:54" x14ac:dyDescent="0.25">
      <c r="A24" s="1" t="s">
        <v>21</v>
      </c>
      <c r="B24" s="18">
        <v>1281</v>
      </c>
      <c r="C24" s="18">
        <v>30796</v>
      </c>
      <c r="D24" s="27">
        <v>103.7</v>
      </c>
      <c r="E24" s="50">
        <v>3854.88</v>
      </c>
      <c r="F24" s="18">
        <v>-0.8</v>
      </c>
      <c r="G24" s="16">
        <v>598</v>
      </c>
      <c r="H24" s="2">
        <v>17.8</v>
      </c>
      <c r="I24" s="10">
        <v>2050.5700000000002</v>
      </c>
      <c r="J24" s="14">
        <v>117.8</v>
      </c>
      <c r="K24" s="14">
        <v>184.83330000000001</v>
      </c>
      <c r="M24" s="12"/>
      <c r="O24" s="18">
        <v>1281</v>
      </c>
      <c r="P24" s="50">
        <v>3854.88</v>
      </c>
      <c r="Q24" s="18">
        <v>-0.8</v>
      </c>
      <c r="R24" s="2">
        <v>17.8</v>
      </c>
      <c r="S24" s="10">
        <v>2050.5700000000002</v>
      </c>
      <c r="T24" s="14">
        <v>117.8</v>
      </c>
      <c r="U24" s="14">
        <v>184.83330000000001</v>
      </c>
      <c r="AJ24">
        <v>21</v>
      </c>
      <c r="AK24" s="33" t="s">
        <v>102</v>
      </c>
      <c r="AL24" s="28">
        <f t="shared" si="3"/>
        <v>0</v>
      </c>
      <c r="AM24" s="28">
        <f t="shared" si="4"/>
        <v>0</v>
      </c>
      <c r="AN24" s="28">
        <f t="shared" si="5"/>
        <v>0</v>
      </c>
      <c r="AO24" s="28">
        <f t="shared" si="6"/>
        <v>0</v>
      </c>
      <c r="AP24" s="28">
        <f t="shared" si="7"/>
        <v>0.26346981294271271</v>
      </c>
      <c r="AQ24" s="28">
        <f t="shared" si="8"/>
        <v>0.50151714089994837</v>
      </c>
      <c r="AR24">
        <f t="shared" si="1"/>
        <v>0.76498695384266102</v>
      </c>
      <c r="AS24">
        <f t="shared" si="2"/>
        <v>39</v>
      </c>
      <c r="AU24">
        <v>21</v>
      </c>
      <c r="AV24" s="33" t="s">
        <v>102</v>
      </c>
      <c r="AW24" s="31">
        <v>0</v>
      </c>
      <c r="AX24">
        <v>0</v>
      </c>
      <c r="AY24" s="34">
        <v>0</v>
      </c>
      <c r="AZ24" s="34">
        <v>0</v>
      </c>
      <c r="BA24" s="34">
        <v>1</v>
      </c>
      <c r="BB24" s="35">
        <v>1</v>
      </c>
    </row>
    <row r="25" spans="1:54" x14ac:dyDescent="0.25">
      <c r="A25" s="1" t="s">
        <v>22</v>
      </c>
      <c r="B25" s="18">
        <v>1231</v>
      </c>
      <c r="C25" s="18">
        <v>30795</v>
      </c>
      <c r="D25" s="27">
        <v>104</v>
      </c>
      <c r="E25" s="50">
        <v>3895.33</v>
      </c>
      <c r="F25" s="18">
        <v>-0.8</v>
      </c>
      <c r="G25" s="16">
        <v>671</v>
      </c>
      <c r="H25" s="2">
        <v>14.8</v>
      </c>
      <c r="I25" s="10">
        <v>2058.4299999999998</v>
      </c>
      <c r="J25" s="14">
        <v>121.66670000000001</v>
      </c>
      <c r="K25" s="14">
        <v>163.9667</v>
      </c>
      <c r="M25" s="12"/>
      <c r="O25" s="18">
        <v>1231</v>
      </c>
      <c r="P25" s="50">
        <v>3895.33</v>
      </c>
      <c r="Q25" s="18">
        <v>-0.8</v>
      </c>
      <c r="R25" s="2">
        <v>14.8</v>
      </c>
      <c r="S25" s="10">
        <v>2058.4299999999998</v>
      </c>
      <c r="T25" s="14">
        <v>121.66670000000001</v>
      </c>
      <c r="U25" s="14">
        <v>163.9667</v>
      </c>
      <c r="AJ25">
        <v>22</v>
      </c>
      <c r="AK25" s="28" t="s">
        <v>139</v>
      </c>
      <c r="AL25" s="28">
        <f t="shared" si="3"/>
        <v>0.51034750930187855</v>
      </c>
      <c r="AM25" s="28">
        <f t="shared" si="4"/>
        <v>2.9080709942882046E-2</v>
      </c>
      <c r="AN25" s="28">
        <f t="shared" si="5"/>
        <v>5.0110490180770309E-2</v>
      </c>
      <c r="AO25" s="28">
        <f t="shared" si="6"/>
        <v>0</v>
      </c>
      <c r="AP25" s="28">
        <f t="shared" si="7"/>
        <v>0</v>
      </c>
      <c r="AQ25" s="28">
        <f t="shared" si="8"/>
        <v>0</v>
      </c>
      <c r="AR25">
        <f t="shared" si="1"/>
        <v>0.58953870942553088</v>
      </c>
      <c r="AS25">
        <f t="shared" si="2"/>
        <v>56</v>
      </c>
      <c r="AU25">
        <v>22</v>
      </c>
      <c r="AV25" s="28" t="s">
        <v>139</v>
      </c>
      <c r="AW25" s="28">
        <v>1</v>
      </c>
      <c r="AX25" s="29">
        <v>1</v>
      </c>
      <c r="AY25" s="29">
        <v>1</v>
      </c>
      <c r="AZ25" s="29">
        <v>0</v>
      </c>
      <c r="BA25" s="29">
        <v>0</v>
      </c>
      <c r="BB25" s="30">
        <v>0</v>
      </c>
    </row>
    <row r="26" spans="1:54" x14ac:dyDescent="0.25">
      <c r="A26" s="1" t="s">
        <v>23</v>
      </c>
      <c r="B26" s="18">
        <v>1209</v>
      </c>
      <c r="C26" s="18">
        <v>30790</v>
      </c>
      <c r="D26" s="27">
        <v>105</v>
      </c>
      <c r="E26" s="50">
        <v>4066.95</v>
      </c>
      <c r="F26" s="18">
        <v>-0.5</v>
      </c>
      <c r="G26" s="16">
        <v>643</v>
      </c>
      <c r="H26" s="2">
        <v>16.600000000000001</v>
      </c>
      <c r="I26" s="10">
        <v>2067.69</v>
      </c>
      <c r="J26" s="14">
        <v>92.5</v>
      </c>
      <c r="K26" s="14">
        <v>152.23330000000001</v>
      </c>
      <c r="M26" s="12"/>
      <c r="O26" s="18">
        <v>1209</v>
      </c>
      <c r="P26" s="50">
        <v>4066.95</v>
      </c>
      <c r="Q26" s="18">
        <v>-0.5</v>
      </c>
      <c r="R26" s="2">
        <v>16.600000000000001</v>
      </c>
      <c r="S26" s="10">
        <v>2067.69</v>
      </c>
      <c r="T26" s="14">
        <v>92.5</v>
      </c>
      <c r="U26" s="14">
        <v>152.23330000000001</v>
      </c>
      <c r="X26" s="9"/>
      <c r="Y26" s="9"/>
      <c r="Z26" s="9"/>
      <c r="AA26" s="9"/>
      <c r="AJ26">
        <v>23</v>
      </c>
      <c r="AK26" s="31" t="s">
        <v>140</v>
      </c>
      <c r="AL26" s="28">
        <f t="shared" si="3"/>
        <v>0.34527697489915199</v>
      </c>
      <c r="AM26" s="28">
        <f t="shared" si="4"/>
        <v>3.0134296072386234E-2</v>
      </c>
      <c r="AN26" s="28">
        <f t="shared" si="5"/>
        <v>0</v>
      </c>
      <c r="AO26" s="28">
        <f t="shared" si="6"/>
        <v>0.36169851457924923</v>
      </c>
      <c r="AP26" s="28">
        <f t="shared" si="7"/>
        <v>0</v>
      </c>
      <c r="AQ26" s="28">
        <f t="shared" si="8"/>
        <v>0</v>
      </c>
      <c r="AR26">
        <f t="shared" si="1"/>
        <v>0.73710978555078743</v>
      </c>
      <c r="AS26">
        <f t="shared" si="2"/>
        <v>43</v>
      </c>
      <c r="AU26">
        <v>23</v>
      </c>
      <c r="AV26" s="31" t="s">
        <v>140</v>
      </c>
      <c r="AW26" s="31">
        <v>1</v>
      </c>
      <c r="AX26">
        <v>1</v>
      </c>
      <c r="AY26">
        <v>0</v>
      </c>
      <c r="AZ26">
        <v>1</v>
      </c>
      <c r="BA26">
        <v>0</v>
      </c>
      <c r="BB26" s="32">
        <v>0</v>
      </c>
    </row>
    <row r="27" spans="1:54" x14ac:dyDescent="0.25">
      <c r="A27" s="1" t="s">
        <v>24</v>
      </c>
      <c r="B27" s="18">
        <v>1201</v>
      </c>
      <c r="C27" s="18">
        <v>30528</v>
      </c>
      <c r="D27" s="27">
        <v>103.3</v>
      </c>
      <c r="E27" s="50">
        <v>4181.49</v>
      </c>
      <c r="F27" s="18">
        <v>-0.9</v>
      </c>
      <c r="G27" s="16">
        <v>612</v>
      </c>
      <c r="H27" s="2">
        <v>16.2</v>
      </c>
      <c r="I27" s="10">
        <v>2074.88</v>
      </c>
      <c r="J27" s="14">
        <v>119.2</v>
      </c>
      <c r="K27" s="14">
        <v>168.13329999999999</v>
      </c>
      <c r="M27" s="12"/>
      <c r="O27" s="18">
        <v>1201</v>
      </c>
      <c r="P27" s="50">
        <v>4181.49</v>
      </c>
      <c r="Q27" s="18">
        <v>-0.9</v>
      </c>
      <c r="R27" s="2">
        <v>16.2</v>
      </c>
      <c r="S27" s="10">
        <v>2074.88</v>
      </c>
      <c r="T27" s="14">
        <v>119.2</v>
      </c>
      <c r="U27" s="14">
        <v>168.13329999999999</v>
      </c>
      <c r="AJ27">
        <v>24</v>
      </c>
      <c r="AK27" s="31" t="s">
        <v>141</v>
      </c>
      <c r="AL27" s="28">
        <f t="shared" si="3"/>
        <v>0.44521120140888709</v>
      </c>
      <c r="AM27" s="28">
        <f t="shared" si="4"/>
        <v>3.0194768118483699E-2</v>
      </c>
      <c r="AN27" s="28">
        <f t="shared" si="5"/>
        <v>0</v>
      </c>
      <c r="AO27" s="28">
        <f t="shared" si="6"/>
        <v>0</v>
      </c>
      <c r="AP27" s="28">
        <f t="shared" si="7"/>
        <v>0.2601366647329903</v>
      </c>
      <c r="AQ27" s="28">
        <f t="shared" si="8"/>
        <v>0</v>
      </c>
      <c r="AR27">
        <f t="shared" si="1"/>
        <v>0.73554263426036104</v>
      </c>
      <c r="AS27">
        <f t="shared" si="2"/>
        <v>44</v>
      </c>
      <c r="AU27">
        <v>24</v>
      </c>
      <c r="AV27" s="31" t="s">
        <v>141</v>
      </c>
      <c r="AW27" s="31">
        <v>1</v>
      </c>
      <c r="AX27">
        <v>1</v>
      </c>
      <c r="AY27">
        <v>0</v>
      </c>
      <c r="AZ27">
        <v>0</v>
      </c>
      <c r="BA27">
        <v>1</v>
      </c>
      <c r="BB27" s="32">
        <v>0</v>
      </c>
    </row>
    <row r="28" spans="1:54" x14ac:dyDescent="0.25">
      <c r="A28" s="1" t="s">
        <v>25</v>
      </c>
      <c r="B28" s="18">
        <v>1065</v>
      </c>
      <c r="C28" s="18">
        <v>30530</v>
      </c>
      <c r="D28" s="27">
        <v>103.5</v>
      </c>
      <c r="E28" s="50">
        <v>4019.08</v>
      </c>
      <c r="F28" s="18">
        <v>-0.8</v>
      </c>
      <c r="G28" s="16">
        <v>605</v>
      </c>
      <c r="H28" s="2">
        <v>16.3</v>
      </c>
      <c r="I28" s="10">
        <v>2083.89</v>
      </c>
      <c r="J28" s="14">
        <v>137.73330000000001</v>
      </c>
      <c r="K28" s="14">
        <v>159.16669999999999</v>
      </c>
      <c r="M28" s="12"/>
      <c r="O28" s="18">
        <v>1065</v>
      </c>
      <c r="P28" s="50">
        <v>4019.08</v>
      </c>
      <c r="Q28" s="18">
        <v>-0.8</v>
      </c>
      <c r="R28" s="2">
        <v>16.3</v>
      </c>
      <c r="S28" s="10">
        <v>2083.89</v>
      </c>
      <c r="T28" s="14">
        <v>137.73330000000001</v>
      </c>
      <c r="U28" s="14">
        <v>159.16669999999999</v>
      </c>
      <c r="AJ28">
        <v>25</v>
      </c>
      <c r="AK28" s="31" t="s">
        <v>142</v>
      </c>
      <c r="AL28" s="28">
        <f t="shared" si="3"/>
        <v>0.38775915711058512</v>
      </c>
      <c r="AM28" s="28">
        <f t="shared" si="4"/>
        <v>3.3193726426348873E-2</v>
      </c>
      <c r="AN28" s="28">
        <f t="shared" si="5"/>
        <v>0</v>
      </c>
      <c r="AO28" s="28">
        <f t="shared" si="6"/>
        <v>0</v>
      </c>
      <c r="AP28" s="28">
        <f t="shared" si="7"/>
        <v>0</v>
      </c>
      <c r="AQ28" s="28">
        <f t="shared" si="8"/>
        <v>0.4606930921190785</v>
      </c>
      <c r="AR28">
        <f t="shared" si="1"/>
        <v>0.88164597565601244</v>
      </c>
      <c r="AS28">
        <f t="shared" si="2"/>
        <v>14</v>
      </c>
      <c r="AU28">
        <v>25</v>
      </c>
      <c r="AV28" s="31" t="s">
        <v>142</v>
      </c>
      <c r="AW28" s="31">
        <v>1</v>
      </c>
      <c r="AX28">
        <v>1</v>
      </c>
      <c r="AY28">
        <v>0</v>
      </c>
      <c r="AZ28">
        <v>0</v>
      </c>
      <c r="BA28">
        <v>0</v>
      </c>
      <c r="BB28" s="32">
        <v>1</v>
      </c>
    </row>
    <row r="29" spans="1:54" x14ac:dyDescent="0.25">
      <c r="A29" s="1" t="s">
        <v>26</v>
      </c>
      <c r="B29" s="18">
        <v>1027</v>
      </c>
      <c r="C29" s="18">
        <v>30517</v>
      </c>
      <c r="D29" s="27">
        <v>102.8</v>
      </c>
      <c r="E29" s="50">
        <v>4055.04</v>
      </c>
      <c r="F29" s="18">
        <v>-0.5</v>
      </c>
      <c r="G29" s="16">
        <v>672</v>
      </c>
      <c r="H29" s="2">
        <v>14.6</v>
      </c>
      <c r="I29" s="10">
        <v>2090.1799999999998</v>
      </c>
      <c r="J29" s="14">
        <v>135.4</v>
      </c>
      <c r="K29" s="14">
        <v>139.33330000000001</v>
      </c>
      <c r="M29" s="12"/>
      <c r="O29" s="18">
        <v>1027</v>
      </c>
      <c r="P29" s="50">
        <v>4055.04</v>
      </c>
      <c r="Q29" s="18">
        <v>-0.5</v>
      </c>
      <c r="R29" s="2">
        <v>14.6</v>
      </c>
      <c r="S29" s="10">
        <v>2090.1799999999998</v>
      </c>
      <c r="T29" s="14">
        <v>135.4</v>
      </c>
      <c r="U29" s="14">
        <v>139.33330000000001</v>
      </c>
      <c r="AJ29">
        <v>26</v>
      </c>
      <c r="AK29" s="31" t="s">
        <v>143</v>
      </c>
      <c r="AL29" s="28">
        <f t="shared" si="3"/>
        <v>0.36491803020064301</v>
      </c>
      <c r="AM29" s="28">
        <f t="shared" si="4"/>
        <v>0</v>
      </c>
      <c r="AN29" s="28">
        <f t="shared" si="5"/>
        <v>5.114899312500068E-2</v>
      </c>
      <c r="AO29" s="28">
        <f t="shared" si="6"/>
        <v>0.35740370924396136</v>
      </c>
      <c r="AP29" s="28">
        <f t="shared" si="7"/>
        <v>0</v>
      </c>
      <c r="AQ29" s="28">
        <f t="shared" si="8"/>
        <v>0</v>
      </c>
      <c r="AR29">
        <f t="shared" si="1"/>
        <v>0.77347073256960508</v>
      </c>
      <c r="AS29">
        <f t="shared" si="2"/>
        <v>38</v>
      </c>
      <c r="AU29">
        <v>26</v>
      </c>
      <c r="AV29" s="31" t="s">
        <v>143</v>
      </c>
      <c r="AW29" s="31">
        <v>1</v>
      </c>
      <c r="AX29">
        <v>0</v>
      </c>
      <c r="AY29">
        <v>1</v>
      </c>
      <c r="AZ29">
        <v>1</v>
      </c>
      <c r="BA29">
        <v>0</v>
      </c>
      <c r="BB29" s="32">
        <v>0</v>
      </c>
    </row>
    <row r="30" spans="1:54" x14ac:dyDescent="0.25">
      <c r="A30" s="1" t="s">
        <v>27</v>
      </c>
      <c r="B30" s="18">
        <v>957</v>
      </c>
      <c r="C30" s="18">
        <v>30510</v>
      </c>
      <c r="D30" s="27">
        <v>102.9</v>
      </c>
      <c r="E30" s="50">
        <v>4218.92</v>
      </c>
      <c r="F30" s="18">
        <v>0.8</v>
      </c>
      <c r="G30" s="16">
        <v>672</v>
      </c>
      <c r="H30" s="2">
        <v>16.5</v>
      </c>
      <c r="I30" s="10">
        <v>2096.41</v>
      </c>
      <c r="J30" s="14">
        <v>106</v>
      </c>
      <c r="K30" s="14">
        <v>130.0667</v>
      </c>
      <c r="M30" s="12"/>
      <c r="O30" s="18">
        <v>957</v>
      </c>
      <c r="P30" s="50">
        <v>4218.92</v>
      </c>
      <c r="Q30" s="18">
        <v>0.8</v>
      </c>
      <c r="R30" s="2">
        <v>16.5</v>
      </c>
      <c r="S30" s="10">
        <v>2096.41</v>
      </c>
      <c r="T30" s="14">
        <v>106</v>
      </c>
      <c r="U30" s="14">
        <v>130.0667</v>
      </c>
      <c r="AJ30">
        <v>27</v>
      </c>
      <c r="AK30" s="31" t="s">
        <v>144</v>
      </c>
      <c r="AL30" s="28">
        <f t="shared" si="3"/>
        <v>0.47841376587740947</v>
      </c>
      <c r="AM30" s="28">
        <f t="shared" si="4"/>
        <v>0</v>
      </c>
      <c r="AN30" s="28">
        <f t="shared" si="5"/>
        <v>5.9039894365753381E-2</v>
      </c>
      <c r="AO30" s="28">
        <f t="shared" si="6"/>
        <v>0</v>
      </c>
      <c r="AP30" s="28">
        <f t="shared" si="7"/>
        <v>0.28903539948747486</v>
      </c>
      <c r="AQ30" s="28">
        <f t="shared" si="8"/>
        <v>0</v>
      </c>
      <c r="AR30">
        <f t="shared" si="1"/>
        <v>0.8264890597306378</v>
      </c>
      <c r="AS30">
        <f t="shared" si="2"/>
        <v>27</v>
      </c>
      <c r="AU30">
        <v>27</v>
      </c>
      <c r="AV30" s="31" t="s">
        <v>144</v>
      </c>
      <c r="AW30" s="31">
        <v>1</v>
      </c>
      <c r="AX30">
        <v>0</v>
      </c>
      <c r="AY30">
        <v>1</v>
      </c>
      <c r="AZ30">
        <v>0</v>
      </c>
      <c r="BA30">
        <v>1</v>
      </c>
      <c r="BB30" s="32">
        <v>0</v>
      </c>
    </row>
    <row r="31" spans="1:54" x14ac:dyDescent="0.25">
      <c r="A31" s="1" t="s">
        <v>28</v>
      </c>
      <c r="B31" s="18">
        <v>926</v>
      </c>
      <c r="C31" s="18">
        <v>30426</v>
      </c>
      <c r="D31" s="27">
        <v>104.7</v>
      </c>
      <c r="E31" s="50">
        <v>4353.55</v>
      </c>
      <c r="F31" s="18">
        <v>2</v>
      </c>
      <c r="G31" s="16">
        <v>632</v>
      </c>
      <c r="H31" s="2">
        <v>17.7</v>
      </c>
      <c r="I31" s="10">
        <v>2099.4</v>
      </c>
      <c r="J31" s="14">
        <v>143.36670000000001</v>
      </c>
      <c r="K31" s="14">
        <v>144.23330000000001</v>
      </c>
      <c r="M31" s="12"/>
      <c r="O31" s="18">
        <v>926</v>
      </c>
      <c r="P31" s="50">
        <v>4353.55</v>
      </c>
      <c r="Q31" s="18">
        <v>2</v>
      </c>
      <c r="R31" s="2">
        <v>17.7</v>
      </c>
      <c r="S31" s="10">
        <v>2099.4</v>
      </c>
      <c r="T31" s="14">
        <v>143.36670000000001</v>
      </c>
      <c r="U31" s="14">
        <v>144.23330000000001</v>
      </c>
      <c r="Z31" t="s">
        <v>107</v>
      </c>
      <c r="AJ31">
        <v>28</v>
      </c>
      <c r="AK31" s="31" t="s">
        <v>145</v>
      </c>
      <c r="AL31" s="28">
        <f t="shared" si="3"/>
        <v>0.41270533556588218</v>
      </c>
      <c r="AM31" s="28">
        <f t="shared" si="4"/>
        <v>0</v>
      </c>
      <c r="AN31" s="28">
        <f t="shared" si="5"/>
        <v>5.0993188382171518E-2</v>
      </c>
      <c r="AO31" s="28">
        <f t="shared" si="6"/>
        <v>0</v>
      </c>
      <c r="AP31" s="28">
        <f t="shared" si="7"/>
        <v>0</v>
      </c>
      <c r="AQ31" s="28">
        <f t="shared" si="8"/>
        <v>0.4196804832646715</v>
      </c>
      <c r="AR31">
        <f t="shared" si="1"/>
        <v>0.88337900721272522</v>
      </c>
      <c r="AS31">
        <f t="shared" si="2"/>
        <v>12</v>
      </c>
      <c r="AU31">
        <v>28</v>
      </c>
      <c r="AV31" s="31" t="s">
        <v>145</v>
      </c>
      <c r="AW31" s="31">
        <v>1</v>
      </c>
      <c r="AX31">
        <v>0</v>
      </c>
      <c r="AY31">
        <v>1</v>
      </c>
      <c r="AZ31">
        <v>0</v>
      </c>
      <c r="BA31">
        <v>0</v>
      </c>
      <c r="BB31" s="32">
        <v>1</v>
      </c>
    </row>
    <row r="32" spans="1:54" x14ac:dyDescent="0.25">
      <c r="A32" s="1" t="s">
        <v>29</v>
      </c>
      <c r="B32" s="18">
        <v>862</v>
      </c>
      <c r="C32" s="18">
        <v>30434</v>
      </c>
      <c r="D32" s="27">
        <v>104.2</v>
      </c>
      <c r="E32" s="50">
        <v>4220.6899999999996</v>
      </c>
      <c r="F32" s="18">
        <v>1.5</v>
      </c>
      <c r="G32" s="16">
        <v>631</v>
      </c>
      <c r="H32" s="2">
        <v>16.3</v>
      </c>
      <c r="I32" s="10">
        <v>2129.56</v>
      </c>
      <c r="J32" s="14">
        <v>145.73330000000001</v>
      </c>
      <c r="K32" s="14">
        <v>137.1</v>
      </c>
      <c r="M32" s="12"/>
      <c r="O32" s="18">
        <v>862</v>
      </c>
      <c r="P32" s="50">
        <v>4220.6899999999996</v>
      </c>
      <c r="Q32" s="18">
        <v>1.5</v>
      </c>
      <c r="R32" s="2">
        <v>16.3</v>
      </c>
      <c r="S32" s="10">
        <v>2129.56</v>
      </c>
      <c r="T32" s="14">
        <v>145.73330000000001</v>
      </c>
      <c r="U32" s="14">
        <v>137.1</v>
      </c>
      <c r="Z32" t="s">
        <v>129</v>
      </c>
      <c r="AA32">
        <f>(2^6)-1</f>
        <v>63</v>
      </c>
      <c r="AJ32">
        <v>29</v>
      </c>
      <c r="AK32" s="31" t="s">
        <v>103</v>
      </c>
      <c r="AL32" s="28">
        <f t="shared" si="3"/>
        <v>0.33035820945254379</v>
      </c>
      <c r="AM32" s="28">
        <f t="shared" si="4"/>
        <v>0</v>
      </c>
      <c r="AN32" s="28">
        <f t="shared" si="5"/>
        <v>0</v>
      </c>
      <c r="AO32" s="28">
        <f t="shared" si="6"/>
        <v>0.3186503799000478</v>
      </c>
      <c r="AP32" s="28">
        <f t="shared" si="7"/>
        <v>0.22058017516660219</v>
      </c>
      <c r="AQ32" s="28">
        <f t="shared" si="8"/>
        <v>0</v>
      </c>
      <c r="AR32">
        <f t="shared" si="1"/>
        <v>0.86958876451919387</v>
      </c>
      <c r="AS32">
        <f t="shared" si="2"/>
        <v>19</v>
      </c>
      <c r="AU32">
        <v>29</v>
      </c>
      <c r="AV32" s="31" t="s">
        <v>103</v>
      </c>
      <c r="AW32" s="31">
        <v>1</v>
      </c>
      <c r="AX32">
        <v>0</v>
      </c>
      <c r="AY32">
        <v>0</v>
      </c>
      <c r="AZ32">
        <v>1</v>
      </c>
      <c r="BA32">
        <v>1</v>
      </c>
      <c r="BB32" s="32">
        <v>0</v>
      </c>
    </row>
    <row r="33" spans="1:54" x14ac:dyDescent="0.25">
      <c r="A33" s="1" t="s">
        <v>30</v>
      </c>
      <c r="B33" s="18">
        <v>817</v>
      </c>
      <c r="C33" s="18">
        <v>30387</v>
      </c>
      <c r="D33" s="27">
        <v>105.4</v>
      </c>
      <c r="E33" s="50">
        <v>4255.59</v>
      </c>
      <c r="F33" s="18">
        <v>2.2000000000000002</v>
      </c>
      <c r="G33" s="16">
        <v>690</v>
      </c>
      <c r="H33" s="2">
        <v>14.7</v>
      </c>
      <c r="I33" s="10">
        <v>2138.83</v>
      </c>
      <c r="J33" s="14">
        <v>149.0667</v>
      </c>
      <c r="K33" s="14">
        <v>122.6</v>
      </c>
      <c r="M33" s="12"/>
      <c r="O33" s="18">
        <v>817</v>
      </c>
      <c r="P33" s="50">
        <v>4255.59</v>
      </c>
      <c r="Q33" s="18">
        <v>2.2000000000000002</v>
      </c>
      <c r="R33" s="2">
        <v>14.7</v>
      </c>
      <c r="S33" s="10">
        <v>2138.83</v>
      </c>
      <c r="T33" s="14">
        <v>149.0667</v>
      </c>
      <c r="U33" s="14">
        <v>122.6</v>
      </c>
      <c r="AJ33">
        <v>30</v>
      </c>
      <c r="AK33" s="31" t="s">
        <v>104</v>
      </c>
      <c r="AL33" s="28">
        <f t="shared" si="3"/>
        <v>0.29763564129772924</v>
      </c>
      <c r="AM33" s="28">
        <f t="shared" si="4"/>
        <v>0</v>
      </c>
      <c r="AN33" s="28">
        <f t="shared" si="5"/>
        <v>0</v>
      </c>
      <c r="AO33" s="28">
        <f t="shared" si="6"/>
        <v>0.29538099047933242</v>
      </c>
      <c r="AP33" s="28">
        <f t="shared" si="7"/>
        <v>0</v>
      </c>
      <c r="AQ33" s="28">
        <f t="shared" si="8"/>
        <v>0.34001898804313907</v>
      </c>
      <c r="AR33">
        <f t="shared" si="1"/>
        <v>0.93303561982020078</v>
      </c>
      <c r="AS33">
        <f t="shared" si="2"/>
        <v>4</v>
      </c>
      <c r="AU33">
        <v>30</v>
      </c>
      <c r="AV33" s="31" t="s">
        <v>104</v>
      </c>
      <c r="AW33" s="31">
        <v>1</v>
      </c>
      <c r="AX33">
        <v>0</v>
      </c>
      <c r="AY33">
        <v>0</v>
      </c>
      <c r="AZ33">
        <v>1</v>
      </c>
      <c r="BA33">
        <v>0</v>
      </c>
      <c r="BB33" s="32">
        <v>1</v>
      </c>
    </row>
    <row r="34" spans="1:54" x14ac:dyDescent="0.25">
      <c r="A34" s="1" t="s">
        <v>31</v>
      </c>
      <c r="B34" s="18">
        <v>768</v>
      </c>
      <c r="C34" s="18">
        <v>30375</v>
      </c>
      <c r="D34" s="27">
        <v>105</v>
      </c>
      <c r="E34" s="50">
        <v>4516.6899999999996</v>
      </c>
      <c r="F34" s="18">
        <v>2</v>
      </c>
      <c r="G34" s="16">
        <v>701</v>
      </c>
      <c r="H34" s="2">
        <v>16.5</v>
      </c>
      <c r="I34" s="10">
        <v>2173.7199999999998</v>
      </c>
      <c r="J34" s="14">
        <v>126.86669999999999</v>
      </c>
      <c r="K34" s="14">
        <v>112.9667</v>
      </c>
      <c r="M34" s="12"/>
      <c r="O34" s="18">
        <v>768</v>
      </c>
      <c r="P34" s="50">
        <v>4516.6899999999996</v>
      </c>
      <c r="Q34" s="18">
        <v>2</v>
      </c>
      <c r="R34" s="2">
        <v>16.5</v>
      </c>
      <c r="S34" s="10">
        <v>2173.7199999999998</v>
      </c>
      <c r="T34" s="14">
        <v>126.86669999999999</v>
      </c>
      <c r="U34" s="14">
        <v>112.9667</v>
      </c>
      <c r="AJ34">
        <v>31</v>
      </c>
      <c r="AK34" s="31" t="s">
        <v>105</v>
      </c>
      <c r="AL34" s="28">
        <f t="shared" si="3"/>
        <v>0.36904289676395069</v>
      </c>
      <c r="AM34" s="28">
        <f t="shared" si="4"/>
        <v>0</v>
      </c>
      <c r="AN34" s="28">
        <f t="shared" si="5"/>
        <v>0</v>
      </c>
      <c r="AO34" s="28">
        <f t="shared" si="6"/>
        <v>0</v>
      </c>
      <c r="AP34" s="28">
        <f t="shared" si="7"/>
        <v>0.20681990390170177</v>
      </c>
      <c r="AQ34" s="28">
        <f t="shared" si="8"/>
        <v>0.34937277421993829</v>
      </c>
      <c r="AR34">
        <f t="shared" si="1"/>
        <v>0.92523557488559072</v>
      </c>
      <c r="AS34">
        <f t="shared" si="2"/>
        <v>5</v>
      </c>
      <c r="AU34">
        <v>31</v>
      </c>
      <c r="AV34" s="31" t="s">
        <v>105</v>
      </c>
      <c r="AW34" s="31">
        <v>1</v>
      </c>
      <c r="AX34">
        <v>0</v>
      </c>
      <c r="AY34">
        <v>0</v>
      </c>
      <c r="AZ34">
        <v>0</v>
      </c>
      <c r="BA34">
        <v>1</v>
      </c>
      <c r="BB34" s="32">
        <v>1</v>
      </c>
    </row>
    <row r="35" spans="1:54" x14ac:dyDescent="0.25">
      <c r="A35" s="1" t="s">
        <v>32</v>
      </c>
      <c r="B35" s="18">
        <v>709</v>
      </c>
      <c r="C35" s="18">
        <v>30266</v>
      </c>
      <c r="D35" s="27">
        <v>105.3</v>
      </c>
      <c r="E35" s="50">
        <v>4622.84</v>
      </c>
      <c r="F35" s="18">
        <v>1.3</v>
      </c>
      <c r="G35" s="16">
        <v>646</v>
      </c>
      <c r="H35" s="2">
        <v>18.5</v>
      </c>
      <c r="I35" s="10">
        <v>2183.64</v>
      </c>
      <c r="J35" s="14">
        <v>141.5667</v>
      </c>
      <c r="K35" s="14">
        <v>120.7667</v>
      </c>
      <c r="M35" s="12"/>
      <c r="O35" s="18">
        <v>709</v>
      </c>
      <c r="P35" s="50">
        <v>4622.84</v>
      </c>
      <c r="Q35" s="18">
        <v>1.3</v>
      </c>
      <c r="R35" s="2">
        <v>18.5</v>
      </c>
      <c r="S35" s="10">
        <v>2183.64</v>
      </c>
      <c r="T35" s="14">
        <v>141.5667</v>
      </c>
      <c r="U35" s="14">
        <v>120.7667</v>
      </c>
      <c r="AJ35">
        <v>32</v>
      </c>
      <c r="AK35" s="31" t="s">
        <v>146</v>
      </c>
      <c r="AL35" s="28">
        <f t="shared" si="3"/>
        <v>0</v>
      </c>
      <c r="AM35" s="28">
        <f t="shared" si="4"/>
        <v>3.1501816849757849E-2</v>
      </c>
      <c r="AN35" s="28">
        <f t="shared" si="5"/>
        <v>4.924939185555028E-2</v>
      </c>
      <c r="AO35" s="28">
        <f t="shared" si="6"/>
        <v>0.53977272972715407</v>
      </c>
      <c r="AP35" s="28">
        <f t="shared" si="7"/>
        <v>0</v>
      </c>
      <c r="AQ35" s="28">
        <f t="shared" si="8"/>
        <v>0</v>
      </c>
      <c r="AR35">
        <f t="shared" si="1"/>
        <v>0.62052393843246223</v>
      </c>
      <c r="AS35">
        <f t="shared" si="2"/>
        <v>55</v>
      </c>
      <c r="AU35">
        <v>32</v>
      </c>
      <c r="AV35" s="31" t="s">
        <v>146</v>
      </c>
      <c r="AW35" s="31">
        <v>0</v>
      </c>
      <c r="AX35">
        <v>1</v>
      </c>
      <c r="AY35">
        <v>1</v>
      </c>
      <c r="AZ35">
        <v>1</v>
      </c>
      <c r="BA35">
        <v>0</v>
      </c>
      <c r="BB35" s="32">
        <v>0</v>
      </c>
    </row>
    <row r="36" spans="1:54" x14ac:dyDescent="0.25">
      <c r="A36" s="1" t="s">
        <v>33</v>
      </c>
      <c r="B36" s="18">
        <v>617</v>
      </c>
      <c r="C36" s="18">
        <v>30249</v>
      </c>
      <c r="D36" s="27">
        <v>105.5</v>
      </c>
      <c r="E36" s="50">
        <v>4521.08</v>
      </c>
      <c r="F36" s="18">
        <v>1.9</v>
      </c>
      <c r="G36" s="16">
        <v>688</v>
      </c>
      <c r="H36" s="2">
        <v>15.3</v>
      </c>
      <c r="I36" s="10">
        <v>2225.02</v>
      </c>
      <c r="J36" s="14">
        <v>140.4333</v>
      </c>
      <c r="K36" s="14">
        <v>115.33329999999999</v>
      </c>
      <c r="M36" s="12"/>
      <c r="O36" s="18">
        <v>617</v>
      </c>
      <c r="P36" s="50">
        <v>4521.08</v>
      </c>
      <c r="Q36" s="18">
        <v>1.9</v>
      </c>
      <c r="R36" s="2">
        <v>15.3</v>
      </c>
      <c r="S36" s="10">
        <v>2225.02</v>
      </c>
      <c r="T36" s="14">
        <v>140.4333</v>
      </c>
      <c r="U36" s="14">
        <v>115.33329999999999</v>
      </c>
      <c r="AJ36">
        <v>33</v>
      </c>
      <c r="AK36" s="31" t="s">
        <v>147</v>
      </c>
      <c r="AL36" s="28">
        <f t="shared" si="3"/>
        <v>0</v>
      </c>
      <c r="AM36" s="28">
        <f t="shared" si="4"/>
        <v>3.1567908001182719E-2</v>
      </c>
      <c r="AN36" s="28">
        <f t="shared" si="5"/>
        <v>5.6523386812871591E-2</v>
      </c>
      <c r="AO36" s="28">
        <f t="shared" si="6"/>
        <v>0</v>
      </c>
      <c r="AP36" s="28">
        <f t="shared" si="7"/>
        <v>0.34199552776569647</v>
      </c>
      <c r="AQ36" s="28">
        <f t="shared" si="8"/>
        <v>0</v>
      </c>
      <c r="AR36">
        <f t="shared" ref="AR36:AR66" si="11">SUM(AL36:AQ36)</f>
        <v>0.43008682257975078</v>
      </c>
      <c r="AS36">
        <f t="shared" ref="AS36:AS66" si="12">RANK(AR36,$AR$4:$AR$130,0)</f>
        <v>59</v>
      </c>
      <c r="AU36">
        <v>33</v>
      </c>
      <c r="AV36" s="31" t="s">
        <v>147</v>
      </c>
      <c r="AW36" s="31">
        <v>0</v>
      </c>
      <c r="AX36">
        <v>1</v>
      </c>
      <c r="AY36">
        <v>1</v>
      </c>
      <c r="AZ36">
        <v>0</v>
      </c>
      <c r="BA36">
        <v>1</v>
      </c>
      <c r="BB36" s="32">
        <v>0</v>
      </c>
    </row>
    <row r="37" spans="1:54" x14ac:dyDescent="0.25">
      <c r="A37" s="1" t="s">
        <v>34</v>
      </c>
      <c r="B37" s="18">
        <v>662</v>
      </c>
      <c r="C37" s="18">
        <v>30215</v>
      </c>
      <c r="D37" s="27">
        <v>105.5</v>
      </c>
      <c r="E37" s="50">
        <v>4580.2</v>
      </c>
      <c r="F37" s="18">
        <v>1.8</v>
      </c>
      <c r="G37" s="16">
        <v>680</v>
      </c>
      <c r="H37" s="2">
        <v>13.8</v>
      </c>
      <c r="I37" s="10">
        <v>2236.0100000000002</v>
      </c>
      <c r="J37" s="14">
        <v>126.7667</v>
      </c>
      <c r="K37" s="14">
        <v>106.9667</v>
      </c>
      <c r="M37" s="12"/>
      <c r="O37" s="18">
        <v>662</v>
      </c>
      <c r="P37" s="50">
        <v>4580.2</v>
      </c>
      <c r="Q37" s="18">
        <v>1.8</v>
      </c>
      <c r="R37" s="2">
        <v>13.8</v>
      </c>
      <c r="S37" s="10">
        <v>2236.0100000000002</v>
      </c>
      <c r="T37" s="14">
        <v>126.7667</v>
      </c>
      <c r="U37" s="14">
        <v>106.9667</v>
      </c>
      <c r="AJ37">
        <v>34</v>
      </c>
      <c r="AK37" s="31" t="s">
        <v>148</v>
      </c>
      <c r="AL37" s="28">
        <f t="shared" si="3"/>
        <v>0</v>
      </c>
      <c r="AM37" s="28">
        <f t="shared" si="4"/>
        <v>3.4860702737445542E-2</v>
      </c>
      <c r="AN37" s="28">
        <f t="shared" si="5"/>
        <v>4.9104928608026642E-2</v>
      </c>
      <c r="AO37" s="28">
        <f t="shared" si="6"/>
        <v>0</v>
      </c>
      <c r="AP37" s="28">
        <f t="shared" si="7"/>
        <v>0</v>
      </c>
      <c r="AQ37" s="28">
        <f t="shared" si="8"/>
        <v>0.62184281812894038</v>
      </c>
      <c r="AR37">
        <f t="shared" si="11"/>
        <v>0.70580844947441257</v>
      </c>
      <c r="AS37">
        <f t="shared" si="12"/>
        <v>51</v>
      </c>
      <c r="AU37">
        <v>34</v>
      </c>
      <c r="AV37" s="31" t="s">
        <v>148</v>
      </c>
      <c r="AW37" s="31">
        <v>0</v>
      </c>
      <c r="AX37">
        <v>1</v>
      </c>
      <c r="AY37">
        <v>1</v>
      </c>
      <c r="AZ37">
        <v>0</v>
      </c>
      <c r="BA37">
        <v>0</v>
      </c>
      <c r="BB37" s="32">
        <v>1</v>
      </c>
    </row>
    <row r="38" spans="1:54" x14ac:dyDescent="0.25">
      <c r="A38" s="1" t="s">
        <v>35</v>
      </c>
      <c r="B38" s="18">
        <v>649</v>
      </c>
      <c r="C38" s="18">
        <v>30201</v>
      </c>
      <c r="D38" s="27">
        <v>105.1</v>
      </c>
      <c r="E38" s="50">
        <v>4863.74</v>
      </c>
      <c r="F38" s="18">
        <v>1.1000000000000001</v>
      </c>
      <c r="G38" s="16">
        <v>655</v>
      </c>
      <c r="H38" s="2">
        <v>15.3</v>
      </c>
      <c r="I38" s="10">
        <v>2242.5700000000002</v>
      </c>
      <c r="J38" s="14">
        <v>107.5333</v>
      </c>
      <c r="K38" s="14">
        <v>102.7667</v>
      </c>
      <c r="M38" s="12"/>
      <c r="O38" s="18">
        <v>649</v>
      </c>
      <c r="P38" s="50">
        <v>4863.74</v>
      </c>
      <c r="Q38" s="18">
        <v>1.1000000000000001</v>
      </c>
      <c r="R38" s="2">
        <v>15.3</v>
      </c>
      <c r="S38" s="10">
        <v>2242.5700000000002</v>
      </c>
      <c r="T38" s="14">
        <v>107.5333</v>
      </c>
      <c r="U38" s="14">
        <v>102.7667</v>
      </c>
      <c r="AJ38">
        <v>35</v>
      </c>
      <c r="AK38" s="31" t="s">
        <v>149</v>
      </c>
      <c r="AL38" s="28">
        <f t="shared" si="3"/>
        <v>0</v>
      </c>
      <c r="AM38" s="28">
        <f t="shared" si="4"/>
        <v>3.2813281009865101E-2</v>
      </c>
      <c r="AN38" s="28">
        <f t="shared" si="5"/>
        <v>0</v>
      </c>
      <c r="AO38" s="28">
        <f t="shared" si="6"/>
        <v>0.45601488694473508</v>
      </c>
      <c r="AP38" s="28">
        <f t="shared" si="7"/>
        <v>0.25014195533225581</v>
      </c>
      <c r="AQ38" s="28">
        <f t="shared" si="8"/>
        <v>0</v>
      </c>
      <c r="AR38">
        <f t="shared" si="11"/>
        <v>0.73897012328685596</v>
      </c>
      <c r="AS38">
        <f t="shared" si="12"/>
        <v>42</v>
      </c>
      <c r="AU38">
        <v>35</v>
      </c>
      <c r="AV38" s="31" t="s">
        <v>149</v>
      </c>
      <c r="AW38" s="31">
        <v>0</v>
      </c>
      <c r="AX38">
        <v>1</v>
      </c>
      <c r="AY38">
        <v>0</v>
      </c>
      <c r="AZ38">
        <v>1</v>
      </c>
      <c r="BA38">
        <v>1</v>
      </c>
      <c r="BB38" s="32">
        <v>0</v>
      </c>
    </row>
    <row r="39" spans="1:54" x14ac:dyDescent="0.25">
      <c r="A39" s="1" t="s">
        <v>36</v>
      </c>
      <c r="B39" s="18">
        <v>666</v>
      </c>
      <c r="C39" s="18">
        <v>30101</v>
      </c>
      <c r="D39" s="27">
        <v>105.5</v>
      </c>
      <c r="E39" s="50">
        <v>4950.9399999999996</v>
      </c>
      <c r="F39" s="18">
        <v>1.7</v>
      </c>
      <c r="G39" s="16">
        <v>640</v>
      </c>
      <c r="H39" s="2">
        <v>17.5</v>
      </c>
      <c r="I39" s="10">
        <v>2273.6</v>
      </c>
      <c r="J39" s="14">
        <v>127.2333</v>
      </c>
      <c r="K39" s="14">
        <v>118.13330000000001</v>
      </c>
      <c r="M39" s="12"/>
      <c r="O39" s="18">
        <v>666</v>
      </c>
      <c r="P39" s="50">
        <v>4950.9399999999996</v>
      </c>
      <c r="Q39" s="18">
        <v>1.7</v>
      </c>
      <c r="R39" s="2">
        <v>17.5</v>
      </c>
      <c r="S39" s="10">
        <v>2273.6</v>
      </c>
      <c r="T39" s="14">
        <v>127.2333</v>
      </c>
      <c r="U39" s="14">
        <v>118.13330000000001</v>
      </c>
      <c r="AJ39">
        <v>36</v>
      </c>
      <c r="AK39" s="31" t="s">
        <v>150</v>
      </c>
      <c r="AL39" s="28">
        <f t="shared" si="3"/>
        <v>0</v>
      </c>
      <c r="AM39" s="28">
        <f t="shared" si="4"/>
        <v>3.6385706585239576E-2</v>
      </c>
      <c r="AN39" s="28">
        <f t="shared" si="5"/>
        <v>0</v>
      </c>
      <c r="AO39" s="28">
        <f t="shared" si="6"/>
        <v>0.40981366509655226</v>
      </c>
      <c r="AP39" s="28">
        <f t="shared" si="7"/>
        <v>0</v>
      </c>
      <c r="AQ39" s="28">
        <f t="shared" si="8"/>
        <v>0.46160154507535628</v>
      </c>
      <c r="AR39">
        <f t="shared" si="11"/>
        <v>0.90780091675714814</v>
      </c>
      <c r="AS39">
        <f t="shared" si="12"/>
        <v>7</v>
      </c>
      <c r="AU39">
        <v>36</v>
      </c>
      <c r="AV39" s="31" t="s">
        <v>150</v>
      </c>
      <c r="AW39" s="31">
        <v>0</v>
      </c>
      <c r="AX39">
        <v>1</v>
      </c>
      <c r="AY39">
        <v>0</v>
      </c>
      <c r="AZ39">
        <v>1</v>
      </c>
      <c r="BA39">
        <v>0</v>
      </c>
      <c r="BB39" s="32">
        <v>1</v>
      </c>
    </row>
    <row r="40" spans="1:54" x14ac:dyDescent="0.25">
      <c r="A40" s="1" t="s">
        <v>37</v>
      </c>
      <c r="B40" s="18">
        <v>548</v>
      </c>
      <c r="C40" s="18">
        <v>30103</v>
      </c>
      <c r="D40" s="27">
        <v>105.4</v>
      </c>
      <c r="E40" s="50">
        <v>4839.24</v>
      </c>
      <c r="F40" s="18">
        <v>2.6</v>
      </c>
      <c r="G40" s="16">
        <v>670</v>
      </c>
      <c r="H40" s="2">
        <v>16.5</v>
      </c>
      <c r="I40" s="10">
        <v>2336.77</v>
      </c>
      <c r="J40" s="14">
        <v>115.2667</v>
      </c>
      <c r="K40" s="14">
        <v>113.63330000000001</v>
      </c>
      <c r="M40" s="12"/>
      <c r="O40" s="18">
        <v>548</v>
      </c>
      <c r="P40" s="50">
        <v>4839.24</v>
      </c>
      <c r="Q40" s="18">
        <v>2.6</v>
      </c>
      <c r="R40" s="2">
        <v>16.5</v>
      </c>
      <c r="S40" s="10">
        <v>2336.77</v>
      </c>
      <c r="T40" s="14">
        <v>115.2667</v>
      </c>
      <c r="U40" s="14">
        <v>113.63330000000001</v>
      </c>
      <c r="AJ40">
        <v>37</v>
      </c>
      <c r="AK40" s="31" t="s">
        <v>151</v>
      </c>
      <c r="AL40" s="28">
        <f t="shared" si="3"/>
        <v>0</v>
      </c>
      <c r="AM40" s="28">
        <f t="shared" si="4"/>
        <v>3.6473907892857343E-2</v>
      </c>
      <c r="AN40" s="28">
        <f t="shared" si="5"/>
        <v>0</v>
      </c>
      <c r="AO40" s="28">
        <f t="shared" si="6"/>
        <v>0</v>
      </c>
      <c r="AP40" s="28">
        <f t="shared" si="7"/>
        <v>0.23259299630561794</v>
      </c>
      <c r="AQ40" s="28">
        <f t="shared" si="8"/>
        <v>0.47901194745780518</v>
      </c>
      <c r="AR40">
        <f t="shared" si="11"/>
        <v>0.74807885165628041</v>
      </c>
      <c r="AS40">
        <f t="shared" si="12"/>
        <v>40</v>
      </c>
      <c r="AU40">
        <v>37</v>
      </c>
      <c r="AV40" s="31" t="s">
        <v>151</v>
      </c>
      <c r="AW40" s="31">
        <v>0</v>
      </c>
      <c r="AX40">
        <v>1</v>
      </c>
      <c r="AY40">
        <v>0</v>
      </c>
      <c r="AZ40">
        <v>0</v>
      </c>
      <c r="BA40">
        <v>1</v>
      </c>
      <c r="BB40" s="32">
        <v>1</v>
      </c>
    </row>
    <row r="41" spans="1:54" x14ac:dyDescent="0.25">
      <c r="A41" s="1" t="s">
        <v>38</v>
      </c>
      <c r="B41" s="18">
        <v>531</v>
      </c>
      <c r="C41" s="18">
        <v>30079</v>
      </c>
      <c r="D41" s="27">
        <v>104.6</v>
      </c>
      <c r="E41" s="50">
        <v>4931.59</v>
      </c>
      <c r="F41" s="18">
        <v>2.6</v>
      </c>
      <c r="G41" s="16">
        <v>678</v>
      </c>
      <c r="H41" s="2">
        <v>14.5</v>
      </c>
      <c r="I41" s="10">
        <v>2348.5300000000002</v>
      </c>
      <c r="J41" s="14">
        <v>113.1</v>
      </c>
      <c r="K41" s="14">
        <v>105.2</v>
      </c>
      <c r="M41" s="12"/>
      <c r="O41" s="18">
        <v>531</v>
      </c>
      <c r="P41" s="50">
        <v>4931.59</v>
      </c>
      <c r="Q41" s="18">
        <v>2.6</v>
      </c>
      <c r="R41" s="2">
        <v>14.5</v>
      </c>
      <c r="S41" s="10">
        <v>2348.5300000000002</v>
      </c>
      <c r="T41" s="14">
        <v>113.1</v>
      </c>
      <c r="U41" s="14">
        <v>105.2</v>
      </c>
      <c r="X41" s="9"/>
      <c r="Y41" s="9"/>
      <c r="Z41" s="9"/>
      <c r="AA41" s="9"/>
      <c r="AB41" s="9"/>
      <c r="AC41" s="9"/>
      <c r="AD41" s="9"/>
      <c r="AE41" s="9"/>
      <c r="AF41" s="9"/>
      <c r="AJ41">
        <v>38</v>
      </c>
      <c r="AK41" s="31" t="s">
        <v>152</v>
      </c>
      <c r="AL41" s="28">
        <f t="shared" si="3"/>
        <v>0</v>
      </c>
      <c r="AM41" s="28">
        <f t="shared" si="4"/>
        <v>0</v>
      </c>
      <c r="AN41" s="28">
        <f t="shared" si="5"/>
        <v>5.7848216784207096E-2</v>
      </c>
      <c r="AO41" s="28">
        <f t="shared" si="6"/>
        <v>0.44920930190973868</v>
      </c>
      <c r="AP41" s="28">
        <f t="shared" si="7"/>
        <v>0.27674914823844821</v>
      </c>
      <c r="AQ41" s="28">
        <f t="shared" si="8"/>
        <v>0</v>
      </c>
      <c r="AR41">
        <f t="shared" si="11"/>
        <v>0.78380666693239398</v>
      </c>
      <c r="AS41">
        <f t="shared" si="12"/>
        <v>37</v>
      </c>
      <c r="AU41">
        <v>38</v>
      </c>
      <c r="AV41" s="31" t="s">
        <v>152</v>
      </c>
      <c r="AW41" s="31">
        <v>0</v>
      </c>
      <c r="AX41">
        <v>0</v>
      </c>
      <c r="AY41">
        <v>1</v>
      </c>
      <c r="AZ41">
        <v>1</v>
      </c>
      <c r="BA41">
        <v>1</v>
      </c>
      <c r="BB41" s="32">
        <v>0</v>
      </c>
    </row>
    <row r="42" spans="1:54" x14ac:dyDescent="0.25">
      <c r="A42" s="1" t="s">
        <v>39</v>
      </c>
      <c r="B42" s="18">
        <v>486</v>
      </c>
      <c r="C42" s="18">
        <v>30068</v>
      </c>
      <c r="D42" s="27">
        <v>103.7</v>
      </c>
      <c r="E42" s="50">
        <v>5198.58</v>
      </c>
      <c r="F42" s="18">
        <v>3.4</v>
      </c>
      <c r="G42" s="2">
        <v>664</v>
      </c>
      <c r="H42" s="2">
        <v>16.899999999999999</v>
      </c>
      <c r="I42" s="10">
        <v>2352.44</v>
      </c>
      <c r="J42" s="14">
        <v>93.533330000000007</v>
      </c>
      <c r="K42" s="14">
        <v>100.63330000000001</v>
      </c>
      <c r="M42" s="12"/>
      <c r="O42" s="18">
        <v>486</v>
      </c>
      <c r="P42" s="50">
        <v>5198.58</v>
      </c>
      <c r="Q42" s="18">
        <v>3.4</v>
      </c>
      <c r="R42" s="2">
        <v>16.899999999999999</v>
      </c>
      <c r="S42" s="10">
        <v>2352.44</v>
      </c>
      <c r="T42" s="14">
        <v>93.533330000000007</v>
      </c>
      <c r="U42" s="14">
        <v>100.63330000000001</v>
      </c>
      <c r="AJ42">
        <v>39</v>
      </c>
      <c r="AK42" s="31" t="s">
        <v>153</v>
      </c>
      <c r="AL42" s="28">
        <f t="shared" si="3"/>
        <v>0</v>
      </c>
      <c r="AM42" s="28">
        <f t="shared" si="4"/>
        <v>0</v>
      </c>
      <c r="AN42" s="28">
        <f t="shared" si="5"/>
        <v>5.0101756140840177E-2</v>
      </c>
      <c r="AO42" s="28">
        <f t="shared" si="6"/>
        <v>0.40430891688967452</v>
      </c>
      <c r="AP42" s="28">
        <f t="shared" si="7"/>
        <v>0</v>
      </c>
      <c r="AQ42" s="28">
        <f t="shared" si="8"/>
        <v>0.42043425588060651</v>
      </c>
      <c r="AR42">
        <f t="shared" si="11"/>
        <v>0.8748449289111212</v>
      </c>
      <c r="AS42">
        <f t="shared" si="12"/>
        <v>17</v>
      </c>
      <c r="AU42">
        <v>39</v>
      </c>
      <c r="AV42" s="31" t="s">
        <v>153</v>
      </c>
      <c r="AW42" s="31">
        <v>0</v>
      </c>
      <c r="AX42">
        <v>0</v>
      </c>
      <c r="AY42">
        <v>1</v>
      </c>
      <c r="AZ42">
        <v>1</v>
      </c>
      <c r="BA42">
        <v>0</v>
      </c>
      <c r="BB42" s="32">
        <v>1</v>
      </c>
    </row>
    <row r="43" spans="1:54" x14ac:dyDescent="0.25">
      <c r="A43" s="1" t="s">
        <v>40</v>
      </c>
      <c r="B43" s="15">
        <v>529</v>
      </c>
      <c r="C43" s="3">
        <v>30089</v>
      </c>
      <c r="D43" s="27">
        <v>102.6</v>
      </c>
      <c r="E43" s="50">
        <v>5331.47</v>
      </c>
      <c r="F43" s="19">
        <v>4.5999999999999996</v>
      </c>
      <c r="G43" s="3">
        <v>636</v>
      </c>
      <c r="H43" s="2">
        <v>15.8</v>
      </c>
      <c r="I43" s="10">
        <v>2393.39</v>
      </c>
      <c r="J43" s="14">
        <v>103.8</v>
      </c>
      <c r="K43" s="14">
        <v>111.7667</v>
      </c>
      <c r="M43" s="12"/>
      <c r="O43" s="15">
        <v>529</v>
      </c>
      <c r="P43" s="50">
        <v>5331.47</v>
      </c>
      <c r="Q43" s="19">
        <v>4.5999999999999996</v>
      </c>
      <c r="R43" s="2">
        <v>15.8</v>
      </c>
      <c r="S43" s="10">
        <v>2393.39</v>
      </c>
      <c r="T43" s="14">
        <v>103.8</v>
      </c>
      <c r="U43" s="14">
        <v>111.7667</v>
      </c>
      <c r="AJ43">
        <v>40</v>
      </c>
      <c r="AK43" s="31" t="s">
        <v>154</v>
      </c>
      <c r="AL43" s="28">
        <f t="shared" si="3"/>
        <v>0</v>
      </c>
      <c r="AM43" s="28">
        <f t="shared" si="4"/>
        <v>0</v>
      </c>
      <c r="AN43" s="28">
        <f t="shared" si="5"/>
        <v>5.7649005830004742E-2</v>
      </c>
      <c r="AO43" s="28">
        <f t="shared" si="6"/>
        <v>0</v>
      </c>
      <c r="AP43" s="28">
        <f t="shared" si="7"/>
        <v>0.25542743847734384</v>
      </c>
      <c r="AQ43" s="28">
        <f t="shared" si="8"/>
        <v>0.43482926925148541</v>
      </c>
      <c r="AR43">
        <f t="shared" si="11"/>
        <v>0.74790571355883406</v>
      </c>
      <c r="AS43">
        <f t="shared" si="12"/>
        <v>41</v>
      </c>
      <c r="AU43">
        <v>40</v>
      </c>
      <c r="AV43" s="31" t="s">
        <v>154</v>
      </c>
      <c r="AW43" s="31">
        <v>0</v>
      </c>
      <c r="AX43">
        <v>0</v>
      </c>
      <c r="AY43">
        <v>1</v>
      </c>
      <c r="AZ43">
        <v>0</v>
      </c>
      <c r="BA43">
        <v>1</v>
      </c>
      <c r="BB43" s="32">
        <v>1</v>
      </c>
    </row>
    <row r="44" spans="1:54" x14ac:dyDescent="0.25">
      <c r="A44" s="1" t="s">
        <v>41</v>
      </c>
      <c r="B44" s="15">
        <v>525</v>
      </c>
      <c r="C44" s="3">
        <v>30082</v>
      </c>
      <c r="D44" s="27">
        <v>92.1</v>
      </c>
      <c r="E44" s="50">
        <v>5024.4799999999996</v>
      </c>
      <c r="F44" s="19">
        <v>3.3</v>
      </c>
      <c r="G44" s="3">
        <v>591</v>
      </c>
      <c r="H44" s="3">
        <v>7.4</v>
      </c>
      <c r="I44" s="10">
        <v>2457.6999999999998</v>
      </c>
      <c r="J44" s="14">
        <v>75.666669999999996</v>
      </c>
      <c r="K44" s="15">
        <v>123.13330000000001</v>
      </c>
      <c r="M44" s="11"/>
      <c r="O44" s="15">
        <v>525</v>
      </c>
      <c r="P44" s="50">
        <v>5024.4799999999996</v>
      </c>
      <c r="Q44" s="19">
        <v>3.3</v>
      </c>
      <c r="R44" s="3">
        <v>7.4</v>
      </c>
      <c r="S44" s="10">
        <v>2457.6999999999998</v>
      </c>
      <c r="T44" s="14">
        <v>75.666669999999996</v>
      </c>
      <c r="U44" s="15">
        <v>123.13330000000001</v>
      </c>
      <c r="AJ44">
        <v>41</v>
      </c>
      <c r="AK44" s="33" t="s">
        <v>108</v>
      </c>
      <c r="AL44" s="28">
        <f t="shared" si="3"/>
        <v>0</v>
      </c>
      <c r="AM44" s="28">
        <f t="shared" si="4"/>
        <v>0</v>
      </c>
      <c r="AN44" s="28">
        <f t="shared" si="5"/>
        <v>0</v>
      </c>
      <c r="AO44" s="28">
        <f t="shared" si="6"/>
        <v>0.35541205407914772</v>
      </c>
      <c r="AP44" s="28">
        <f t="shared" si="7"/>
        <v>0.2004521664363286</v>
      </c>
      <c r="AQ44" s="28">
        <f t="shared" si="8"/>
        <v>0.34989499033713667</v>
      </c>
      <c r="AR44">
        <f t="shared" si="11"/>
        <v>0.90575921085261302</v>
      </c>
      <c r="AS44">
        <f t="shared" si="12"/>
        <v>8</v>
      </c>
      <c r="AU44">
        <v>41</v>
      </c>
      <c r="AV44" s="33" t="s">
        <v>108</v>
      </c>
      <c r="AW44" s="31">
        <v>0</v>
      </c>
      <c r="AX44" s="34">
        <v>0</v>
      </c>
      <c r="AY44" s="34">
        <v>0</v>
      </c>
      <c r="AZ44" s="34">
        <v>1</v>
      </c>
      <c r="BA44" s="34">
        <v>1</v>
      </c>
      <c r="BB44" s="35">
        <v>1</v>
      </c>
    </row>
    <row r="45" spans="1:54" x14ac:dyDescent="0.25">
      <c r="A45" s="1" t="s">
        <v>42</v>
      </c>
      <c r="B45" s="15">
        <v>561</v>
      </c>
      <c r="C45" s="3">
        <v>30050</v>
      </c>
      <c r="D45" s="27">
        <v>98.9</v>
      </c>
      <c r="E45" s="50">
        <v>5168.93</v>
      </c>
      <c r="F45" s="19">
        <v>3.2</v>
      </c>
      <c r="G45" s="3">
        <v>639</v>
      </c>
      <c r="H45" s="2">
        <v>12.9</v>
      </c>
      <c r="I45" s="10">
        <v>2480.83</v>
      </c>
      <c r="J45" s="14">
        <v>104.6</v>
      </c>
      <c r="K45" s="15">
        <v>120.63330000000001</v>
      </c>
      <c r="M45" s="11"/>
      <c r="O45" s="15">
        <v>561</v>
      </c>
      <c r="P45" s="50">
        <v>5168.93</v>
      </c>
      <c r="Q45" s="19">
        <v>3.2</v>
      </c>
      <c r="R45" s="2">
        <v>12.9</v>
      </c>
      <c r="S45" s="10">
        <v>2480.83</v>
      </c>
      <c r="T45" s="14">
        <v>104.6</v>
      </c>
      <c r="U45" s="15">
        <v>120.63330000000001</v>
      </c>
      <c r="AJ45">
        <v>42</v>
      </c>
      <c r="AK45" s="28" t="s">
        <v>156</v>
      </c>
      <c r="AL45" s="28">
        <f t="shared" si="3"/>
        <v>0.31508567398891257</v>
      </c>
      <c r="AM45" s="28">
        <f t="shared" si="4"/>
        <v>2.5585446065982578E-2</v>
      </c>
      <c r="AN45" s="28">
        <f t="shared" si="5"/>
        <v>4.2993370086143158E-2</v>
      </c>
      <c r="AO45" s="28">
        <f t="shared" si="6"/>
        <v>0.32490737033040251</v>
      </c>
      <c r="AP45" s="28">
        <f t="shared" si="7"/>
        <v>0</v>
      </c>
      <c r="AQ45" s="28">
        <f t="shared" si="8"/>
        <v>0</v>
      </c>
      <c r="AR45">
        <f t="shared" si="11"/>
        <v>0.70857186047144083</v>
      </c>
      <c r="AS45">
        <f t="shared" si="12"/>
        <v>50</v>
      </c>
      <c r="AU45">
        <v>42</v>
      </c>
      <c r="AV45" s="28" t="s">
        <v>156</v>
      </c>
      <c r="AW45" s="28">
        <v>1</v>
      </c>
      <c r="AX45" s="29">
        <v>1</v>
      </c>
      <c r="AY45" s="29">
        <v>1</v>
      </c>
      <c r="AZ45" s="29">
        <v>1</v>
      </c>
      <c r="BA45" s="29">
        <v>0</v>
      </c>
      <c r="BB45" s="30">
        <v>0</v>
      </c>
    </row>
    <row r="46" spans="1:54" x14ac:dyDescent="0.25">
      <c r="A46" s="1" t="s">
        <v>43</v>
      </c>
      <c r="B46" s="21">
        <v>531</v>
      </c>
      <c r="C46" s="22">
        <v>30055</v>
      </c>
      <c r="D46" s="27">
        <v>97.9</v>
      </c>
      <c r="E46" s="50">
        <v>5457.98</v>
      </c>
      <c r="F46" s="20">
        <v>2.2999999999999998</v>
      </c>
      <c r="G46" s="22">
        <v>648</v>
      </c>
      <c r="H46" s="3">
        <v>15.1</v>
      </c>
      <c r="I46" s="10">
        <v>2487.98</v>
      </c>
      <c r="J46" s="14">
        <v>87.833330000000004</v>
      </c>
      <c r="K46" s="14">
        <v>174.6</v>
      </c>
      <c r="M46" s="13"/>
      <c r="O46" s="21">
        <v>531</v>
      </c>
      <c r="P46" s="50">
        <v>5457.98</v>
      </c>
      <c r="Q46" s="20">
        <v>2.2999999999999998</v>
      </c>
      <c r="R46" s="3">
        <v>15.1</v>
      </c>
      <c r="S46" s="10">
        <v>2487.98</v>
      </c>
      <c r="T46" s="14">
        <v>87.833330000000004</v>
      </c>
      <c r="U46" s="14">
        <v>174.6</v>
      </c>
      <c r="AJ46">
        <v>43</v>
      </c>
      <c r="AK46" s="31" t="s">
        <v>155</v>
      </c>
      <c r="AL46" s="28">
        <f t="shared" si="3"/>
        <v>0.39625312618782765</v>
      </c>
      <c r="AM46" s="28">
        <f t="shared" si="4"/>
        <v>2.5629026044227083E-2</v>
      </c>
      <c r="AN46" s="28">
        <f t="shared" si="5"/>
        <v>4.8434657542551322E-2</v>
      </c>
      <c r="AO46" s="28">
        <f t="shared" si="6"/>
        <v>0</v>
      </c>
      <c r="AP46" s="28">
        <f t="shared" si="7"/>
        <v>0.25229346195578578</v>
      </c>
      <c r="AQ46" s="28">
        <f t="shared" si="8"/>
        <v>0</v>
      </c>
      <c r="AR46">
        <f t="shared" si="11"/>
        <v>0.72261027173039183</v>
      </c>
      <c r="AS46">
        <f t="shared" si="12"/>
        <v>45</v>
      </c>
      <c r="AU46">
        <v>43</v>
      </c>
      <c r="AV46" s="31" t="s">
        <v>155</v>
      </c>
      <c r="AW46" s="31">
        <v>1</v>
      </c>
      <c r="AX46">
        <v>1</v>
      </c>
      <c r="AY46">
        <v>1</v>
      </c>
      <c r="AZ46">
        <v>0</v>
      </c>
      <c r="BA46">
        <v>1</v>
      </c>
      <c r="BB46" s="32">
        <v>0</v>
      </c>
    </row>
    <row r="47" spans="1:54" x14ac:dyDescent="0.25">
      <c r="A47" s="1" t="s">
        <v>44</v>
      </c>
      <c r="B47" s="21">
        <v>687</v>
      </c>
      <c r="C47" s="22">
        <v>29898</v>
      </c>
      <c r="D47" s="27">
        <v>99.4</v>
      </c>
      <c r="E47" s="50">
        <v>5681.56</v>
      </c>
      <c r="F47" s="20">
        <v>3.2</v>
      </c>
      <c r="G47" s="3">
        <v>633</v>
      </c>
      <c r="H47" s="2">
        <v>16</v>
      </c>
      <c r="I47" s="10">
        <v>2569.42</v>
      </c>
      <c r="J47" s="14">
        <v>108.2333</v>
      </c>
      <c r="K47" s="14">
        <v>176.23330000000001</v>
      </c>
      <c r="M47" s="12"/>
      <c r="O47" s="21">
        <v>687</v>
      </c>
      <c r="P47" s="50">
        <v>5681.56</v>
      </c>
      <c r="Q47" s="20">
        <v>3.2</v>
      </c>
      <c r="R47" s="2">
        <v>16</v>
      </c>
      <c r="S47" s="10">
        <v>2569.42</v>
      </c>
      <c r="T47" s="14">
        <v>108.2333</v>
      </c>
      <c r="U47" s="14">
        <v>176.23330000000001</v>
      </c>
      <c r="AJ47">
        <v>44</v>
      </c>
      <c r="AK47" s="31" t="s">
        <v>157</v>
      </c>
      <c r="AL47" s="28">
        <f t="shared" si="3"/>
        <v>0.35008675649052623</v>
      </c>
      <c r="AM47" s="28">
        <f t="shared" si="4"/>
        <v>2.7757642416355435E-2</v>
      </c>
      <c r="AN47" s="28">
        <f t="shared" si="5"/>
        <v>4.2883236327761635E-2</v>
      </c>
      <c r="AO47" s="28">
        <f t="shared" si="6"/>
        <v>0</v>
      </c>
      <c r="AP47" s="28">
        <f t="shared" si="7"/>
        <v>0</v>
      </c>
      <c r="AQ47" s="28">
        <f t="shared" si="8"/>
        <v>0.40380450285152264</v>
      </c>
      <c r="AR47">
        <f t="shared" si="11"/>
        <v>0.82453213808616588</v>
      </c>
      <c r="AS47">
        <f t="shared" si="12"/>
        <v>28</v>
      </c>
      <c r="AU47">
        <v>44</v>
      </c>
      <c r="AV47" s="31" t="s">
        <v>157</v>
      </c>
      <c r="AW47" s="31">
        <v>1</v>
      </c>
      <c r="AX47">
        <v>1</v>
      </c>
      <c r="AY47">
        <v>1</v>
      </c>
      <c r="AZ47">
        <v>0</v>
      </c>
      <c r="BA47">
        <v>0</v>
      </c>
      <c r="BB47" s="32">
        <v>1</v>
      </c>
    </row>
    <row r="48" spans="1:54" x14ac:dyDescent="0.25">
      <c r="A48" s="1" t="s">
        <v>45</v>
      </c>
      <c r="B48" s="21">
        <v>606</v>
      </c>
      <c r="C48" s="22">
        <v>29854</v>
      </c>
      <c r="D48" s="27">
        <v>111.3</v>
      </c>
      <c r="E48" s="50">
        <v>5504.52</v>
      </c>
      <c r="F48" s="20">
        <v>4.4000000000000004</v>
      </c>
      <c r="G48" s="22">
        <v>649</v>
      </c>
      <c r="H48" s="3">
        <v>15.6</v>
      </c>
      <c r="I48" s="10">
        <v>2618.17</v>
      </c>
      <c r="J48" s="14">
        <v>114.2333</v>
      </c>
      <c r="K48" s="15">
        <v>159.80000000000001</v>
      </c>
      <c r="M48" s="11"/>
      <c r="O48" s="21">
        <v>606</v>
      </c>
      <c r="P48" s="50">
        <v>5504.52</v>
      </c>
      <c r="Q48" s="20">
        <v>4.4000000000000004</v>
      </c>
      <c r="R48" s="3">
        <v>15.6</v>
      </c>
      <c r="S48" s="10">
        <v>2618.17</v>
      </c>
      <c r="T48" s="14">
        <v>114.2333</v>
      </c>
      <c r="U48" s="15">
        <v>159.80000000000001</v>
      </c>
      <c r="AJ48">
        <v>45</v>
      </c>
      <c r="AK48" s="31" t="s">
        <v>158</v>
      </c>
      <c r="AL48" s="28">
        <f t="shared" si="3"/>
        <v>0.2889826136118695</v>
      </c>
      <c r="AM48" s="28">
        <f t="shared" si="4"/>
        <v>2.644384416834844E-2</v>
      </c>
      <c r="AN48" s="28">
        <f t="shared" si="5"/>
        <v>0</v>
      </c>
      <c r="AO48" s="28">
        <f t="shared" si="6"/>
        <v>0.29256194133736246</v>
      </c>
      <c r="AP48" s="28">
        <f t="shared" si="7"/>
        <v>0.1985169455922759</v>
      </c>
      <c r="AQ48" s="28">
        <f t="shared" si="8"/>
        <v>0</v>
      </c>
      <c r="AR48">
        <f t="shared" si="11"/>
        <v>0.80650534470985624</v>
      </c>
      <c r="AS48">
        <f t="shared" si="12"/>
        <v>32</v>
      </c>
      <c r="AU48">
        <v>45</v>
      </c>
      <c r="AV48" s="31" t="s">
        <v>158</v>
      </c>
      <c r="AW48" s="31">
        <v>1</v>
      </c>
      <c r="AX48">
        <v>1</v>
      </c>
      <c r="AY48">
        <v>0</v>
      </c>
      <c r="AZ48">
        <v>1</v>
      </c>
      <c r="BA48">
        <v>1</v>
      </c>
      <c r="BB48" s="32">
        <v>0</v>
      </c>
    </row>
    <row r="49" spans="1:54" x14ac:dyDescent="0.25">
      <c r="A49" s="1" t="s">
        <v>46</v>
      </c>
      <c r="B49" s="21">
        <v>528</v>
      </c>
      <c r="C49" s="22">
        <v>29817</v>
      </c>
      <c r="D49" s="27">
        <v>105.5</v>
      </c>
      <c r="E49" s="50">
        <v>5657.3</v>
      </c>
      <c r="F49" s="20">
        <v>5.8</v>
      </c>
      <c r="G49" s="22">
        <v>705</v>
      </c>
      <c r="H49" s="22">
        <v>13.7</v>
      </c>
      <c r="I49" s="10">
        <v>2643.2</v>
      </c>
      <c r="J49" s="14">
        <v>121.0667</v>
      </c>
      <c r="K49" s="15">
        <v>144.30000000000001</v>
      </c>
      <c r="M49" s="11"/>
      <c r="O49" s="21">
        <v>528</v>
      </c>
      <c r="P49" s="50">
        <v>5657.3</v>
      </c>
      <c r="Q49" s="20">
        <v>5.8</v>
      </c>
      <c r="R49" s="22">
        <v>13.7</v>
      </c>
      <c r="S49" s="10">
        <v>2643.2</v>
      </c>
      <c r="T49" s="14">
        <v>121.0667</v>
      </c>
      <c r="U49" s="15">
        <v>144.30000000000001</v>
      </c>
      <c r="AJ49">
        <v>46</v>
      </c>
      <c r="AK49" s="31" t="s">
        <v>159</v>
      </c>
      <c r="AL49" s="28">
        <f t="shared" si="3"/>
        <v>0.26362887373227079</v>
      </c>
      <c r="AM49" s="28">
        <f t="shared" si="4"/>
        <v>2.8715961023731352E-2</v>
      </c>
      <c r="AN49" s="28">
        <f t="shared" si="5"/>
        <v>0</v>
      </c>
      <c r="AO49" s="28">
        <f t="shared" si="6"/>
        <v>0.27282880761915834</v>
      </c>
      <c r="AP49" s="28">
        <f t="shared" si="7"/>
        <v>0</v>
      </c>
      <c r="AQ49" s="28">
        <f t="shared" si="8"/>
        <v>0.32952262056797282</v>
      </c>
      <c r="AR49">
        <f t="shared" si="11"/>
        <v>0.89469626294313342</v>
      </c>
      <c r="AS49">
        <f t="shared" si="12"/>
        <v>11</v>
      </c>
      <c r="AU49">
        <v>46</v>
      </c>
      <c r="AV49" s="31" t="s">
        <v>159</v>
      </c>
      <c r="AW49" s="31">
        <v>1</v>
      </c>
      <c r="AX49">
        <v>1</v>
      </c>
      <c r="AY49">
        <v>0</v>
      </c>
      <c r="AZ49">
        <v>1</v>
      </c>
      <c r="BA49">
        <v>0</v>
      </c>
      <c r="BB49" s="32">
        <v>1</v>
      </c>
    </row>
    <row r="50" spans="1:54" x14ac:dyDescent="0.25">
      <c r="A50" s="1" t="s">
        <v>47</v>
      </c>
      <c r="B50" s="21">
        <v>497</v>
      </c>
      <c r="C50" s="22">
        <v>29807</v>
      </c>
      <c r="D50" s="27">
        <v>107.6</v>
      </c>
      <c r="E50" s="50">
        <v>5995.09</v>
      </c>
      <c r="F50" s="20">
        <v>8.6</v>
      </c>
      <c r="G50" s="22">
        <v>696</v>
      </c>
      <c r="H50" s="22">
        <v>15.4</v>
      </c>
      <c r="I50" s="10">
        <v>2662.25</v>
      </c>
      <c r="J50" s="14">
        <v>110.5333</v>
      </c>
      <c r="K50" s="15">
        <v>128.33330000000001</v>
      </c>
      <c r="M50" s="11"/>
      <c r="O50" s="21">
        <v>497</v>
      </c>
      <c r="P50" s="50">
        <v>5995.09</v>
      </c>
      <c r="Q50" s="20">
        <v>8.6</v>
      </c>
      <c r="R50" s="22">
        <v>15.4</v>
      </c>
      <c r="S50" s="10">
        <v>2662.25</v>
      </c>
      <c r="T50" s="14">
        <v>110.5333</v>
      </c>
      <c r="U50" s="15">
        <v>128.33330000000001</v>
      </c>
      <c r="AJ50">
        <v>47</v>
      </c>
      <c r="AK50" s="31" t="s">
        <v>160</v>
      </c>
      <c r="AL50" s="28">
        <f t="shared" si="3"/>
        <v>0.31815615716017992</v>
      </c>
      <c r="AM50" s="28">
        <f t="shared" si="4"/>
        <v>2.8770869356094752E-2</v>
      </c>
      <c r="AN50" s="28">
        <f t="shared" si="5"/>
        <v>0</v>
      </c>
      <c r="AO50" s="28">
        <f t="shared" si="6"/>
        <v>0</v>
      </c>
      <c r="AP50" s="28">
        <f t="shared" si="7"/>
        <v>0.18730173163480329</v>
      </c>
      <c r="AQ50" s="28">
        <f t="shared" si="8"/>
        <v>0.33830036450347034</v>
      </c>
      <c r="AR50">
        <f t="shared" si="11"/>
        <v>0.87252912265454829</v>
      </c>
      <c r="AS50">
        <f t="shared" si="12"/>
        <v>18</v>
      </c>
      <c r="AU50">
        <v>47</v>
      </c>
      <c r="AV50" s="31" t="s">
        <v>160</v>
      </c>
      <c r="AW50" s="31">
        <v>1</v>
      </c>
      <c r="AX50">
        <v>1</v>
      </c>
      <c r="AY50">
        <v>0</v>
      </c>
      <c r="AZ50">
        <v>0</v>
      </c>
      <c r="BA50">
        <v>1</v>
      </c>
      <c r="BB50" s="32">
        <v>1</v>
      </c>
    </row>
    <row r="51" spans="1:54" x14ac:dyDescent="0.25">
      <c r="M51" s="11"/>
      <c r="O51" s="22"/>
      <c r="P51" s="15"/>
      <c r="Q51" s="20"/>
      <c r="R51" s="22"/>
      <c r="S51" s="22"/>
      <c r="T51" s="22"/>
      <c r="U51" s="14"/>
      <c r="AJ51">
        <v>48</v>
      </c>
      <c r="AK51" s="31" t="s">
        <v>161</v>
      </c>
      <c r="AL51" s="28">
        <f t="shared" si="3"/>
        <v>0.30261474221393009</v>
      </c>
      <c r="AM51" s="28">
        <f t="shared" si="4"/>
        <v>0</v>
      </c>
      <c r="AN51" s="28">
        <f t="shared" si="5"/>
        <v>4.940418921682279E-2</v>
      </c>
      <c r="AO51" s="28">
        <f t="shared" si="6"/>
        <v>0.28974568289695096</v>
      </c>
      <c r="AP51" s="28">
        <f t="shared" si="7"/>
        <v>0.21491492702026124</v>
      </c>
      <c r="AQ51" s="28">
        <f t="shared" si="8"/>
        <v>0</v>
      </c>
      <c r="AR51">
        <f t="shared" si="11"/>
        <v>0.85667954134796509</v>
      </c>
      <c r="AS51">
        <f t="shared" si="12"/>
        <v>21</v>
      </c>
      <c r="AU51">
        <v>48</v>
      </c>
      <c r="AV51" s="31" t="s">
        <v>161</v>
      </c>
      <c r="AW51" s="31">
        <v>1</v>
      </c>
      <c r="AX51">
        <v>0</v>
      </c>
      <c r="AY51">
        <v>1</v>
      </c>
      <c r="AZ51">
        <v>1</v>
      </c>
      <c r="BA51">
        <v>1</v>
      </c>
      <c r="BB51" s="32">
        <v>0</v>
      </c>
    </row>
    <row r="52" spans="1:54" x14ac:dyDescent="0.25">
      <c r="A52" s="1"/>
      <c r="B52" s="21"/>
      <c r="C52" s="22"/>
      <c r="D52" s="22"/>
      <c r="E52" s="15"/>
      <c r="F52" s="20"/>
      <c r="G52" s="22"/>
      <c r="H52" s="22"/>
      <c r="I52" s="10"/>
      <c r="J52" s="14"/>
      <c r="K52" s="15"/>
      <c r="L52" s="15"/>
      <c r="M52" s="11"/>
      <c r="O52" s="22"/>
      <c r="P52" s="15"/>
      <c r="Q52" s="20"/>
      <c r="R52" s="22"/>
      <c r="S52" s="22"/>
      <c r="T52" s="22"/>
      <c r="U52" s="14"/>
      <c r="AJ52">
        <v>49</v>
      </c>
      <c r="AK52" s="31" t="s">
        <v>162</v>
      </c>
      <c r="AL52" s="28">
        <f t="shared" si="3"/>
        <v>0.27492715794498029</v>
      </c>
      <c r="AM52" s="28">
        <f t="shared" si="4"/>
        <v>0</v>
      </c>
      <c r="AN52" s="28">
        <f t="shared" si="5"/>
        <v>4.3641515929544787E-2</v>
      </c>
      <c r="AO52" s="28">
        <f t="shared" si="6"/>
        <v>0.270378055601808</v>
      </c>
      <c r="AP52" s="28">
        <f t="shared" si="7"/>
        <v>0</v>
      </c>
      <c r="AQ52" s="28">
        <f t="shared" si="8"/>
        <v>0.30799408303834064</v>
      </c>
      <c r="AR52">
        <f t="shared" si="11"/>
        <v>0.89694081251467372</v>
      </c>
      <c r="AS52">
        <f t="shared" si="12"/>
        <v>10</v>
      </c>
      <c r="AU52">
        <v>49</v>
      </c>
      <c r="AV52" s="31" t="s">
        <v>162</v>
      </c>
      <c r="AW52" s="31">
        <v>1</v>
      </c>
      <c r="AX52">
        <v>0</v>
      </c>
      <c r="AY52">
        <v>1</v>
      </c>
      <c r="AZ52">
        <v>1</v>
      </c>
      <c r="BA52">
        <v>0</v>
      </c>
      <c r="BB52" s="32">
        <v>1</v>
      </c>
    </row>
    <row r="53" spans="1:54" x14ac:dyDescent="0.25">
      <c r="A53" s="4" t="s">
        <v>68</v>
      </c>
      <c r="B53" s="23"/>
      <c r="C53" t="s">
        <v>51</v>
      </c>
      <c r="D53" t="s">
        <v>52</v>
      </c>
      <c r="E53" t="s">
        <v>53</v>
      </c>
      <c r="F53" t="s">
        <v>54</v>
      </c>
      <c r="G53" t="s">
        <v>55</v>
      </c>
      <c r="H53" t="s">
        <v>56</v>
      </c>
      <c r="I53" t="s">
        <v>57</v>
      </c>
      <c r="J53" t="s">
        <v>58</v>
      </c>
      <c r="K53" t="s">
        <v>59</v>
      </c>
      <c r="AJ53">
        <v>50</v>
      </c>
      <c r="AK53" s="31" t="s">
        <v>163</v>
      </c>
      <c r="AL53" s="28">
        <f t="shared" si="3"/>
        <v>0.33475867884448329</v>
      </c>
      <c r="AM53" s="28">
        <f t="shared" si="4"/>
        <v>0</v>
      </c>
      <c r="AN53" s="28">
        <f t="shared" si="5"/>
        <v>4.925881774815493E-2</v>
      </c>
      <c r="AO53" s="28">
        <f t="shared" si="6"/>
        <v>0</v>
      </c>
      <c r="AP53" s="28">
        <f t="shared" si="7"/>
        <v>0.20183143779927876</v>
      </c>
      <c r="AQ53" s="28">
        <f t="shared" si="8"/>
        <v>0.31564902738609096</v>
      </c>
      <c r="AR53">
        <f t="shared" si="11"/>
        <v>0.90149796177800789</v>
      </c>
      <c r="AS53">
        <f t="shared" si="12"/>
        <v>9</v>
      </c>
      <c r="AU53">
        <v>50</v>
      </c>
      <c r="AV53" s="31" t="s">
        <v>163</v>
      </c>
      <c r="AW53" s="31">
        <v>1</v>
      </c>
      <c r="AX53">
        <v>0</v>
      </c>
      <c r="AY53">
        <v>1</v>
      </c>
      <c r="AZ53">
        <v>0</v>
      </c>
      <c r="BA53">
        <v>1</v>
      </c>
      <c r="BB53" s="32">
        <v>1</v>
      </c>
    </row>
    <row r="54" spans="1:54" x14ac:dyDescent="0.25">
      <c r="A54" s="4" t="s">
        <v>61</v>
      </c>
      <c r="B54" s="23"/>
      <c r="C54" s="23">
        <f>_xlfn.STDEV.P(C3:C50)</f>
        <v>372.721017112293</v>
      </c>
      <c r="D54" s="23">
        <f>_xlfn.STDEV.P(D3:D50)</f>
        <v>2.8056854170990411</v>
      </c>
      <c r="E54" s="23">
        <f t="shared" ref="E54:K54" si="13">_xlfn.STDEV.P(E3:E50)</f>
        <v>737.61686492221338</v>
      </c>
      <c r="F54" s="23">
        <f t="shared" si="13"/>
        <v>2.0276387021846918</v>
      </c>
      <c r="G54" s="23">
        <f t="shared" si="13"/>
        <v>25.276998423577819</v>
      </c>
      <c r="H54" s="23">
        <f t="shared" si="13"/>
        <v>1.927027026204452</v>
      </c>
      <c r="I54" s="23">
        <f t="shared" si="13"/>
        <v>280.60991022277801</v>
      </c>
      <c r="J54" s="23">
        <f t="shared" si="13"/>
        <v>26.93642534317836</v>
      </c>
      <c r="K54" s="23">
        <f t="shared" si="13"/>
        <v>46.294407252991057</v>
      </c>
      <c r="L54" s="23"/>
      <c r="AJ54">
        <v>51</v>
      </c>
      <c r="AK54" s="31" t="s">
        <v>106</v>
      </c>
      <c r="AL54" s="28">
        <f t="shared" si="3"/>
        <v>0.25484180915212362</v>
      </c>
      <c r="AM54" s="28">
        <f t="shared" si="4"/>
        <v>0</v>
      </c>
      <c r="AN54" s="28">
        <f t="shared" si="5"/>
        <v>0</v>
      </c>
      <c r="AO54" s="28">
        <f t="shared" si="6"/>
        <v>0.2475980328440317</v>
      </c>
      <c r="AP54" s="28">
        <f t="shared" si="7"/>
        <v>0.16588301649589501</v>
      </c>
      <c r="AQ54" s="28">
        <f t="shared" si="8"/>
        <v>0.26836107692449374</v>
      </c>
      <c r="AR54">
        <f t="shared" si="11"/>
        <v>0.93668393541654404</v>
      </c>
      <c r="AS54">
        <f t="shared" si="12"/>
        <v>3</v>
      </c>
      <c r="AU54">
        <v>51</v>
      </c>
      <c r="AV54" s="31" t="s">
        <v>106</v>
      </c>
      <c r="AW54" s="31">
        <v>1</v>
      </c>
      <c r="AX54">
        <v>0</v>
      </c>
      <c r="AY54">
        <v>0</v>
      </c>
      <c r="AZ54">
        <v>1</v>
      </c>
      <c r="BA54">
        <v>1</v>
      </c>
      <c r="BB54" s="32">
        <v>1</v>
      </c>
    </row>
    <row r="55" spans="1:54" x14ac:dyDescent="0.25">
      <c r="A55" s="4" t="s">
        <v>62</v>
      </c>
      <c r="B55" s="23"/>
      <c r="C55" s="23">
        <f>AVERAGE(C3:C50)</f>
        <v>30528.791666666668</v>
      </c>
      <c r="D55" s="23">
        <f>AVERAGE(D3:D50)</f>
        <v>103.36458333333333</v>
      </c>
      <c r="E55" s="23">
        <f t="shared" ref="E55:K55" si="14">AVERAGE(E3:E50)</f>
        <v>4240.4889583333324</v>
      </c>
      <c r="F55" s="23">
        <f t="shared" si="14"/>
        <v>2.0597916666666669</v>
      </c>
      <c r="G55" s="23">
        <f t="shared" si="14"/>
        <v>652.89583333333337</v>
      </c>
      <c r="H55" s="23">
        <f t="shared" si="14"/>
        <v>15.789583333333331</v>
      </c>
      <c r="I55" s="23">
        <f t="shared" si="14"/>
        <v>2083.5481249999998</v>
      </c>
      <c r="J55" s="23">
        <f t="shared" si="14"/>
        <v>99.747917708333361</v>
      </c>
      <c r="K55" s="23">
        <f t="shared" si="14"/>
        <v>169.57082916666675</v>
      </c>
      <c r="L55" s="23"/>
      <c r="M55" s="5"/>
      <c r="AJ55">
        <v>52</v>
      </c>
      <c r="AK55" s="31" t="s">
        <v>164</v>
      </c>
      <c r="AL55" s="28">
        <f t="shared" si="3"/>
        <v>0</v>
      </c>
      <c r="AM55" s="28">
        <f t="shared" si="4"/>
        <v>2.7491103007673334E-2</v>
      </c>
      <c r="AN55" s="28">
        <f t="shared" si="5"/>
        <v>4.7629728566734336E-2</v>
      </c>
      <c r="AO55" s="28">
        <f t="shared" si="6"/>
        <v>0.39904585593713104</v>
      </c>
      <c r="AP55" s="28">
        <f t="shared" si="7"/>
        <v>0.24288145133068892</v>
      </c>
      <c r="AQ55" s="28">
        <f t="shared" si="8"/>
        <v>0</v>
      </c>
      <c r="AR55">
        <f t="shared" si="11"/>
        <v>0.71704813884222762</v>
      </c>
      <c r="AS55">
        <f t="shared" si="12"/>
        <v>48</v>
      </c>
      <c r="AU55">
        <v>52</v>
      </c>
      <c r="AV55" s="31" t="s">
        <v>164</v>
      </c>
      <c r="AW55" s="31">
        <v>0</v>
      </c>
      <c r="AX55">
        <v>1</v>
      </c>
      <c r="AY55">
        <v>1</v>
      </c>
      <c r="AZ55">
        <v>1</v>
      </c>
      <c r="BA55">
        <v>1</v>
      </c>
      <c r="BB55" s="32">
        <v>0</v>
      </c>
    </row>
    <row r="56" spans="1:54" x14ac:dyDescent="0.25">
      <c r="A56" s="4" t="s">
        <v>63</v>
      </c>
      <c r="B56" s="23"/>
      <c r="C56" s="23">
        <f t="shared" ref="C56:K56" si="15">C54/C55</f>
        <v>1.2208836208845246E-2</v>
      </c>
      <c r="D56" s="23">
        <f t="shared" si="15"/>
        <v>2.7143585613373773E-2</v>
      </c>
      <c r="E56" s="23">
        <f t="shared" si="15"/>
        <v>0.17394618219030189</v>
      </c>
      <c r="F56" s="23">
        <f t="shared" si="15"/>
        <v>0.98439018615217144</v>
      </c>
      <c r="G56" s="23">
        <f t="shared" si="15"/>
        <v>3.8715208664339487E-2</v>
      </c>
      <c r="H56" s="23">
        <f t="shared" si="15"/>
        <v>0.12204419746379959</v>
      </c>
      <c r="I56" s="23">
        <f t="shared" si="15"/>
        <v>0.13467887151528024</v>
      </c>
      <c r="J56" s="23">
        <f t="shared" si="15"/>
        <v>0.27004498902865798</v>
      </c>
      <c r="K56" s="23">
        <f t="shared" si="15"/>
        <v>0.27300926391938257</v>
      </c>
      <c r="L56" s="23"/>
      <c r="AJ56">
        <v>53</v>
      </c>
      <c r="AK56" s="31" t="s">
        <v>165</v>
      </c>
      <c r="AL56" s="28">
        <f t="shared" si="3"/>
        <v>0</v>
      </c>
      <c r="AM56" s="28">
        <f t="shared" si="4"/>
        <v>2.995513390597139E-2</v>
      </c>
      <c r="AN56" s="28">
        <f t="shared" si="5"/>
        <v>4.2251045436390737E-2</v>
      </c>
      <c r="AO56" s="28">
        <f t="shared" si="6"/>
        <v>0.36321369312499829</v>
      </c>
      <c r="AP56" s="28">
        <f t="shared" si="7"/>
        <v>0</v>
      </c>
      <c r="AQ56" s="28">
        <f t="shared" si="8"/>
        <v>0.40450227819288087</v>
      </c>
      <c r="AR56">
        <f t="shared" si="11"/>
        <v>0.83992215066024123</v>
      </c>
      <c r="AS56">
        <f t="shared" si="12"/>
        <v>25</v>
      </c>
      <c r="AU56">
        <v>53</v>
      </c>
      <c r="AV56" s="31" t="s">
        <v>165</v>
      </c>
      <c r="AW56" s="31">
        <v>0</v>
      </c>
      <c r="AX56">
        <v>1</v>
      </c>
      <c r="AY56">
        <v>1</v>
      </c>
      <c r="AZ56">
        <v>1</v>
      </c>
      <c r="BA56">
        <v>0</v>
      </c>
      <c r="BB56" s="32">
        <v>1</v>
      </c>
    </row>
    <row r="57" spans="1:54" x14ac:dyDescent="0.25">
      <c r="B57" s="6"/>
      <c r="C57" s="6">
        <f t="shared" ref="C57:K57" si="16">C56</f>
        <v>1.2208836208845246E-2</v>
      </c>
      <c r="D57" s="6">
        <f t="shared" si="16"/>
        <v>2.7143585613373773E-2</v>
      </c>
      <c r="E57" s="6">
        <f t="shared" si="16"/>
        <v>0.17394618219030189</v>
      </c>
      <c r="F57" s="6">
        <f t="shared" si="16"/>
        <v>0.98439018615217144</v>
      </c>
      <c r="G57" s="6">
        <f t="shared" si="16"/>
        <v>3.8715208664339487E-2</v>
      </c>
      <c r="H57" s="6">
        <f t="shared" si="16"/>
        <v>0.12204419746379959</v>
      </c>
      <c r="I57" s="6">
        <f t="shared" si="16"/>
        <v>0.13467887151528024</v>
      </c>
      <c r="J57" s="6">
        <f t="shared" si="16"/>
        <v>0.27004498902865798</v>
      </c>
      <c r="K57" s="6">
        <f t="shared" si="16"/>
        <v>0.27300926391938257</v>
      </c>
      <c r="L57" s="6"/>
      <c r="M57" s="6"/>
      <c r="AJ57">
        <v>54</v>
      </c>
      <c r="AK57" s="31" t="s">
        <v>166</v>
      </c>
      <c r="AL57" s="28">
        <f t="shared" si="3"/>
        <v>0</v>
      </c>
      <c r="AM57" s="28">
        <f t="shared" si="4"/>
        <v>3.0014888308810331E-2</v>
      </c>
      <c r="AN57" s="28">
        <f t="shared" si="5"/>
        <v>4.7494597955956494E-2</v>
      </c>
      <c r="AO57" s="28">
        <f t="shared" si="6"/>
        <v>0</v>
      </c>
      <c r="AP57" s="28">
        <f t="shared" si="7"/>
        <v>0.22630268386609231</v>
      </c>
      <c r="AQ57" s="28">
        <f t="shared" si="8"/>
        <v>0.41780972457319515</v>
      </c>
      <c r="AR57">
        <f t="shared" si="11"/>
        <v>0.72162189470405425</v>
      </c>
      <c r="AS57">
        <f t="shared" si="12"/>
        <v>46</v>
      </c>
      <c r="AU57">
        <v>54</v>
      </c>
      <c r="AV57" s="31" t="s">
        <v>166</v>
      </c>
      <c r="AW57" s="31">
        <v>0</v>
      </c>
      <c r="AX57">
        <v>1</v>
      </c>
      <c r="AY57">
        <v>1</v>
      </c>
      <c r="AZ57">
        <v>0</v>
      </c>
      <c r="BA57">
        <v>1</v>
      </c>
      <c r="BB57" s="32">
        <v>1</v>
      </c>
    </row>
    <row r="58" spans="1:54" x14ac:dyDescent="0.25">
      <c r="B58" s="7">
        <v>0.1</v>
      </c>
      <c r="AJ58">
        <v>55</v>
      </c>
      <c r="AK58" s="31" t="s">
        <v>175</v>
      </c>
      <c r="AL58" s="28">
        <f t="shared" si="3"/>
        <v>0</v>
      </c>
      <c r="AM58" s="28">
        <f t="shared" si="4"/>
        <v>3.11385594779022E-2</v>
      </c>
      <c r="AN58" s="28">
        <f t="shared" si="5"/>
        <v>0</v>
      </c>
      <c r="AO58" s="28">
        <f t="shared" si="6"/>
        <v>0.32326059154054643</v>
      </c>
      <c r="AP58" s="28">
        <f t="shared" si="7"/>
        <v>0.18206394498200115</v>
      </c>
      <c r="AQ58" s="28">
        <f t="shared" si="8"/>
        <v>0.33878998153144635</v>
      </c>
      <c r="AR58">
        <f t="shared" si="11"/>
        <v>0.87525307753189618</v>
      </c>
      <c r="AS58">
        <f t="shared" si="12"/>
        <v>16</v>
      </c>
      <c r="AU58">
        <v>55</v>
      </c>
      <c r="AV58" s="31" t="s">
        <v>175</v>
      </c>
      <c r="AW58" s="31">
        <v>0</v>
      </c>
      <c r="AX58">
        <v>1</v>
      </c>
      <c r="AY58">
        <v>0</v>
      </c>
      <c r="AZ58">
        <v>1</v>
      </c>
      <c r="BA58">
        <v>1</v>
      </c>
      <c r="BB58" s="32">
        <v>1</v>
      </c>
    </row>
    <row r="59" spans="1:54" x14ac:dyDescent="0.25">
      <c r="AJ59">
        <v>56</v>
      </c>
      <c r="AK59" s="33" t="s">
        <v>167</v>
      </c>
      <c r="AL59" s="28">
        <f t="shared" si="3"/>
        <v>0</v>
      </c>
      <c r="AM59" s="28">
        <f t="shared" si="4"/>
        <v>0</v>
      </c>
      <c r="AN59" s="28">
        <f t="shared" si="5"/>
        <v>4.8426497867397854E-2</v>
      </c>
      <c r="AO59" s="28">
        <f t="shared" si="6"/>
        <v>0.31982577201115003</v>
      </c>
      <c r="AP59" s="28">
        <f t="shared" si="7"/>
        <v>0.19576266680129756</v>
      </c>
      <c r="AQ59" s="28">
        <f t="shared" si="8"/>
        <v>0.31607523225787426</v>
      </c>
      <c r="AR59">
        <f t="shared" si="11"/>
        <v>0.88009016893771974</v>
      </c>
      <c r="AS59">
        <f t="shared" si="12"/>
        <v>15</v>
      </c>
      <c r="AU59">
        <v>56</v>
      </c>
      <c r="AV59" s="33" t="s">
        <v>167</v>
      </c>
      <c r="AW59" s="33">
        <v>0</v>
      </c>
      <c r="AX59" s="34">
        <v>0</v>
      </c>
      <c r="AY59" s="34">
        <v>1</v>
      </c>
      <c r="AZ59" s="34">
        <v>1</v>
      </c>
      <c r="BA59" s="34">
        <v>1</v>
      </c>
      <c r="BB59" s="35">
        <v>1</v>
      </c>
    </row>
    <row r="60" spans="1:54" x14ac:dyDescent="0.25">
      <c r="AJ60">
        <v>57</v>
      </c>
      <c r="AK60" s="28" t="s">
        <v>168</v>
      </c>
      <c r="AL60" s="28">
        <f t="shared" si="3"/>
        <v>0.26752773423672443</v>
      </c>
      <c r="AM60" s="28">
        <f t="shared" si="4"/>
        <v>2.2874959626716748E-2</v>
      </c>
      <c r="AN60" s="28">
        <f t="shared" si="5"/>
        <v>4.1753877144116693E-2</v>
      </c>
      <c r="AO60" s="28">
        <f t="shared" si="6"/>
        <v>0.26801414293596726</v>
      </c>
      <c r="AP60" s="28">
        <f t="shared" si="7"/>
        <v>0.19391651729022413</v>
      </c>
      <c r="AQ60" s="28">
        <f t="shared" si="8"/>
        <v>0</v>
      </c>
      <c r="AR60">
        <f t="shared" si="11"/>
        <v>0.79408723123374925</v>
      </c>
      <c r="AS60">
        <f t="shared" si="12"/>
        <v>35</v>
      </c>
      <c r="AU60">
        <v>57</v>
      </c>
      <c r="AV60" s="28" t="s">
        <v>168</v>
      </c>
      <c r="AW60" s="28">
        <v>1</v>
      </c>
      <c r="AX60" s="29">
        <v>1</v>
      </c>
      <c r="AY60" s="29">
        <v>1</v>
      </c>
      <c r="AZ60" s="29">
        <v>1</v>
      </c>
      <c r="BA60" s="29">
        <v>1</v>
      </c>
      <c r="BB60" s="30">
        <v>0</v>
      </c>
    </row>
    <row r="61" spans="1:54" x14ac:dyDescent="0.25">
      <c r="AJ61">
        <v>58</v>
      </c>
      <c r="AK61" s="31" t="s">
        <v>169</v>
      </c>
      <c r="AL61" s="28">
        <f t="shared" si="3"/>
        <v>0.24565644816276902</v>
      </c>
      <c r="AM61" s="28">
        <f t="shared" si="4"/>
        <v>2.4555678155213173E-2</v>
      </c>
      <c r="AN61" s="28">
        <f t="shared" si="5"/>
        <v>3.7562022876000543E-2</v>
      </c>
      <c r="AO61" s="28">
        <f t="shared" si="6"/>
        <v>0.2513592951949784</v>
      </c>
      <c r="AP61" s="28">
        <f t="shared" si="7"/>
        <v>0</v>
      </c>
      <c r="AQ61" s="28">
        <f t="shared" si="8"/>
        <v>0.29935670386585261</v>
      </c>
      <c r="AR61">
        <f t="shared" si="11"/>
        <v>0.85849014825481373</v>
      </c>
      <c r="AS61">
        <f t="shared" si="12"/>
        <v>20</v>
      </c>
      <c r="AU61">
        <v>58</v>
      </c>
      <c r="AV61" s="31" t="s">
        <v>169</v>
      </c>
      <c r="AW61" s="31">
        <v>1</v>
      </c>
      <c r="AX61">
        <v>1</v>
      </c>
      <c r="AY61">
        <v>1</v>
      </c>
      <c r="AZ61">
        <v>1</v>
      </c>
      <c r="BA61">
        <v>0</v>
      </c>
      <c r="BB61" s="32">
        <v>1</v>
      </c>
    </row>
    <row r="62" spans="1:54" x14ac:dyDescent="0.25">
      <c r="A62" s="4"/>
      <c r="B62" s="23"/>
      <c r="AJ62">
        <v>59</v>
      </c>
      <c r="AK62" s="31" t="s">
        <v>170</v>
      </c>
      <c r="AL62" s="28">
        <f t="shared" si="3"/>
        <v>0.29234423113279612</v>
      </c>
      <c r="AM62" s="28">
        <f t="shared" si="4"/>
        <v>2.459581794706284E-2</v>
      </c>
      <c r="AN62" s="28">
        <f t="shared" si="5"/>
        <v>4.1649994457113856E-2</v>
      </c>
      <c r="AO62" s="28">
        <f t="shared" si="6"/>
        <v>0</v>
      </c>
      <c r="AP62" s="28">
        <f t="shared" si="7"/>
        <v>0.18320105390489147</v>
      </c>
      <c r="AQ62" s="28">
        <f t="shared" si="8"/>
        <v>0.30658328138109697</v>
      </c>
      <c r="AR62">
        <f t="shared" si="11"/>
        <v>0.84837437882296118</v>
      </c>
      <c r="AS62">
        <f t="shared" si="12"/>
        <v>23</v>
      </c>
      <c r="AU62">
        <v>59</v>
      </c>
      <c r="AV62" s="31" t="s">
        <v>170</v>
      </c>
      <c r="AW62" s="31">
        <v>1</v>
      </c>
      <c r="AX62">
        <v>1</v>
      </c>
      <c r="AY62">
        <v>1</v>
      </c>
      <c r="AZ62">
        <v>0</v>
      </c>
      <c r="BA62">
        <v>1</v>
      </c>
      <c r="BB62" s="32">
        <v>1</v>
      </c>
    </row>
    <row r="63" spans="1:54" x14ac:dyDescent="0.25">
      <c r="A63" s="1"/>
      <c r="B63" s="21"/>
      <c r="C63" s="22"/>
      <c r="D63" s="22"/>
      <c r="E63" s="50"/>
      <c r="F63" s="20"/>
      <c r="G63" s="22"/>
      <c r="H63" s="22"/>
      <c r="I63" s="10"/>
      <c r="J63" s="14"/>
      <c r="K63" s="15"/>
      <c r="L63" s="15"/>
      <c r="AJ63">
        <v>60</v>
      </c>
      <c r="AK63" s="31" t="s">
        <v>171</v>
      </c>
      <c r="AL63" s="28">
        <f t="shared" si="3"/>
        <v>0.2889826136118695</v>
      </c>
      <c r="AM63" s="28">
        <f t="shared" si="4"/>
        <v>2.644384416834844E-2</v>
      </c>
      <c r="AN63" s="28">
        <f t="shared" si="5"/>
        <v>0</v>
      </c>
      <c r="AO63" s="28">
        <f t="shared" si="6"/>
        <v>0.29256194133736246</v>
      </c>
      <c r="AP63" s="28">
        <f t="shared" si="7"/>
        <v>0.1985169455922759</v>
      </c>
      <c r="AQ63" s="28">
        <f t="shared" si="8"/>
        <v>0</v>
      </c>
      <c r="AR63">
        <f t="shared" si="11"/>
        <v>0.80650534470985624</v>
      </c>
      <c r="AS63">
        <f t="shared" si="12"/>
        <v>32</v>
      </c>
      <c r="AU63">
        <v>60</v>
      </c>
      <c r="AV63" s="31" t="s">
        <v>171</v>
      </c>
      <c r="AW63" s="31">
        <v>1</v>
      </c>
      <c r="AX63">
        <v>1</v>
      </c>
      <c r="AY63">
        <v>0</v>
      </c>
      <c r="AZ63">
        <v>1</v>
      </c>
      <c r="BA63">
        <v>1</v>
      </c>
      <c r="BB63" s="32">
        <v>0</v>
      </c>
    </row>
    <row r="64" spans="1:54" x14ac:dyDescent="0.25">
      <c r="AJ64">
        <v>61</v>
      </c>
      <c r="AK64" s="31" t="s">
        <v>172</v>
      </c>
      <c r="AL64" s="28">
        <f t="shared" si="3"/>
        <v>0.2380092529976035</v>
      </c>
      <c r="AM64" s="28">
        <f t="shared" si="4"/>
        <v>0</v>
      </c>
      <c r="AN64" s="28">
        <f t="shared" si="5"/>
        <v>4.2364924214339149E-2</v>
      </c>
      <c r="AO64" s="28">
        <f t="shared" si="6"/>
        <v>0.22978621792546133</v>
      </c>
      <c r="AP64" s="28">
        <f t="shared" si="7"/>
        <v>0.16265850026506654</v>
      </c>
      <c r="AQ64" s="28">
        <f t="shared" si="8"/>
        <v>0.24800811050367849</v>
      </c>
      <c r="AR64">
        <f t="shared" si="11"/>
        <v>0.92082700590614897</v>
      </c>
      <c r="AS64">
        <f t="shared" si="12"/>
        <v>6</v>
      </c>
      <c r="AU64">
        <v>61</v>
      </c>
      <c r="AV64" s="31" t="s">
        <v>172</v>
      </c>
      <c r="AW64" s="31">
        <v>1</v>
      </c>
      <c r="AX64">
        <v>0</v>
      </c>
      <c r="AY64">
        <v>1</v>
      </c>
      <c r="AZ64">
        <v>1</v>
      </c>
      <c r="BA64">
        <v>1</v>
      </c>
      <c r="BB64" s="32">
        <v>1</v>
      </c>
    </row>
    <row r="65" spans="1:54" x14ac:dyDescent="0.25">
      <c r="AJ65">
        <v>62</v>
      </c>
      <c r="AK65" s="33" t="s">
        <v>173</v>
      </c>
      <c r="AL65" s="28">
        <f t="shared" si="3"/>
        <v>0</v>
      </c>
      <c r="AM65" s="28">
        <f t="shared" si="4"/>
        <v>2.6305777223110987E-2</v>
      </c>
      <c r="AN65" s="28">
        <f t="shared" si="5"/>
        <v>4.1053389051081676E-2</v>
      </c>
      <c r="AO65" s="28">
        <f t="shared" si="6"/>
        <v>0.29355245030782212</v>
      </c>
      <c r="AP65" s="28">
        <f t="shared" si="7"/>
        <v>0.17818703314484258</v>
      </c>
      <c r="AQ65" s="28">
        <f t="shared" si="8"/>
        <v>0.30698534020070245</v>
      </c>
      <c r="AR65">
        <f t="shared" si="11"/>
        <v>0.84608398992755973</v>
      </c>
      <c r="AS65">
        <f t="shared" si="12"/>
        <v>24</v>
      </c>
      <c r="AU65">
        <v>62</v>
      </c>
      <c r="AV65" s="33" t="s">
        <v>173</v>
      </c>
      <c r="AW65" s="33">
        <v>0</v>
      </c>
      <c r="AX65" s="34">
        <v>1</v>
      </c>
      <c r="AY65" s="34">
        <v>1</v>
      </c>
      <c r="AZ65" s="34">
        <v>1</v>
      </c>
      <c r="BA65" s="34">
        <v>1</v>
      </c>
      <c r="BB65" s="35">
        <v>1</v>
      </c>
    </row>
    <row r="66" spans="1:54" x14ac:dyDescent="0.25">
      <c r="AJ66">
        <v>63</v>
      </c>
      <c r="AK66" s="36" t="s">
        <v>174</v>
      </c>
      <c r="AL66" s="28">
        <f t="shared" si="3"/>
        <v>0.21575364674331218</v>
      </c>
      <c r="AM66" s="28">
        <f t="shared" si="4"/>
        <v>2.2048294226446927E-2</v>
      </c>
      <c r="AN66" s="28">
        <f t="shared" si="5"/>
        <v>3.6612460179275198E-2</v>
      </c>
      <c r="AO66" s="28">
        <f t="shared" si="6"/>
        <v>0.21590274979692184</v>
      </c>
      <c r="AP66" s="28">
        <f t="shared" si="7"/>
        <v>0.15033741758588606</v>
      </c>
      <c r="AQ66" s="28">
        <f t="shared" si="8"/>
        <v>0.24237682432916297</v>
      </c>
      <c r="AR66">
        <f t="shared" si="11"/>
        <v>0.88303139286100518</v>
      </c>
      <c r="AS66">
        <f t="shared" si="12"/>
        <v>13</v>
      </c>
      <c r="AU66">
        <v>63</v>
      </c>
      <c r="AV66" s="36" t="s">
        <v>174</v>
      </c>
      <c r="AW66" s="36">
        <v>1</v>
      </c>
      <c r="AX66" s="37">
        <v>1</v>
      </c>
      <c r="AY66" s="37">
        <v>1</v>
      </c>
      <c r="AZ66" s="37">
        <v>1</v>
      </c>
      <c r="BA66" s="37">
        <v>1</v>
      </c>
      <c r="BB66" s="38">
        <v>1</v>
      </c>
    </row>
    <row r="67" spans="1:54" x14ac:dyDescent="0.25">
      <c r="A67" s="9"/>
      <c r="B67" s="9"/>
      <c r="F67" s="9"/>
      <c r="G67" s="9"/>
      <c r="H67" s="9"/>
      <c r="I67" s="9"/>
      <c r="L67" s="9"/>
    </row>
  </sheetData>
  <phoneticPr fontId="20" type="noConversion"/>
  <conditionalFormatting sqref="C57:M57">
    <cfRule type="cellIs" dxfId="5" priority="22" operator="greaterThan">
      <formula>$B$58</formula>
    </cfRule>
    <cfRule type="cellIs" dxfId="4" priority="23" operator="greaterThan">
      <formula>$I$57</formula>
    </cfRule>
  </conditionalFormatting>
  <conditionalFormatting sqref="X20:X21">
    <cfRule type="cellIs" dxfId="3" priority="4" operator="greaterThan">
      <formula>0.5</formula>
    </cfRule>
  </conditionalFormatting>
  <conditionalFormatting sqref="AE15:AE20 Y20:AC20 Y21:AD21">
    <cfRule type="cellIs" dxfId="2" priority="3" operator="greaterThan">
      <formula>0.5</formula>
    </cfRule>
  </conditionalFormatting>
  <conditionalFormatting sqref="AS4:AS13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A9146-D1BB-440E-8381-926FF33CE8AD}">
  <dimension ref="A1:BF177"/>
  <sheetViews>
    <sheetView zoomScale="87" zoomScaleNormal="87" workbookViewId="0">
      <selection activeCell="E82" sqref="E82"/>
    </sheetView>
  </sheetViews>
  <sheetFormatPr defaultRowHeight="15" x14ac:dyDescent="0.25"/>
  <cols>
    <col min="1" max="1" width="12" customWidth="1"/>
    <col min="2" max="2" width="15.140625" customWidth="1"/>
    <col min="3" max="3" width="15.5703125" customWidth="1"/>
    <col min="4" max="4" width="14.7109375" customWidth="1"/>
    <col min="5" max="5" width="16.7109375" customWidth="1"/>
    <col min="6" max="6" width="12.7109375" customWidth="1"/>
    <col min="7" max="7" width="12.5703125" customWidth="1"/>
    <col min="8" max="8" width="15" customWidth="1"/>
    <col min="9" max="9" width="16.28515625" customWidth="1"/>
    <col min="10" max="10" width="12.42578125" customWidth="1"/>
    <col min="11" max="11" width="16.140625" customWidth="1"/>
    <col min="12" max="12" width="15.85546875" customWidth="1"/>
    <col min="13" max="13" width="22.7109375" customWidth="1"/>
    <col min="14" max="14" width="18.7109375" customWidth="1"/>
    <col min="15" max="15" width="15" customWidth="1"/>
    <col min="16" max="16" width="14.85546875" customWidth="1"/>
    <col min="17" max="17" width="15.42578125" customWidth="1"/>
    <col min="18" max="18" width="13.5703125" customWidth="1"/>
    <col min="19" max="19" width="11.85546875" customWidth="1"/>
    <col min="20" max="20" width="19.42578125" customWidth="1"/>
    <col min="21" max="21" width="15.85546875" customWidth="1"/>
    <col min="22" max="23" width="14.28515625" customWidth="1"/>
    <col min="24" max="24" width="13.7109375" customWidth="1"/>
    <col min="25" max="25" width="14.28515625" customWidth="1"/>
    <col min="26" max="26" width="22.28515625" customWidth="1"/>
    <col min="27" max="27" width="12.7109375" customWidth="1"/>
    <col min="53" max="53" width="12" bestFit="1" customWidth="1"/>
  </cols>
  <sheetData>
    <row r="1" spans="1:54" ht="61.9" customHeight="1" x14ac:dyDescent="0.25">
      <c r="A1" t="s">
        <v>60</v>
      </c>
      <c r="B1" t="s">
        <v>53</v>
      </c>
      <c r="C1" t="s">
        <v>59</v>
      </c>
    </row>
    <row r="2" spans="1:54" x14ac:dyDescent="0.25">
      <c r="A2" s="18">
        <v>1797</v>
      </c>
      <c r="B2" s="50">
        <v>3316.38</v>
      </c>
      <c r="C2" s="14">
        <v>230.9</v>
      </c>
      <c r="D2" s="14"/>
      <c r="G2" t="s">
        <v>69</v>
      </c>
    </row>
    <row r="3" spans="1:54" ht="15.75" thickBot="1" x14ac:dyDescent="0.3">
      <c r="A3" s="18">
        <v>1629</v>
      </c>
      <c r="B3" s="50">
        <v>3197.85</v>
      </c>
      <c r="C3" s="14">
        <v>243.9333</v>
      </c>
      <c r="D3" s="14"/>
      <c r="M3" t="s">
        <v>177</v>
      </c>
    </row>
    <row r="4" spans="1:54" x14ac:dyDescent="0.25">
      <c r="A4" s="18">
        <v>1574</v>
      </c>
      <c r="B4" s="50">
        <v>3203.08</v>
      </c>
      <c r="C4" s="14">
        <v>210.4333</v>
      </c>
      <c r="D4" s="14"/>
      <c r="G4" s="58" t="s">
        <v>70</v>
      </c>
      <c r="H4" s="58"/>
      <c r="M4" t="s">
        <v>176</v>
      </c>
    </row>
    <row r="5" spans="1:54" x14ac:dyDescent="0.25">
      <c r="A5" s="18">
        <v>1595</v>
      </c>
      <c r="B5" s="50">
        <v>3438.21</v>
      </c>
      <c r="C5" s="14">
        <v>189.1</v>
      </c>
      <c r="D5" s="14"/>
      <c r="G5" t="s">
        <v>71</v>
      </c>
      <c r="H5">
        <v>0.97359042957003927</v>
      </c>
    </row>
    <row r="6" spans="1:54" x14ac:dyDescent="0.25">
      <c r="A6" s="18">
        <v>1713</v>
      </c>
      <c r="B6" s="50">
        <v>3466.33</v>
      </c>
      <c r="C6" s="14">
        <v>215.5</v>
      </c>
      <c r="D6" s="14"/>
      <c r="G6" t="s">
        <v>72</v>
      </c>
      <c r="H6" s="56">
        <v>0.94787832455037369</v>
      </c>
      <c r="I6" t="s">
        <v>179</v>
      </c>
    </row>
    <row r="7" spans="1:54" x14ac:dyDescent="0.25">
      <c r="A7" s="18">
        <v>1622</v>
      </c>
      <c r="B7" s="50">
        <v>3366.11</v>
      </c>
      <c r="C7" s="14">
        <v>213.8</v>
      </c>
      <c r="D7" s="14"/>
      <c r="G7" t="s">
        <v>73</v>
      </c>
      <c r="H7">
        <v>0.94556180564150139</v>
      </c>
    </row>
    <row r="8" spans="1:54" x14ac:dyDescent="0.25">
      <c r="A8" s="18">
        <v>1612</v>
      </c>
      <c r="B8" s="50">
        <v>3416</v>
      </c>
      <c r="C8" s="14">
        <v>192.8</v>
      </c>
      <c r="D8" s="14"/>
      <c r="G8" t="s">
        <v>74</v>
      </c>
      <c r="H8">
        <v>116.93446058156952</v>
      </c>
    </row>
    <row r="9" spans="1:54" ht="15.75" thickBot="1" x14ac:dyDescent="0.3">
      <c r="A9" s="18">
        <v>1679</v>
      </c>
      <c r="B9" s="50">
        <v>3586.75</v>
      </c>
      <c r="C9" s="14">
        <v>189.86670000000001</v>
      </c>
      <c r="D9" s="14"/>
      <c r="F9" s="14"/>
      <c r="G9" s="24" t="s">
        <v>75</v>
      </c>
      <c r="H9" s="24">
        <v>48</v>
      </c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5"/>
      <c r="AV9" s="15"/>
      <c r="AW9" s="14"/>
      <c r="AX9" s="14"/>
      <c r="AY9" s="14"/>
      <c r="AZ9" s="15"/>
      <c r="BA9" s="14"/>
      <c r="BB9" s="15"/>
    </row>
    <row r="10" spans="1:54" x14ac:dyDescent="0.25">
      <c r="A10" s="18">
        <v>1808</v>
      </c>
      <c r="B10" s="50">
        <v>3646.09</v>
      </c>
      <c r="C10" s="14">
        <v>225.66669999999999</v>
      </c>
      <c r="D10" s="14"/>
      <c r="F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5"/>
      <c r="AV10" s="15"/>
      <c r="AW10" s="14"/>
      <c r="AX10" s="14"/>
      <c r="AY10" s="15"/>
      <c r="AZ10" s="15"/>
      <c r="BA10" s="15"/>
      <c r="BB10" s="15"/>
    </row>
    <row r="11" spans="1:54" ht="15.75" thickBot="1" x14ac:dyDescent="0.3">
      <c r="A11" s="18">
        <v>1712</v>
      </c>
      <c r="B11" s="50">
        <v>3496.82</v>
      </c>
      <c r="C11" s="14">
        <v>231.9333</v>
      </c>
      <c r="D11" s="14"/>
      <c r="F11" s="14"/>
      <c r="G11" t="s">
        <v>76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</row>
    <row r="12" spans="1:54" x14ac:dyDescent="0.25">
      <c r="A12" s="18">
        <v>1718</v>
      </c>
      <c r="B12" s="50">
        <v>3510.22</v>
      </c>
      <c r="C12" s="14">
        <v>219.5</v>
      </c>
      <c r="D12" s="14"/>
      <c r="G12" s="25"/>
      <c r="H12" s="25" t="s">
        <v>81</v>
      </c>
      <c r="I12" s="25" t="s">
        <v>82</v>
      </c>
      <c r="J12" s="25" t="s">
        <v>83</v>
      </c>
      <c r="K12" s="25" t="s">
        <v>84</v>
      </c>
      <c r="L12" s="25" t="s">
        <v>85</v>
      </c>
    </row>
    <row r="13" spans="1:54" x14ac:dyDescent="0.25">
      <c r="A13" s="18">
        <v>1756</v>
      </c>
      <c r="B13" s="50">
        <v>3690.3</v>
      </c>
      <c r="C13" s="14">
        <v>215.7</v>
      </c>
      <c r="D13" s="14"/>
      <c r="G13" t="s">
        <v>77</v>
      </c>
      <c r="H13">
        <v>2</v>
      </c>
      <c r="I13">
        <v>11190043.415949045</v>
      </c>
      <c r="J13">
        <v>5595021.7079745224</v>
      </c>
      <c r="K13">
        <v>409.18220909831325</v>
      </c>
      <c r="L13">
        <v>1.3580422205884243E-29</v>
      </c>
    </row>
    <row r="14" spans="1:54" x14ac:dyDescent="0.25">
      <c r="A14" s="18">
        <v>1943</v>
      </c>
      <c r="B14" s="50">
        <v>3740.05</v>
      </c>
      <c r="C14" s="14">
        <v>256.0333</v>
      </c>
      <c r="D14" s="14"/>
      <c r="G14" t="s">
        <v>78</v>
      </c>
      <c r="H14">
        <v>45</v>
      </c>
      <c r="I14">
        <v>615315.06321761874</v>
      </c>
      <c r="J14">
        <v>13673.668071502638</v>
      </c>
    </row>
    <row r="15" spans="1:54" ht="15.75" thickBot="1" x14ac:dyDescent="0.3">
      <c r="A15" s="18">
        <v>1811</v>
      </c>
      <c r="B15" s="50">
        <v>3612.51</v>
      </c>
      <c r="C15" s="14">
        <v>265</v>
      </c>
      <c r="D15" s="14"/>
      <c r="G15" s="24" t="s">
        <v>79</v>
      </c>
      <c r="H15" s="24">
        <v>47</v>
      </c>
      <c r="I15" s="24">
        <v>11805358.479166664</v>
      </c>
      <c r="J15" s="24"/>
      <c r="K15" s="24"/>
      <c r="L15" s="24"/>
    </row>
    <row r="16" spans="1:54" ht="15.75" thickBot="1" x14ac:dyDescent="0.3">
      <c r="A16" s="18">
        <v>1714</v>
      </c>
      <c r="B16" s="50">
        <v>3651.72</v>
      </c>
      <c r="C16" s="14">
        <v>232.23330000000001</v>
      </c>
      <c r="D16" s="14"/>
    </row>
    <row r="17" spans="1:15" x14ac:dyDescent="0.25">
      <c r="A17" s="18">
        <v>1700</v>
      </c>
      <c r="B17" s="50">
        <v>3823.32</v>
      </c>
      <c r="C17" s="14">
        <v>205.2</v>
      </c>
      <c r="D17" s="14"/>
      <c r="G17" s="25"/>
      <c r="H17" s="25" t="s">
        <v>86</v>
      </c>
      <c r="I17" s="25" t="s">
        <v>74</v>
      </c>
      <c r="J17" s="25" t="s">
        <v>87</v>
      </c>
      <c r="K17" s="25" t="s">
        <v>88</v>
      </c>
      <c r="L17" s="25" t="s">
        <v>89</v>
      </c>
      <c r="M17" s="25" t="s">
        <v>90</v>
      </c>
      <c r="N17" s="25" t="s">
        <v>91</v>
      </c>
      <c r="O17" s="25" t="s">
        <v>92</v>
      </c>
    </row>
    <row r="18" spans="1:15" x14ac:dyDescent="0.25">
      <c r="A18" s="18">
        <v>1846</v>
      </c>
      <c r="B18" s="50">
        <v>3895.31</v>
      </c>
      <c r="C18" s="14">
        <v>216.76669999999999</v>
      </c>
      <c r="D18" s="14"/>
      <c r="G18" t="s">
        <v>80</v>
      </c>
      <c r="H18" s="59">
        <v>1584.5185425522643</v>
      </c>
      <c r="I18">
        <v>213.20212412305378</v>
      </c>
      <c r="J18">
        <v>7.4320016701040394</v>
      </c>
      <c r="K18">
        <v>2.341337537966677E-9</v>
      </c>
      <c r="L18">
        <v>1155.1074218394269</v>
      </c>
      <c r="M18">
        <v>2013.9296632651017</v>
      </c>
      <c r="N18">
        <v>1155.1074218394269</v>
      </c>
      <c r="O18">
        <v>2013.9296632651017</v>
      </c>
    </row>
    <row r="19" spans="1:15" x14ac:dyDescent="0.25">
      <c r="A19" s="18">
        <v>1584</v>
      </c>
      <c r="B19" s="50">
        <v>3739.97</v>
      </c>
      <c r="C19" s="14">
        <v>204.4667</v>
      </c>
      <c r="D19" s="14"/>
      <c r="G19" t="s">
        <v>53</v>
      </c>
      <c r="H19" s="59">
        <v>-0.33552528222282418</v>
      </c>
      <c r="I19">
        <v>3.2895147370574973E-2</v>
      </c>
      <c r="J19">
        <v>-10.199841284886743</v>
      </c>
      <c r="K19">
        <v>2.7876719751297903E-13</v>
      </c>
      <c r="L19">
        <v>-0.40177951001963408</v>
      </c>
      <c r="M19">
        <v>-0.26927105442601429</v>
      </c>
      <c r="N19">
        <v>-0.40177951001963408</v>
      </c>
      <c r="O19">
        <v>-0.26927105442601429</v>
      </c>
    </row>
    <row r="20" spans="1:15" ht="15.75" thickBot="1" x14ac:dyDescent="0.3">
      <c r="A20" s="18">
        <v>1424</v>
      </c>
      <c r="B20" s="50">
        <v>3781.14</v>
      </c>
      <c r="C20" s="14">
        <v>184.6</v>
      </c>
      <c r="D20" s="14"/>
      <c r="G20" s="24" t="s">
        <v>59</v>
      </c>
      <c r="H20" s="60">
        <v>5.9033947655273336</v>
      </c>
      <c r="I20" s="24">
        <v>0.52412412026443345</v>
      </c>
      <c r="J20" s="24">
        <v>11.263352586308995</v>
      </c>
      <c r="K20" s="24">
        <v>1.0997542198506705E-14</v>
      </c>
      <c r="L20" s="24">
        <v>4.847754598708546</v>
      </c>
      <c r="M20" s="24">
        <v>6.9590349323461211</v>
      </c>
      <c r="N20" s="24">
        <v>4.847754598708546</v>
      </c>
      <c r="O20" s="24">
        <v>6.9590349323461211</v>
      </c>
    </row>
    <row r="21" spans="1:15" x14ac:dyDescent="0.25">
      <c r="A21" s="18">
        <v>1407</v>
      </c>
      <c r="B21" s="50">
        <v>3942.67</v>
      </c>
      <c r="C21" s="14">
        <v>170.13329999999999</v>
      </c>
      <c r="D21" s="14"/>
    </row>
    <row r="22" spans="1:15" x14ac:dyDescent="0.25">
      <c r="A22" s="18">
        <v>1493</v>
      </c>
      <c r="B22" s="50">
        <v>4054.89</v>
      </c>
      <c r="C22" s="14">
        <v>188.9667</v>
      </c>
      <c r="D22" s="14"/>
    </row>
    <row r="23" spans="1:15" x14ac:dyDescent="0.25">
      <c r="A23" s="18">
        <v>1281</v>
      </c>
      <c r="B23" s="50">
        <v>3854.88</v>
      </c>
      <c r="C23" s="14">
        <v>184.83330000000001</v>
      </c>
      <c r="D23" s="14"/>
    </row>
    <row r="24" spans="1:15" x14ac:dyDescent="0.25">
      <c r="A24" s="18">
        <v>1231</v>
      </c>
      <c r="B24" s="50">
        <v>3895.33</v>
      </c>
      <c r="C24" s="14">
        <v>163.9667</v>
      </c>
      <c r="D24" s="14"/>
      <c r="G24" t="s">
        <v>93</v>
      </c>
    </row>
    <row r="25" spans="1:15" ht="15.75" thickBot="1" x14ac:dyDescent="0.3">
      <c r="A25" s="18">
        <v>1209</v>
      </c>
      <c r="B25" s="50">
        <v>4066.95</v>
      </c>
      <c r="C25" s="14">
        <v>152.23330000000001</v>
      </c>
      <c r="D25" s="14"/>
    </row>
    <row r="26" spans="1:15" x14ac:dyDescent="0.25">
      <c r="A26" s="18">
        <v>1201</v>
      </c>
      <c r="B26" s="50">
        <v>4181.49</v>
      </c>
      <c r="C26" s="14">
        <v>168.13329999999999</v>
      </c>
      <c r="D26" s="14"/>
      <c r="G26" s="25" t="s">
        <v>94</v>
      </c>
      <c r="H26" s="25" t="s">
        <v>95</v>
      </c>
      <c r="I26" s="25" t="s">
        <v>96</v>
      </c>
    </row>
    <row r="27" spans="1:15" x14ac:dyDescent="0.25">
      <c r="A27" s="18">
        <v>1065</v>
      </c>
      <c r="B27" s="50">
        <v>4019.08</v>
      </c>
      <c r="C27" s="14">
        <v>159.16669999999999</v>
      </c>
      <c r="D27" s="14"/>
      <c r="E27" s="14"/>
      <c r="F27" s="23"/>
      <c r="G27">
        <v>1</v>
      </c>
      <c r="H27">
        <v>1834.883058454396</v>
      </c>
      <c r="I27">
        <v>-37.88305845439595</v>
      </c>
    </row>
    <row r="28" spans="1:15" x14ac:dyDescent="0.25">
      <c r="A28" s="18">
        <v>1027</v>
      </c>
      <c r="B28" s="50">
        <v>4055.04</v>
      </c>
      <c r="C28" s="14">
        <v>139.33330000000001</v>
      </c>
      <c r="D28" s="14"/>
      <c r="E28" s="14"/>
      <c r="F28" s="23"/>
      <c r="G28">
        <v>2</v>
      </c>
      <c r="H28">
        <v>1951.5935851538147</v>
      </c>
      <c r="I28">
        <v>-322.59358515381473</v>
      </c>
    </row>
    <row r="29" spans="1:15" x14ac:dyDescent="0.25">
      <c r="A29" s="18">
        <v>957</v>
      </c>
      <c r="B29" s="50">
        <v>4218.92</v>
      </c>
      <c r="C29" s="14">
        <v>130.0667</v>
      </c>
      <c r="D29" s="14"/>
      <c r="E29" s="14"/>
      <c r="F29" s="23"/>
      <c r="G29">
        <v>3</v>
      </c>
      <c r="H29">
        <v>1752.0750632826237</v>
      </c>
      <c r="I29">
        <v>-178.07506328262366</v>
      </c>
    </row>
    <row r="30" spans="1:15" x14ac:dyDescent="0.25">
      <c r="A30" s="18">
        <v>926</v>
      </c>
      <c r="B30" s="50">
        <v>4353.55</v>
      </c>
      <c r="C30" s="14">
        <v>144.23330000000001</v>
      </c>
      <c r="D30" s="14"/>
      <c r="E30" s="14"/>
      <c r="F30" s="23"/>
      <c r="G30">
        <v>4</v>
      </c>
      <c r="H30">
        <v>1547.2441121221466</v>
      </c>
      <c r="I30">
        <v>47.755887877853411</v>
      </c>
    </row>
    <row r="31" spans="1:15" x14ac:dyDescent="0.25">
      <c r="A31" s="18">
        <v>862</v>
      </c>
      <c r="B31" s="50">
        <v>4220.6899999999996</v>
      </c>
      <c r="C31" s="14">
        <v>137.1</v>
      </c>
      <c r="D31" s="14"/>
      <c r="E31" s="14"/>
      <c r="F31" s="23"/>
      <c r="G31">
        <v>5</v>
      </c>
      <c r="H31">
        <v>1693.6587629959624</v>
      </c>
      <c r="I31">
        <v>19.341237004037566</v>
      </c>
    </row>
    <row r="32" spans="1:15" x14ac:dyDescent="0.25">
      <c r="A32" s="18">
        <v>817</v>
      </c>
      <c r="B32" s="50">
        <v>4255.59</v>
      </c>
      <c r="C32" s="14">
        <v>122.6</v>
      </c>
      <c r="D32" s="14"/>
      <c r="E32" s="14"/>
      <c r="F32" s="23"/>
      <c r="G32">
        <v>6</v>
      </c>
      <c r="H32">
        <v>1717.2493356789375</v>
      </c>
      <c r="I32">
        <v>-95.249335678937541</v>
      </c>
    </row>
    <row r="33" spans="1:16" x14ac:dyDescent="0.25">
      <c r="A33" s="18">
        <v>768</v>
      </c>
      <c r="B33" s="50">
        <v>4516.6899999999996</v>
      </c>
      <c r="C33" s="14">
        <v>112.9667</v>
      </c>
      <c r="D33" s="14"/>
      <c r="E33" s="14"/>
      <c r="F33" s="23"/>
      <c r="G33">
        <v>7</v>
      </c>
      <c r="H33">
        <v>1576.5386892727668</v>
      </c>
      <c r="I33">
        <v>35.46131072723324</v>
      </c>
    </row>
    <row r="34" spans="1:16" x14ac:dyDescent="0.25">
      <c r="A34" s="18">
        <v>709</v>
      </c>
      <c r="B34" s="50">
        <v>4622.84</v>
      </c>
      <c r="C34" s="14">
        <v>120.7667</v>
      </c>
      <c r="D34" s="14"/>
      <c r="E34" s="14"/>
      <c r="F34" s="23"/>
      <c r="G34">
        <v>8</v>
      </c>
      <c r="H34">
        <v>1501.9313194674983</v>
      </c>
      <c r="I34">
        <v>177.06868053250173</v>
      </c>
    </row>
    <row r="35" spans="1:16" x14ac:dyDescent="0.25">
      <c r="A35" s="18">
        <v>617</v>
      </c>
      <c r="B35" s="50">
        <v>4521.08</v>
      </c>
      <c r="C35" s="14">
        <v>115.33329999999999</v>
      </c>
      <c r="D35" s="14"/>
      <c r="E35" s="14"/>
      <c r="F35" s="23"/>
      <c r="G35">
        <v>9</v>
      </c>
      <c r="H35">
        <v>1693.3627818262742</v>
      </c>
      <c r="I35">
        <v>114.63721817372584</v>
      </c>
    </row>
    <row r="36" spans="1:16" x14ac:dyDescent="0.25">
      <c r="A36" s="18">
        <v>662</v>
      </c>
      <c r="B36" s="50">
        <v>4580.2</v>
      </c>
      <c r="C36" s="14">
        <v>106.9667</v>
      </c>
      <c r="D36" s="14"/>
      <c r="E36" s="14"/>
      <c r="F36" s="23"/>
      <c r="G36">
        <v>10</v>
      </c>
      <c r="H36">
        <v>1780.440854341329</v>
      </c>
      <c r="I36">
        <v>-68.440854341328986</v>
      </c>
    </row>
    <row r="37" spans="1:16" x14ac:dyDescent="0.25">
      <c r="A37" s="18">
        <v>649</v>
      </c>
      <c r="B37" s="50">
        <v>4863.74</v>
      </c>
      <c r="C37" s="14">
        <v>102.7667</v>
      </c>
      <c r="D37" s="14"/>
      <c r="E37" s="14"/>
      <c r="F37" s="23"/>
      <c r="G37">
        <v>11</v>
      </c>
      <c r="H37">
        <v>1702.5461374213123</v>
      </c>
      <c r="I37">
        <v>15.453862578687676</v>
      </c>
    </row>
    <row r="38" spans="1:16" x14ac:dyDescent="0.25">
      <c r="A38" s="18">
        <v>666</v>
      </c>
      <c r="B38" s="50">
        <v>4950.9399999999996</v>
      </c>
      <c r="C38" s="14">
        <v>118.13330000000001</v>
      </c>
      <c r="D38" s="14"/>
      <c r="E38" s="14"/>
      <c r="F38" s="23"/>
      <c r="G38">
        <v>12</v>
      </c>
      <c r="H38">
        <v>1619.6918444896219</v>
      </c>
      <c r="I38">
        <v>136.30815551037813</v>
      </c>
    </row>
    <row r="39" spans="1:16" x14ac:dyDescent="0.25">
      <c r="A39" s="18">
        <v>548</v>
      </c>
      <c r="B39" s="50">
        <v>4839.24</v>
      </c>
      <c r="C39" s="14">
        <v>113.63330000000001</v>
      </c>
      <c r="D39" s="14"/>
      <c r="E39" s="14"/>
      <c r="F39" s="23"/>
      <c r="G39">
        <v>13</v>
      </c>
      <c r="H39">
        <v>1841.1028537954801</v>
      </c>
      <c r="I39">
        <v>101.89714620451991</v>
      </c>
    </row>
    <row r="40" spans="1:16" x14ac:dyDescent="0.25">
      <c r="A40" s="18">
        <v>531</v>
      </c>
      <c r="B40" s="50">
        <v>4931.59</v>
      </c>
      <c r="C40" s="14">
        <v>105.2</v>
      </c>
      <c r="D40" s="14"/>
      <c r="E40" s="14"/>
      <c r="F40" s="23"/>
      <c r="G40">
        <v>14</v>
      </c>
      <c r="H40">
        <v>1936.829718134233</v>
      </c>
      <c r="I40">
        <v>-125.82971813423296</v>
      </c>
    </row>
    <row r="41" spans="1:16" x14ac:dyDescent="0.25">
      <c r="A41" s="18">
        <v>486</v>
      </c>
      <c r="B41" s="50">
        <v>5198.58</v>
      </c>
      <c r="C41" s="14">
        <v>100.63330000000001</v>
      </c>
      <c r="D41" s="14"/>
      <c r="E41" s="14"/>
      <c r="F41" s="23"/>
      <c r="G41">
        <v>15</v>
      </c>
      <c r="H41">
        <v>1730.2390065546717</v>
      </c>
      <c r="I41">
        <v>-16.239006554671732</v>
      </c>
    </row>
    <row r="42" spans="1:16" x14ac:dyDescent="0.25">
      <c r="A42" s="15">
        <v>529</v>
      </c>
      <c r="B42" s="50">
        <v>5331.47</v>
      </c>
      <c r="C42" s="14">
        <v>111.7667</v>
      </c>
      <c r="D42" s="14"/>
      <c r="E42" s="14"/>
      <c r="F42" s="23"/>
      <c r="G42">
        <v>16</v>
      </c>
      <c r="H42">
        <v>1513.074626410305</v>
      </c>
      <c r="I42">
        <v>186.92537358969503</v>
      </c>
    </row>
    <row r="43" spans="1:16" x14ac:dyDescent="0.25">
      <c r="A43" s="15">
        <v>525</v>
      </c>
      <c r="B43" s="50">
        <v>5024.4799999999996</v>
      </c>
      <c r="C43" s="15">
        <v>123.13330000000001</v>
      </c>
      <c r="D43" s="14"/>
      <c r="E43" s="14"/>
      <c r="F43" s="23"/>
      <c r="G43">
        <v>17</v>
      </c>
      <c r="H43">
        <v>1557.2029575775089</v>
      </c>
      <c r="I43">
        <v>288.79704242249113</v>
      </c>
    </row>
    <row r="44" spans="1:16" x14ac:dyDescent="0.25">
      <c r="A44" s="15">
        <v>561</v>
      </c>
      <c r="B44" s="50">
        <v>5168.93</v>
      </c>
      <c r="C44" s="15">
        <v>120.63330000000001</v>
      </c>
      <c r="D44" s="14"/>
      <c r="E44" s="14"/>
      <c r="F44" s="23"/>
      <c r="G44">
        <v>18</v>
      </c>
      <c r="H44">
        <v>1536.7116993020163</v>
      </c>
      <c r="I44">
        <v>47.288300697983686</v>
      </c>
      <c r="P44" s="9"/>
    </row>
    <row r="45" spans="1:16" x14ac:dyDescent="0.25">
      <c r="A45" s="21">
        <v>531</v>
      </c>
      <c r="B45" s="50">
        <v>5457.98</v>
      </c>
      <c r="C45" s="14">
        <v>174.6</v>
      </c>
      <c r="D45" s="14"/>
      <c r="E45" s="14"/>
      <c r="F45" s="23"/>
      <c r="G45">
        <v>19</v>
      </c>
      <c r="H45">
        <v>1405.6171506446008</v>
      </c>
      <c r="I45">
        <v>18.38284935539923</v>
      </c>
    </row>
    <row r="46" spans="1:16" x14ac:dyDescent="0.25">
      <c r="A46" s="21">
        <v>687</v>
      </c>
      <c r="B46" s="50">
        <v>5681.56</v>
      </c>
      <c r="C46" s="14">
        <v>176.23330000000001</v>
      </c>
      <c r="D46" s="14"/>
      <c r="E46" s="14"/>
      <c r="F46" s="23"/>
      <c r="G46">
        <v>20</v>
      </c>
      <c r="H46">
        <v>1266.0171107526935</v>
      </c>
      <c r="I46">
        <v>140.9828892473065</v>
      </c>
    </row>
    <row r="47" spans="1:16" x14ac:dyDescent="0.25">
      <c r="A47" s="21">
        <v>606</v>
      </c>
      <c r="B47" s="50">
        <v>5504.52</v>
      </c>
      <c r="C47" s="15">
        <v>159.80000000000001</v>
      </c>
      <c r="D47" s="14"/>
      <c r="E47" s="14"/>
      <c r="F47" s="23"/>
      <c r="G47">
        <v>21</v>
      </c>
      <c r="H47">
        <v>1339.5454585587308</v>
      </c>
      <c r="I47">
        <v>153.45454144126916</v>
      </c>
    </row>
    <row r="48" spans="1:16" x14ac:dyDescent="0.25">
      <c r="A48" s="21">
        <v>528</v>
      </c>
      <c r="B48" s="50">
        <v>5657.3</v>
      </c>
      <c r="C48" s="15">
        <v>144.30000000000001</v>
      </c>
      <c r="D48" s="14"/>
      <c r="E48" s="14"/>
      <c r="F48" s="23"/>
      <c r="G48">
        <v>22</v>
      </c>
      <c r="H48">
        <v>1382.2527783322871</v>
      </c>
      <c r="I48">
        <v>-101.25277833228711</v>
      </c>
    </row>
    <row r="49" spans="1:26" x14ac:dyDescent="0.25">
      <c r="A49" s="21">
        <v>497</v>
      </c>
      <c r="B49" s="50">
        <v>5995.09</v>
      </c>
      <c r="C49" s="15">
        <v>128.33330000000001</v>
      </c>
      <c r="D49" s="14"/>
      <c r="E49" s="14"/>
      <c r="F49" s="23"/>
      <c r="G49">
        <v>23</v>
      </c>
      <c r="H49">
        <v>1245.4970034520213</v>
      </c>
      <c r="I49">
        <v>-14.497003452021318</v>
      </c>
      <c r="P49" s="9"/>
      <c r="Q49" s="9"/>
      <c r="R49" s="9"/>
      <c r="S49" s="9"/>
    </row>
    <row r="50" spans="1:26" x14ac:dyDescent="0.25">
      <c r="A50" s="22"/>
      <c r="B50" s="15"/>
      <c r="C50" s="15"/>
      <c r="D50" s="14"/>
      <c r="E50" s="14"/>
      <c r="F50" s="23"/>
      <c r="G50">
        <v>24</v>
      </c>
      <c r="H50">
        <v>1118.6472623751019</v>
      </c>
      <c r="I50">
        <v>90.352737624898054</v>
      </c>
    </row>
    <row r="51" spans="1:26" x14ac:dyDescent="0.25">
      <c r="A51" s="23"/>
      <c r="G51">
        <v>25</v>
      </c>
      <c r="H51">
        <v>1174.0801733211842</v>
      </c>
      <c r="I51">
        <v>26.919826678815753</v>
      </c>
    </row>
    <row r="52" spans="1:26" x14ac:dyDescent="0.25">
      <c r="G52">
        <v>26</v>
      </c>
      <c r="H52">
        <v>1175.6394549024155</v>
      </c>
      <c r="I52">
        <v>-110.63945490241554</v>
      </c>
    </row>
    <row r="53" spans="1:26" x14ac:dyDescent="0.25">
      <c r="G53">
        <v>27</v>
      </c>
      <c r="H53">
        <v>1046.489576011073</v>
      </c>
      <c r="I53">
        <v>-19.489576011073041</v>
      </c>
    </row>
    <row r="54" spans="1:26" x14ac:dyDescent="0.25">
      <c r="G54">
        <v>28</v>
      </c>
      <c r="H54">
        <v>936.7992948261608</v>
      </c>
      <c r="I54">
        <v>20.200705173839197</v>
      </c>
    </row>
    <row r="55" spans="1:26" x14ac:dyDescent="0.25">
      <c r="A55" s="9"/>
      <c r="B55" s="9"/>
      <c r="C55" s="9"/>
      <c r="D55" s="9"/>
      <c r="F55" s="9"/>
      <c r="G55">
        <v>29</v>
      </c>
      <c r="H55">
        <v>975.25855836582173</v>
      </c>
      <c r="I55">
        <v>-49.258558365821727</v>
      </c>
    </row>
    <row r="56" spans="1:26" x14ac:dyDescent="0.25">
      <c r="G56">
        <v>30</v>
      </c>
      <c r="H56">
        <v>977.72576148101007</v>
      </c>
      <c r="I56">
        <v>-115.72576148101007</v>
      </c>
    </row>
    <row r="57" spans="1:26" x14ac:dyDescent="0.25">
      <c r="G57">
        <v>31</v>
      </c>
      <c r="H57">
        <v>880.41670503128694</v>
      </c>
      <c r="I57">
        <v>-63.416705031286938</v>
      </c>
    </row>
    <row r="58" spans="1:26" x14ac:dyDescent="0.25">
      <c r="G58">
        <v>32</v>
      </c>
      <c r="H58">
        <v>735.94188104815339</v>
      </c>
      <c r="I58">
        <v>32.058118951846609</v>
      </c>
      <c r="P58" s="9"/>
      <c r="Q58" s="9"/>
      <c r="R58" s="9"/>
      <c r="S58" s="9"/>
      <c r="U58" s="9"/>
      <c r="W58" s="9" t="s">
        <v>111</v>
      </c>
    </row>
    <row r="59" spans="1:26" x14ac:dyDescent="0.25">
      <c r="G59">
        <v>33</v>
      </c>
      <c r="H59">
        <v>746.37235151131358</v>
      </c>
      <c r="I59">
        <v>-37.372351511313582</v>
      </c>
      <c r="R59" s="44"/>
      <c r="U59" s="46"/>
      <c r="V59" s="41"/>
      <c r="W59" s="47" t="s">
        <v>112</v>
      </c>
      <c r="Z59" t="s">
        <v>121</v>
      </c>
    </row>
    <row r="60" spans="1:26" x14ac:dyDescent="0.25">
      <c r="G60">
        <v>34</v>
      </c>
      <c r="H60">
        <v>748.43989911129199</v>
      </c>
      <c r="I60">
        <v>-131.43989911129199</v>
      </c>
      <c r="R60" s="6"/>
      <c r="S60" s="6"/>
      <c r="T60" s="45"/>
      <c r="Z60">
        <v>-324.03352357416975</v>
      </c>
    </row>
    <row r="61" spans="1:26" x14ac:dyDescent="0.25">
      <c r="G61">
        <v>35</v>
      </c>
      <c r="H61">
        <v>679.21230178101769</v>
      </c>
      <c r="I61">
        <v>-17.212301781017686</v>
      </c>
      <c r="W61" t="s">
        <v>113</v>
      </c>
      <c r="Z61">
        <v>-200.30801614830193</v>
      </c>
    </row>
    <row r="62" spans="1:26" x14ac:dyDescent="0.25">
      <c r="A62" t="s">
        <v>117</v>
      </c>
      <c r="G62">
        <v>36</v>
      </c>
      <c r="H62">
        <v>559.28320524434332</v>
      </c>
      <c r="I62">
        <v>89.716794755656679</v>
      </c>
      <c r="Z62">
        <v>-166.48772400082794</v>
      </c>
    </row>
    <row r="63" spans="1:26" ht="15.75" thickBot="1" x14ac:dyDescent="0.3">
      <c r="G63">
        <v>37</v>
      </c>
      <c r="H63">
        <v>620.74050663846549</v>
      </c>
      <c r="I63">
        <v>45.25949336153451</v>
      </c>
      <c r="W63">
        <f>(S59/(1-S59))*((48-3)/2)</f>
        <v>0</v>
      </c>
      <c r="X63" s="48" t="s">
        <v>114</v>
      </c>
      <c r="Y63">
        <f>FINV(0.05,2,45)</f>
        <v>3.2043172921141903</v>
      </c>
      <c r="Z63">
        <v>-116.37699035234084</v>
      </c>
    </row>
    <row r="64" spans="1:26" x14ac:dyDescent="0.25">
      <c r="A64" s="25"/>
      <c r="B64" s="25" t="s">
        <v>86</v>
      </c>
      <c r="C64" s="25" t="s">
        <v>74</v>
      </c>
      <c r="E64" t="s">
        <v>118</v>
      </c>
      <c r="G64">
        <v>38</v>
      </c>
      <c r="H64">
        <v>631.65340421788176</v>
      </c>
      <c r="I64">
        <v>-83.653404217881757</v>
      </c>
      <c r="W64" t="s">
        <v>84</v>
      </c>
      <c r="Y64" t="s">
        <v>115</v>
      </c>
      <c r="Z64">
        <v>-110.34202094108559</v>
      </c>
    </row>
    <row r="65" spans="1:34" x14ac:dyDescent="0.25">
      <c r="A65" t="s">
        <v>80</v>
      </c>
      <c r="B65">
        <v>1584.5185425522643</v>
      </c>
      <c r="C65">
        <v>213.20212412305378</v>
      </c>
      <c r="E65">
        <f>ABS(B65)/C65</f>
        <v>7.4320016701040394</v>
      </c>
      <c r="F65" t="s">
        <v>120</v>
      </c>
      <c r="G65">
        <v>39</v>
      </c>
      <c r="H65">
        <v>550.88254532848225</v>
      </c>
      <c r="I65">
        <v>-19.882545328482252</v>
      </c>
      <c r="W65" t="s">
        <v>116</v>
      </c>
      <c r="Z65">
        <v>-110.23646773809514</v>
      </c>
      <c r="AC65" s="26"/>
      <c r="AD65" s="26"/>
      <c r="AE65" s="26"/>
      <c r="AF65" s="26"/>
      <c r="AG65" s="26"/>
      <c r="AH65" s="26"/>
    </row>
    <row r="66" spans="1:34" x14ac:dyDescent="0.25">
      <c r="A66" t="s">
        <v>53</v>
      </c>
      <c r="B66">
        <v>-0.33552528222282418</v>
      </c>
      <c r="C66">
        <v>3.2895147370574973E-2</v>
      </c>
      <c r="E66">
        <f t="shared" ref="E66:E67" si="0">ABS(B66)/C66</f>
        <v>10.199841284886743</v>
      </c>
      <c r="F66" t="s">
        <v>120</v>
      </c>
      <c r="G66">
        <v>40</v>
      </c>
      <c r="H66">
        <v>434.34161735207681</v>
      </c>
      <c r="I66">
        <v>51.65838264792319</v>
      </c>
      <c r="Z66">
        <v>-100.98950048348979</v>
      </c>
    </row>
    <row r="67" spans="1:34" ht="15.75" thickBot="1" x14ac:dyDescent="0.3">
      <c r="A67" s="24" t="s">
        <v>59</v>
      </c>
      <c r="B67" s="24">
        <v>5.9033947655273336</v>
      </c>
      <c r="C67" s="24">
        <v>0.52412412026443345</v>
      </c>
      <c r="E67">
        <f t="shared" si="0"/>
        <v>11.263352586308995</v>
      </c>
      <c r="F67" t="s">
        <v>120</v>
      </c>
      <c r="G67">
        <v>41</v>
      </c>
      <c r="H67">
        <v>455.47851788000753</v>
      </c>
      <c r="I67">
        <v>73.52148211999247</v>
      </c>
      <c r="U67" s="9"/>
      <c r="V67" s="9"/>
      <c r="W67" s="9"/>
      <c r="X67" s="9"/>
      <c r="Y67" s="9"/>
      <c r="Z67">
        <v>-100.51336611143927</v>
      </c>
    </row>
    <row r="68" spans="1:34" x14ac:dyDescent="0.25">
      <c r="G68">
        <v>42</v>
      </c>
      <c r="H68">
        <v>625.58295121143556</v>
      </c>
      <c r="I68">
        <v>-100.58295121143556</v>
      </c>
      <c r="Z68">
        <v>-100.40224947706906</v>
      </c>
      <c r="AE68" s="26"/>
    </row>
    <row r="69" spans="1:34" x14ac:dyDescent="0.25">
      <c r="B69" t="s">
        <v>119</v>
      </c>
      <c r="C69">
        <f>_xlfn.T.INV.2T(0.05,45)</f>
        <v>2.0141033888808457</v>
      </c>
      <c r="G69">
        <v>43</v>
      </c>
      <c r="H69">
        <v>562.35783728053002</v>
      </c>
      <c r="I69">
        <v>-1.3578372805300205</v>
      </c>
      <c r="Z69">
        <v>-94.894376292818947</v>
      </c>
    </row>
    <row r="70" spans="1:34" x14ac:dyDescent="0.25">
      <c r="E70" t="s">
        <v>178</v>
      </c>
      <c r="G70">
        <v>44</v>
      </c>
      <c r="H70">
        <v>783.96098874680683</v>
      </c>
      <c r="I70">
        <v>-252.96098874680683</v>
      </c>
      <c r="Z70">
        <v>-91.270026723095953</v>
      </c>
    </row>
    <row r="71" spans="1:34" x14ac:dyDescent="0.25">
      <c r="G71">
        <v>45</v>
      </c>
      <c r="H71">
        <v>718.58626081796365</v>
      </c>
      <c r="I71">
        <v>-31.586260817963648</v>
      </c>
      <c r="Z71">
        <v>-91.194101189855928</v>
      </c>
    </row>
    <row r="72" spans="1:34" x14ac:dyDescent="0.25">
      <c r="G72">
        <v>46</v>
      </c>
      <c r="H72">
        <v>680.975399582352</v>
      </c>
      <c r="I72">
        <v>-74.975399582351997</v>
      </c>
      <c r="U72" s="9"/>
      <c r="V72" s="9"/>
      <c r="W72" s="9"/>
      <c r="X72" s="9"/>
      <c r="Y72" s="9"/>
      <c r="Z72">
        <v>-86.8197178948692</v>
      </c>
      <c r="AA72" s="9"/>
      <c r="AB72" s="9"/>
      <c r="AC72" s="9"/>
    </row>
    <row r="73" spans="1:34" x14ac:dyDescent="0.25">
      <c r="G73">
        <v>47</v>
      </c>
      <c r="H73">
        <v>538.21122809867518</v>
      </c>
      <c r="I73">
        <v>-10.211228098675178</v>
      </c>
      <c r="Z73">
        <v>-76.038815717570742</v>
      </c>
    </row>
    <row r="74" spans="1:34" ht="15.75" thickBot="1" x14ac:dyDescent="0.3">
      <c r="G74" s="24">
        <v>48</v>
      </c>
      <c r="H74" s="24">
        <v>330.61640981388223</v>
      </c>
      <c r="I74" s="24">
        <v>166.38359018611777</v>
      </c>
      <c r="Z74">
        <v>-54.970041637645068</v>
      </c>
    </row>
    <row r="75" spans="1:34" x14ac:dyDescent="0.25">
      <c r="H75" s="23"/>
      <c r="Z75">
        <v>-50.172751400228549</v>
      </c>
    </row>
    <row r="76" spans="1:34" x14ac:dyDescent="0.25">
      <c r="H76" s="23"/>
      <c r="Z76">
        <v>-45.053942662769487</v>
      </c>
    </row>
    <row r="77" spans="1:34" x14ac:dyDescent="0.25">
      <c r="H77" s="23"/>
      <c r="Z77">
        <v>-44.007495481256456</v>
      </c>
    </row>
    <row r="78" spans="1:34" x14ac:dyDescent="0.25">
      <c r="H78" s="23"/>
      <c r="Z78">
        <v>-38.162697889289575</v>
      </c>
    </row>
    <row r="79" spans="1:34" x14ac:dyDescent="0.25">
      <c r="H79" s="23"/>
      <c r="Z79">
        <v>-32.340952430907691</v>
      </c>
    </row>
    <row r="80" spans="1:34" x14ac:dyDescent="0.25">
      <c r="H80" s="23"/>
      <c r="U80" s="9"/>
      <c r="V80" s="9"/>
      <c r="W80" s="9"/>
      <c r="X80" s="9"/>
      <c r="Z80">
        <v>-15.533453068345352</v>
      </c>
    </row>
    <row r="81" spans="2:26" x14ac:dyDescent="0.25">
      <c r="H81" s="23"/>
      <c r="Z81">
        <v>-12.944202906618784</v>
      </c>
    </row>
    <row r="82" spans="2:26" x14ac:dyDescent="0.25">
      <c r="H82" s="23"/>
      <c r="Z82">
        <v>-8.9492279564677801</v>
      </c>
    </row>
    <row r="83" spans="2:26" x14ac:dyDescent="0.25">
      <c r="H83" s="23"/>
      <c r="Z83">
        <v>-8.1762835044713711</v>
      </c>
    </row>
    <row r="84" spans="2:26" x14ac:dyDescent="0.25">
      <c r="H84" s="23"/>
      <c r="Z84">
        <v>-7.4380447049049963</v>
      </c>
    </row>
    <row r="85" spans="2:26" x14ac:dyDescent="0.25">
      <c r="C85" s="42"/>
      <c r="H85" s="23"/>
      <c r="Z85">
        <v>-6.7290827755747387</v>
      </c>
    </row>
    <row r="86" spans="2:26" x14ac:dyDescent="0.25">
      <c r="H86" s="23"/>
      <c r="Z86">
        <v>-3.0629011538326267</v>
      </c>
    </row>
    <row r="87" spans="2:26" x14ac:dyDescent="0.25">
      <c r="H87" s="23"/>
      <c r="Z87">
        <v>6.1841319953513221</v>
      </c>
    </row>
    <row r="88" spans="2:26" x14ac:dyDescent="0.25">
      <c r="B88" s="9"/>
      <c r="C88" s="9"/>
      <c r="D88" s="9"/>
      <c r="E88" s="9"/>
      <c r="G88" s="9"/>
      <c r="H88" s="23"/>
      <c r="Z88">
        <v>6.9605987898978583</v>
      </c>
    </row>
    <row r="89" spans="2:26" x14ac:dyDescent="0.25">
      <c r="H89" s="23"/>
      <c r="Z89">
        <v>25.045469097179421</v>
      </c>
    </row>
    <row r="90" spans="2:26" x14ac:dyDescent="0.25">
      <c r="H90" s="23"/>
      <c r="Z90">
        <v>31.34931153839716</v>
      </c>
    </row>
    <row r="91" spans="2:26" x14ac:dyDescent="0.25">
      <c r="H91" s="23"/>
      <c r="Z91">
        <v>32.647134821740906</v>
      </c>
    </row>
    <row r="92" spans="2:26" x14ac:dyDescent="0.25">
      <c r="H92" s="23"/>
      <c r="Z92">
        <v>45.991565182138856</v>
      </c>
    </row>
    <row r="93" spans="2:26" x14ac:dyDescent="0.25">
      <c r="H93" s="23"/>
      <c r="Z93">
        <v>46.596964586115064</v>
      </c>
    </row>
    <row r="94" spans="2:26" x14ac:dyDescent="0.25">
      <c r="H94" s="23"/>
      <c r="Z94">
        <v>54.202684465510742</v>
      </c>
    </row>
    <row r="95" spans="2:26" x14ac:dyDescent="0.25">
      <c r="H95" s="23"/>
      <c r="Z95">
        <v>59.407711598419155</v>
      </c>
    </row>
    <row r="96" spans="2:26" x14ac:dyDescent="0.25">
      <c r="H96" s="23"/>
      <c r="Z96">
        <v>65.449055106101241</v>
      </c>
    </row>
    <row r="97" spans="7:26" x14ac:dyDescent="0.25">
      <c r="H97" s="23"/>
      <c r="Z97">
        <v>72.28904848002594</v>
      </c>
    </row>
    <row r="98" spans="7:26" x14ac:dyDescent="0.25">
      <c r="H98" s="23"/>
      <c r="Z98">
        <v>76.561676554308178</v>
      </c>
    </row>
    <row r="99" spans="7:26" x14ac:dyDescent="0.25">
      <c r="H99" s="23"/>
      <c r="Z99">
        <v>98.50588102745337</v>
      </c>
    </row>
    <row r="100" spans="7:26" x14ac:dyDescent="0.25">
      <c r="H100" s="23"/>
      <c r="Z100">
        <v>113.94734943229957</v>
      </c>
    </row>
    <row r="101" spans="7:26" x14ac:dyDescent="0.25">
      <c r="G101" s="43"/>
      <c r="H101" s="23"/>
      <c r="Z101">
        <v>126.02243263603373</v>
      </c>
    </row>
    <row r="102" spans="7:26" x14ac:dyDescent="0.25">
      <c r="G102" s="43"/>
      <c r="H102" s="23"/>
      <c r="Z102">
        <v>182.16007523424514</v>
      </c>
    </row>
    <row r="103" spans="7:26" x14ac:dyDescent="0.25">
      <c r="H103" s="23"/>
      <c r="Z103">
        <v>184.37274376838513</v>
      </c>
    </row>
    <row r="104" spans="7:26" x14ac:dyDescent="0.25">
      <c r="H104" s="23"/>
      <c r="Z104">
        <v>185.54404210132725</v>
      </c>
    </row>
    <row r="105" spans="7:26" x14ac:dyDescent="0.25">
      <c r="H105" s="23"/>
      <c r="Z105">
        <v>197.0814022025445</v>
      </c>
    </row>
    <row r="106" spans="7:26" x14ac:dyDescent="0.25">
      <c r="H106" s="23"/>
      <c r="Z106">
        <v>239.5482519236823</v>
      </c>
    </row>
    <row r="107" spans="7:26" ht="15.75" thickBot="1" x14ac:dyDescent="0.3">
      <c r="H107" s="23"/>
      <c r="Z107" s="24">
        <v>247.58044367619823</v>
      </c>
    </row>
    <row r="123" spans="5:26" x14ac:dyDescent="0.25">
      <c r="E123" s="61"/>
    </row>
    <row r="127" spans="5:26" x14ac:dyDescent="0.25">
      <c r="Z127" s="23"/>
    </row>
    <row r="137" spans="15:28" x14ac:dyDescent="0.25">
      <c r="Z137" s="26"/>
      <c r="AA137" s="26"/>
    </row>
    <row r="139" spans="15:28" x14ac:dyDescent="0.25">
      <c r="AB139" s="26"/>
    </row>
    <row r="140" spans="15:28" x14ac:dyDescent="0.25">
      <c r="O140" s="26"/>
      <c r="AB140" s="26"/>
    </row>
    <row r="141" spans="15:28" x14ac:dyDescent="0.25">
      <c r="AA141" s="62"/>
    </row>
    <row r="142" spans="15:28" x14ac:dyDescent="0.25">
      <c r="O142" s="63"/>
    </row>
    <row r="143" spans="15:28" x14ac:dyDescent="0.25">
      <c r="O143" s="63"/>
    </row>
    <row r="145" spans="55:58" x14ac:dyDescent="0.25">
      <c r="BC145" s="26"/>
      <c r="BD145" s="26"/>
      <c r="BE145" s="26"/>
      <c r="BF145" s="26"/>
    </row>
    <row r="146" spans="55:58" x14ac:dyDescent="0.25">
      <c r="BC146" s="26"/>
      <c r="BD146" s="26"/>
      <c r="BE146" s="26"/>
      <c r="BF146" s="26"/>
    </row>
    <row r="167" spans="2:18" x14ac:dyDescent="0.25">
      <c r="B167" s="26"/>
      <c r="C167" s="26"/>
      <c r="D167" s="26"/>
    </row>
    <row r="168" spans="2:18" x14ac:dyDescent="0.25">
      <c r="D168" s="26"/>
    </row>
    <row r="171" spans="2:18" x14ac:dyDescent="0.25">
      <c r="R171" s="26"/>
    </row>
    <row r="177" spans="2:4" x14ac:dyDescent="0.25">
      <c r="B177" s="49"/>
      <c r="D177" s="26"/>
    </row>
  </sheetData>
  <sortState xmlns:xlrd2="http://schemas.microsoft.com/office/spreadsheetml/2017/richdata2" ref="Z60:Z107">
    <sortCondition ref="Z60:Z107"/>
  </sortState>
  <conditionalFormatting sqref="Q168:Q17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zmienne</vt:lpstr>
      <vt:lpstr>X3X9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Łucja</dc:creator>
  <cp:lastModifiedBy>Albert Szczepek</cp:lastModifiedBy>
  <dcterms:created xsi:type="dcterms:W3CDTF">2015-06-05T18:19:34Z</dcterms:created>
  <dcterms:modified xsi:type="dcterms:W3CDTF">2023-06-18T12:08:17Z</dcterms:modified>
</cp:coreProperties>
</file>