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 activeTab="2"/>
  </bookViews>
  <sheets>
    <sheet name="11月月报" sheetId="1" r:id="rId1"/>
    <sheet name="数据源" sheetId="3" r:id="rId2"/>
    <sheet name="1209" sheetId="2" r:id="rId3"/>
  </sheets>
  <definedNames>
    <definedName name="_xlnm._FilterDatabase" localSheetId="2" hidden="1">'1209'!$A$1:$AH$28</definedName>
  </definedNames>
  <calcPr calcId="144525"/>
</workbook>
</file>

<file path=xl/sharedStrings.xml><?xml version="1.0" encoding="utf-8"?>
<sst xmlns="http://schemas.openxmlformats.org/spreadsheetml/2006/main" count="1976" uniqueCount="807">
  <si>
    <t>零贷专营团队月度指标完成月报</t>
  </si>
  <si>
    <t>尽调客户经理</t>
  </si>
  <si>
    <t>求和项:放款金额</t>
  </si>
  <si>
    <t>计数</t>
  </si>
  <si>
    <t>你的姓名</t>
  </si>
  <si>
    <t>团队名称</t>
  </si>
  <si>
    <t>姓名</t>
  </si>
  <si>
    <t>二手受理</t>
  </si>
  <si>
    <t>鑫e贷放款</t>
  </si>
  <si>
    <t>鑫e贷总授信（A/B款）</t>
  </si>
  <si>
    <t>鑫e贷授信-B款</t>
  </si>
  <si>
    <t>财富转介户数</t>
  </si>
  <si>
    <t>月度目标
达成率</t>
  </si>
  <si>
    <t>月度目标
达成率系数</t>
  </si>
  <si>
    <t>曹倩云</t>
  </si>
  <si>
    <t>蔡燕雯</t>
  </si>
  <si>
    <t>指标</t>
  </si>
  <si>
    <t>昨日</t>
  </si>
  <si>
    <t>本月</t>
  </si>
  <si>
    <t>完成率</t>
  </si>
  <si>
    <t>报表完成数</t>
  </si>
  <si>
    <t>自然流量完成数</t>
  </si>
  <si>
    <t>线下贷款</t>
  </si>
  <si>
    <t>调整数</t>
  </si>
  <si>
    <t>外拓双算数</t>
  </si>
  <si>
    <t>自然流量</t>
  </si>
  <si>
    <t>报表数</t>
  </si>
  <si>
    <t>外拓数</t>
  </si>
  <si>
    <t>客户经理姓名</t>
  </si>
  <si>
    <t>求和项:昨日授信人数</t>
  </si>
  <si>
    <t>求和项:昨日&lt;首次&gt;放款金额</t>
  </si>
  <si>
    <t>求和项:昨日放款金额</t>
  </si>
  <si>
    <t>求和项:本月授信人数</t>
  </si>
  <si>
    <t>求和项:本月&lt;首次&gt;放款金额</t>
  </si>
  <si>
    <t>求和项:本月放款金额</t>
  </si>
  <si>
    <t>杜星瑶</t>
  </si>
  <si>
    <t>陈淑玲</t>
  </si>
  <si>
    <t>按揭一队</t>
  </si>
  <si>
    <t>许闻多</t>
  </si>
  <si>
    <t>-</t>
  </si>
  <si>
    <t>艾滨</t>
  </si>
  <si>
    <t>龚洁</t>
  </si>
  <si>
    <t>陈靓</t>
  </si>
  <si>
    <t>顾伟丽</t>
  </si>
  <si>
    <t>宋丽凤</t>
  </si>
  <si>
    <t>包俊峰</t>
  </si>
  <si>
    <t>陈名</t>
  </si>
  <si>
    <t>黄旭</t>
  </si>
  <si>
    <t>孙仰阳</t>
  </si>
  <si>
    <t>包绍文</t>
  </si>
  <si>
    <t>郭勤</t>
  </si>
  <si>
    <t>何佳</t>
  </si>
  <si>
    <t>李亚</t>
  </si>
  <si>
    <t>瞿逸程</t>
  </si>
  <si>
    <t>包晓琳</t>
  </si>
  <si>
    <t>储天捷</t>
  </si>
  <si>
    <t>钱潇伟</t>
  </si>
  <si>
    <t>蔡超</t>
  </si>
  <si>
    <t>邓艳丽</t>
  </si>
  <si>
    <t>合计</t>
  </si>
  <si>
    <t>蔡程</t>
  </si>
  <si>
    <t>阚圣凌</t>
  </si>
  <si>
    <t>万华</t>
  </si>
  <si>
    <t>按揭二队</t>
  </si>
  <si>
    <t>马越骋</t>
  </si>
  <si>
    <t>蔡国卿</t>
  </si>
  <si>
    <t>王美燕</t>
  </si>
  <si>
    <t>费文婷</t>
  </si>
  <si>
    <t>蔡建峰</t>
  </si>
  <si>
    <t>李志明</t>
  </si>
  <si>
    <t>徐君</t>
  </si>
  <si>
    <t>蔡利华</t>
  </si>
  <si>
    <t>刘国平</t>
  </si>
  <si>
    <t>杨小东</t>
  </si>
  <si>
    <t>茅敏艳</t>
  </si>
  <si>
    <t>蔡美玲</t>
  </si>
  <si>
    <t>陆可妍</t>
  </si>
  <si>
    <t>张馨怡</t>
  </si>
  <si>
    <t>蔡申宇</t>
  </si>
  <si>
    <t>周思亦</t>
  </si>
  <si>
    <t>蔡素芬</t>
  </si>
  <si>
    <t>莫之汇</t>
  </si>
  <si>
    <t>李思聪</t>
  </si>
  <si>
    <t>非按揭队</t>
  </si>
  <si>
    <t>蔡炜路</t>
  </si>
  <si>
    <t>蔡逸钦</t>
  </si>
  <si>
    <t>王明霞</t>
  </si>
  <si>
    <t>蔡颖军</t>
  </si>
  <si>
    <t>蔡征寰</t>
  </si>
  <si>
    <t>徐凯文</t>
  </si>
  <si>
    <t>潘亦如</t>
  </si>
  <si>
    <t>蔡正鹏</t>
  </si>
  <si>
    <t>蔡志赟</t>
  </si>
  <si>
    <t>张子豪</t>
  </si>
  <si>
    <t>沙彬彬</t>
  </si>
  <si>
    <t>曹茗婕</t>
  </si>
  <si>
    <t>郑阳</t>
  </si>
  <si>
    <t>孙燕妮</t>
  </si>
  <si>
    <t>周辰</t>
  </si>
  <si>
    <t>注：</t>
  </si>
  <si>
    <t>曹仁忠</t>
  </si>
  <si>
    <t>王静</t>
  </si>
  <si>
    <t>1、按揭团队月度完成率=二手受理完成率×60%+鑫e贷放款目标完成率×20%+鑫e贷B款授信目标完成率×20%</t>
  </si>
  <si>
    <t>曹怡珺</t>
  </si>
  <si>
    <t>(空白)</t>
  </si>
  <si>
    <t>2、非按揭团队月度完成率=鑫e贷放款目标完成率×70%+鑫e贷B款授信目标完成率×20%+鑫e贷授信目标完成率×10%</t>
  </si>
  <si>
    <t>曹羿君</t>
  </si>
  <si>
    <t>总计</t>
  </si>
  <si>
    <t>王玥琦</t>
  </si>
  <si>
    <t>3、二手受理包含链家、链家外的头部渠道、自营中小渠道及一手续销，一手续销按50%计提</t>
  </si>
  <si>
    <t>曹雨诚</t>
  </si>
  <si>
    <t>翁婷婷</t>
  </si>
  <si>
    <t>曹媛</t>
  </si>
  <si>
    <t>曹倩云自然流量业绩按照30%计入其业绩及绩效（计入调整数）</t>
  </si>
  <si>
    <t>曹征</t>
  </si>
  <si>
    <t>许嘉陆</t>
  </si>
  <si>
    <t>杨小东李亚丢的都是B</t>
  </si>
  <si>
    <t>曹忠权</t>
  </si>
  <si>
    <t>自1018起，曹倩云的自然流量客户均按照普通客户一样对待，1018之前客户仍按照旧口径计算</t>
  </si>
  <si>
    <t>陈朝阳</t>
  </si>
  <si>
    <t>杜星瑶双算个b</t>
  </si>
  <si>
    <t>陈淦</t>
  </si>
  <si>
    <t>杨燕</t>
  </si>
  <si>
    <t>茅敏艳客户黄旭做，放款20万双算至茅茅</t>
  </si>
  <si>
    <t>陈昊</t>
  </si>
  <si>
    <t>殷凤</t>
  </si>
  <si>
    <t>陈弘俊</t>
  </si>
  <si>
    <t>尤子吟</t>
  </si>
  <si>
    <t>陈建强</t>
  </si>
  <si>
    <t>虞倩琳</t>
  </si>
  <si>
    <t>陈剑峰</t>
  </si>
  <si>
    <t>张欢</t>
  </si>
  <si>
    <t>陈洁云</t>
  </si>
  <si>
    <t>张馨</t>
  </si>
  <si>
    <t>陈莉娜</t>
  </si>
  <si>
    <t>陈璐</t>
  </si>
  <si>
    <t>陈敏</t>
  </si>
  <si>
    <t>陈珮瑶</t>
  </si>
  <si>
    <t>陈琦</t>
  </si>
  <si>
    <t>陈秋依</t>
  </si>
  <si>
    <t>陈瑞卿</t>
  </si>
  <si>
    <t>陈睿佳</t>
  </si>
  <si>
    <t>陈诗然</t>
  </si>
  <si>
    <t>陈思齐</t>
  </si>
  <si>
    <t>陈婷</t>
  </si>
  <si>
    <t>陈伟奋</t>
  </si>
  <si>
    <t>陈雯瑛</t>
  </si>
  <si>
    <t>陈晓敏</t>
  </si>
  <si>
    <t>陈欣文</t>
  </si>
  <si>
    <t>陈俨珏</t>
  </si>
  <si>
    <t>陈艳</t>
  </si>
  <si>
    <t>陈瑶</t>
  </si>
  <si>
    <t>陈以恒</t>
  </si>
  <si>
    <t>陈永琪</t>
  </si>
  <si>
    <t>陈语嘉</t>
  </si>
  <si>
    <t>陈玉</t>
  </si>
  <si>
    <t>陈园园</t>
  </si>
  <si>
    <t>陈真逸</t>
  </si>
  <si>
    <t>陈子悦</t>
  </si>
  <si>
    <t>成丽萍</t>
  </si>
  <si>
    <t>程钧</t>
  </si>
  <si>
    <t>程远芳</t>
  </si>
  <si>
    <t>程智华</t>
  </si>
  <si>
    <t>褚梦露</t>
  </si>
  <si>
    <t>戴纯清</t>
  </si>
  <si>
    <t>戴加贝</t>
  </si>
  <si>
    <t>戴佳怡</t>
  </si>
  <si>
    <t>戴思静</t>
  </si>
  <si>
    <t>戴贇</t>
  </si>
  <si>
    <t>丁丹萍</t>
  </si>
  <si>
    <t>丁晓雄</t>
  </si>
  <si>
    <t>董莉莉</t>
  </si>
  <si>
    <t>董伟菁</t>
  </si>
  <si>
    <t>董秀兰</t>
  </si>
  <si>
    <t>杜鑫怡</t>
  </si>
  <si>
    <t>杜以晴</t>
  </si>
  <si>
    <t>樊文笺</t>
  </si>
  <si>
    <t>范文通</t>
  </si>
  <si>
    <t>房玉虹</t>
  </si>
  <si>
    <t>费思量</t>
  </si>
  <si>
    <t>费晓晨</t>
  </si>
  <si>
    <t>冯凯</t>
  </si>
  <si>
    <t>冯妮</t>
  </si>
  <si>
    <t>冯伟</t>
  </si>
  <si>
    <t>傅静妍</t>
  </si>
  <si>
    <t>高磊</t>
  </si>
  <si>
    <t>高露</t>
  </si>
  <si>
    <t>高卫恩</t>
  </si>
  <si>
    <t>高阳</t>
  </si>
  <si>
    <t>高越</t>
  </si>
  <si>
    <t>高鋆睿</t>
  </si>
  <si>
    <t>郜晓霖</t>
  </si>
  <si>
    <t>戈鑫毅</t>
  </si>
  <si>
    <t>葛欣怡</t>
  </si>
  <si>
    <t>龚纯</t>
  </si>
  <si>
    <t>龚昊</t>
  </si>
  <si>
    <t>龚浩</t>
  </si>
  <si>
    <t>龚华</t>
  </si>
  <si>
    <t>龚文浩</t>
  </si>
  <si>
    <t>龚欣怡</t>
  </si>
  <si>
    <t>龚振华</t>
  </si>
  <si>
    <t>龚政</t>
  </si>
  <si>
    <t>顾诚劼</t>
  </si>
  <si>
    <t>顾虹</t>
  </si>
  <si>
    <t>顾佳怡</t>
  </si>
  <si>
    <t>顾佳源</t>
  </si>
  <si>
    <t>顾建安</t>
  </si>
  <si>
    <t>顾美芬</t>
  </si>
  <si>
    <t>顾盼</t>
  </si>
  <si>
    <t>顾琼</t>
  </si>
  <si>
    <t>顾诗芸</t>
  </si>
  <si>
    <t>顾伟洁</t>
  </si>
  <si>
    <t>顾卫平</t>
  </si>
  <si>
    <t>顾晓峰</t>
  </si>
  <si>
    <t>顾嫣丽</t>
  </si>
  <si>
    <t>顾亦萌</t>
  </si>
  <si>
    <t>顾奕</t>
  </si>
  <si>
    <t>顾愉</t>
  </si>
  <si>
    <t>顾悦</t>
  </si>
  <si>
    <t>顾振宇</t>
  </si>
  <si>
    <t>顾志涛</t>
  </si>
  <si>
    <t>桂旖旎</t>
  </si>
  <si>
    <t>郭北</t>
  </si>
  <si>
    <t>郭凤华</t>
  </si>
  <si>
    <t>郭静华</t>
  </si>
  <si>
    <t>郭青青</t>
  </si>
  <si>
    <t>郭婉姣</t>
  </si>
  <si>
    <t>郭莹珞</t>
  </si>
  <si>
    <t>韩欧</t>
  </si>
  <si>
    <t>郝剑华</t>
  </si>
  <si>
    <t>何佳义</t>
  </si>
  <si>
    <t>何聂琼</t>
  </si>
  <si>
    <t>何晴妍</t>
  </si>
  <si>
    <t>何伟清</t>
  </si>
  <si>
    <t>何雨秋</t>
  </si>
  <si>
    <t>和艳珺</t>
  </si>
  <si>
    <t>洪瞿辰</t>
  </si>
  <si>
    <t>胡凤芳</t>
  </si>
  <si>
    <t>胡菁</t>
  </si>
  <si>
    <t>胡茹萍</t>
  </si>
  <si>
    <t>胡伟</t>
  </si>
  <si>
    <t>胡燕华</t>
  </si>
  <si>
    <t>胡轶菲</t>
  </si>
  <si>
    <t>胡筠</t>
  </si>
  <si>
    <t>胡振林</t>
  </si>
  <si>
    <t>胡志军</t>
  </si>
  <si>
    <t>花瑾漪</t>
  </si>
  <si>
    <t>花梦琦</t>
  </si>
  <si>
    <t>黄海东</t>
  </si>
  <si>
    <t>黄金宇</t>
  </si>
  <si>
    <t>黄凯</t>
  </si>
  <si>
    <t>黄立</t>
  </si>
  <si>
    <t>黄萍</t>
  </si>
  <si>
    <t>黄琼</t>
  </si>
  <si>
    <t>黄任潇</t>
  </si>
  <si>
    <t>黄伟丽</t>
  </si>
  <si>
    <t>黄雯怡</t>
  </si>
  <si>
    <t>黄晓伟</t>
  </si>
  <si>
    <t>黄晓燕</t>
  </si>
  <si>
    <t>黄晓轶</t>
  </si>
  <si>
    <t>黄燕琼</t>
  </si>
  <si>
    <t>黄尧</t>
  </si>
  <si>
    <t>黄伊</t>
  </si>
  <si>
    <t>黄伊雯</t>
  </si>
  <si>
    <t>黄逸莹</t>
  </si>
  <si>
    <t>黄懿胤</t>
  </si>
  <si>
    <t>黄芝兰</t>
  </si>
  <si>
    <t>霍达</t>
  </si>
  <si>
    <t>姬婷婷</t>
  </si>
  <si>
    <t>计财兴</t>
  </si>
  <si>
    <t>计婧</t>
  </si>
  <si>
    <t>计知己</t>
  </si>
  <si>
    <t>贾琼</t>
  </si>
  <si>
    <t>贾卫东</t>
  </si>
  <si>
    <t>江川</t>
  </si>
  <si>
    <t>江琳莉</t>
  </si>
  <si>
    <t>江以润</t>
  </si>
  <si>
    <t>姜昊</t>
  </si>
  <si>
    <t>姜慧珍</t>
  </si>
  <si>
    <t>姜珉</t>
  </si>
  <si>
    <t>姜晓晔</t>
  </si>
  <si>
    <t>蒋朝盛</t>
  </si>
  <si>
    <t>蒋磊</t>
  </si>
  <si>
    <t>蒋莉青</t>
  </si>
  <si>
    <t>蒋育华</t>
  </si>
  <si>
    <t>蒋钰雯</t>
  </si>
  <si>
    <t>焦虹</t>
  </si>
  <si>
    <t>焦琼锐</t>
  </si>
  <si>
    <t>焦玉姗</t>
  </si>
  <si>
    <t>金斌</t>
  </si>
  <si>
    <t>金剑斌</t>
  </si>
  <si>
    <t>金丽</t>
  </si>
  <si>
    <t>金佩</t>
  </si>
  <si>
    <t>金涛</t>
  </si>
  <si>
    <t>金晓欢</t>
  </si>
  <si>
    <t>金怡筠</t>
  </si>
  <si>
    <t>金莹莹</t>
  </si>
  <si>
    <t>景子芸</t>
  </si>
  <si>
    <t>柯方逸</t>
  </si>
  <si>
    <t>柯洋</t>
  </si>
  <si>
    <t>孔佳琦</t>
  </si>
  <si>
    <t>孔祥贇</t>
  </si>
  <si>
    <t>李丁</t>
  </si>
  <si>
    <t>李涵虚</t>
  </si>
  <si>
    <t>李恒丰</t>
  </si>
  <si>
    <t>李慧</t>
  </si>
  <si>
    <t>李菊</t>
  </si>
  <si>
    <t>李君</t>
  </si>
  <si>
    <t>李凌波</t>
  </si>
  <si>
    <t>李凌峰</t>
  </si>
  <si>
    <t>李萍</t>
  </si>
  <si>
    <t>李强</t>
  </si>
  <si>
    <t>李青</t>
  </si>
  <si>
    <t>李青颖</t>
  </si>
  <si>
    <t>李润杰</t>
  </si>
  <si>
    <t>李书吟</t>
  </si>
  <si>
    <t>李思思</t>
  </si>
  <si>
    <t>李素文</t>
  </si>
  <si>
    <t>李想</t>
  </si>
  <si>
    <t>李晓</t>
  </si>
  <si>
    <t>李雪</t>
  </si>
  <si>
    <t>李莹</t>
  </si>
  <si>
    <t>李玉莺</t>
  </si>
  <si>
    <t>厉笑天</t>
  </si>
  <si>
    <t>梁裔欣</t>
  </si>
  <si>
    <t>林华菁</t>
  </si>
  <si>
    <t>林慧婷</t>
  </si>
  <si>
    <t>林婕</t>
  </si>
  <si>
    <t>林晓凤</t>
  </si>
  <si>
    <t>凌岚</t>
  </si>
  <si>
    <t>凌思宇</t>
  </si>
  <si>
    <t>凌毅</t>
  </si>
  <si>
    <t>刘呈锦</t>
  </si>
  <si>
    <t>刘笛</t>
  </si>
  <si>
    <t>刘栋</t>
  </si>
  <si>
    <t>刘佳伟</t>
  </si>
  <si>
    <t>刘洁</t>
  </si>
  <si>
    <t>刘凛</t>
  </si>
  <si>
    <t>刘璐萱</t>
  </si>
  <si>
    <t>刘敏</t>
  </si>
  <si>
    <t>刘盼</t>
  </si>
  <si>
    <t>刘诗葭</t>
  </si>
  <si>
    <t>刘婷婷</t>
  </si>
  <si>
    <t>刘雯君</t>
  </si>
  <si>
    <t>刘歆玥</t>
  </si>
  <si>
    <t>刘雪菁</t>
  </si>
  <si>
    <t>刘一畅</t>
  </si>
  <si>
    <t>刘一瑾</t>
  </si>
  <si>
    <t>刘臻澜</t>
  </si>
  <si>
    <t>陆丹怡</t>
  </si>
  <si>
    <t>陆红霞</t>
  </si>
  <si>
    <t>陆华</t>
  </si>
  <si>
    <t>陆骅</t>
  </si>
  <si>
    <t>陆佳妮</t>
  </si>
  <si>
    <t>陆利冬</t>
  </si>
  <si>
    <t>陆莉娟</t>
  </si>
  <si>
    <t>陆秋妍</t>
  </si>
  <si>
    <t>陆天娇</t>
  </si>
  <si>
    <t>陆薇薇</t>
  </si>
  <si>
    <t>陆炜晶</t>
  </si>
  <si>
    <t>陆文岚</t>
  </si>
  <si>
    <t>陆贤翔</t>
  </si>
  <si>
    <t>陆雅雯</t>
  </si>
  <si>
    <t>陆彦昕</t>
  </si>
  <si>
    <t>陆宇菲</t>
  </si>
  <si>
    <t>陆韵芸</t>
  </si>
  <si>
    <t>陆志明</t>
  </si>
  <si>
    <t>陆志远</t>
  </si>
  <si>
    <t>罗秋慧</t>
  </si>
  <si>
    <t>罗晓雯</t>
  </si>
  <si>
    <t>骆奕</t>
  </si>
  <si>
    <t>吕婷婷</t>
  </si>
  <si>
    <t>马成斌</t>
  </si>
  <si>
    <t>马俊德</t>
  </si>
  <si>
    <t>马良</t>
  </si>
  <si>
    <t>马秋红</t>
  </si>
  <si>
    <t>马胜伟</t>
  </si>
  <si>
    <t>马涛</t>
  </si>
  <si>
    <t>马燕清</t>
  </si>
  <si>
    <t>马玉梅</t>
  </si>
  <si>
    <t>马智杰</t>
  </si>
  <si>
    <t>毛晶洁</t>
  </si>
  <si>
    <t>茅毅桢</t>
  </si>
  <si>
    <t>梅娟</t>
  </si>
  <si>
    <t>孟苗</t>
  </si>
  <si>
    <t>孟庆龙</t>
  </si>
  <si>
    <t>闵亮</t>
  </si>
  <si>
    <t>缪维</t>
  </si>
  <si>
    <t>那智玉</t>
  </si>
  <si>
    <t>倪颉成</t>
  </si>
  <si>
    <t>倪金瑛</t>
  </si>
  <si>
    <t>倪静</t>
  </si>
  <si>
    <t>倪文华</t>
  </si>
  <si>
    <t>倪叶东</t>
  </si>
  <si>
    <t>倪祖欣</t>
  </si>
  <si>
    <t>潘婕</t>
  </si>
  <si>
    <t>潘群铭</t>
  </si>
  <si>
    <t>潘盛伟</t>
  </si>
  <si>
    <t>裴乐园</t>
  </si>
  <si>
    <t>裴文良</t>
  </si>
  <si>
    <t>彭婷</t>
  </si>
  <si>
    <t>彭韦欣</t>
  </si>
  <si>
    <t>彭小红</t>
  </si>
  <si>
    <t>彭永东</t>
  </si>
  <si>
    <t>浦东分行</t>
  </si>
  <si>
    <t>浦建峰</t>
  </si>
  <si>
    <t>钱慧</t>
  </si>
  <si>
    <t>钱晓琳</t>
  </si>
  <si>
    <t>钱雨阳</t>
  </si>
  <si>
    <t>乔国亭</t>
  </si>
  <si>
    <t>乔琼</t>
  </si>
  <si>
    <t>乔向红</t>
  </si>
  <si>
    <t>乔宇英</t>
  </si>
  <si>
    <t>秦斌</t>
  </si>
  <si>
    <t>秦波</t>
  </si>
  <si>
    <t>秦萃薇</t>
  </si>
  <si>
    <t>秦海风</t>
  </si>
  <si>
    <t>邱诗悦</t>
  </si>
  <si>
    <t>邱智慧</t>
  </si>
  <si>
    <t>瞿剑萍</t>
  </si>
  <si>
    <t>瞿洁</t>
  </si>
  <si>
    <t>瞿贤娥</t>
  </si>
  <si>
    <t>任露霄</t>
  </si>
  <si>
    <t>沙莎</t>
  </si>
  <si>
    <t>尚啸</t>
  </si>
  <si>
    <t>邵文杰</t>
  </si>
  <si>
    <t>邵秀梅</t>
  </si>
  <si>
    <t>邵驿涵</t>
  </si>
  <si>
    <t>沈春梅</t>
  </si>
  <si>
    <t>沈国青</t>
  </si>
  <si>
    <t>沈佳燕</t>
  </si>
  <si>
    <t>沈磊蕾</t>
  </si>
  <si>
    <t>沈丽莉</t>
  </si>
  <si>
    <t>沈丽清</t>
  </si>
  <si>
    <t>沈凌苇</t>
  </si>
  <si>
    <t>沈潞逸</t>
  </si>
  <si>
    <t>沈思远</t>
  </si>
  <si>
    <t>沈晔玮</t>
  </si>
  <si>
    <t>沈奕</t>
  </si>
  <si>
    <t>沈逸</t>
  </si>
  <si>
    <t>盛瑷卉</t>
  </si>
  <si>
    <t>盛健隽</t>
  </si>
  <si>
    <t>施佳杰</t>
  </si>
  <si>
    <t>施嘉程</t>
  </si>
  <si>
    <t>施梅华</t>
  </si>
  <si>
    <t>施敏</t>
  </si>
  <si>
    <t>施石欣</t>
  </si>
  <si>
    <t>施瑜婷</t>
  </si>
  <si>
    <t>史嘉杰</t>
  </si>
  <si>
    <t>寿春连</t>
  </si>
  <si>
    <t>舒欣</t>
  </si>
  <si>
    <t>宋丹红</t>
  </si>
  <si>
    <t>宋家豪</t>
  </si>
  <si>
    <t>宋露霞</t>
  </si>
  <si>
    <t>宋莹</t>
  </si>
  <si>
    <t>宋瀛英</t>
  </si>
  <si>
    <t>苏英</t>
  </si>
  <si>
    <t>孙晨璐</t>
  </si>
  <si>
    <t>孙倩雯</t>
  </si>
  <si>
    <t>孙瞿琰</t>
  </si>
  <si>
    <t>孙思敏</t>
  </si>
  <si>
    <t>孙惟讷</t>
  </si>
  <si>
    <t>孙祎莉</t>
  </si>
  <si>
    <t>孙逸云</t>
  </si>
  <si>
    <t>孙瑜婷</t>
  </si>
  <si>
    <t>孙悦</t>
  </si>
  <si>
    <t>孙智涛</t>
  </si>
  <si>
    <t>孙忠权</t>
  </si>
  <si>
    <t>谈霞震</t>
  </si>
  <si>
    <t>谈新芳</t>
  </si>
  <si>
    <t>谭茗</t>
  </si>
  <si>
    <t>汤成</t>
  </si>
  <si>
    <t>汤皓</t>
  </si>
  <si>
    <t>汤佳元</t>
  </si>
  <si>
    <t>汤明昊</t>
  </si>
  <si>
    <t>汤珮蓉</t>
  </si>
  <si>
    <t>唐安明</t>
  </si>
  <si>
    <t>唐蓓莉</t>
  </si>
  <si>
    <t>唐丹恒</t>
  </si>
  <si>
    <t>唐瑞</t>
  </si>
  <si>
    <t>唐诗蓓</t>
  </si>
  <si>
    <t>唐伟国</t>
  </si>
  <si>
    <t>唐雯</t>
  </si>
  <si>
    <t>唐雄</t>
  </si>
  <si>
    <t>唐秀鸳</t>
  </si>
  <si>
    <t>唐奕</t>
  </si>
  <si>
    <t>唐奕俊</t>
  </si>
  <si>
    <t>唐志华</t>
  </si>
  <si>
    <t>陶宏伟</t>
  </si>
  <si>
    <t>陶轶欧</t>
  </si>
  <si>
    <t>陶咏蕾</t>
  </si>
  <si>
    <t>滕明琰</t>
  </si>
  <si>
    <t>田轩飏</t>
  </si>
  <si>
    <t>田雨蔚</t>
  </si>
  <si>
    <t>童思佳</t>
  </si>
  <si>
    <t>万佳来</t>
  </si>
  <si>
    <t>万云峰</t>
  </si>
  <si>
    <t>汪承</t>
  </si>
  <si>
    <t>王晨</t>
  </si>
  <si>
    <t>王纯</t>
  </si>
  <si>
    <t>王凡一</t>
  </si>
  <si>
    <t>王方欣</t>
  </si>
  <si>
    <t>王国华</t>
  </si>
  <si>
    <t>王国良</t>
  </si>
  <si>
    <t>王海静</t>
  </si>
  <si>
    <t>王浩源</t>
  </si>
  <si>
    <t>王合波</t>
  </si>
  <si>
    <t>王华兴</t>
  </si>
  <si>
    <t>王佳艺</t>
  </si>
  <si>
    <t>王建飞</t>
  </si>
  <si>
    <t>王立斌</t>
  </si>
  <si>
    <t>王丽丽</t>
  </si>
  <si>
    <t>王萍</t>
  </si>
  <si>
    <t>王瑞睿</t>
  </si>
  <si>
    <t>王睿安</t>
  </si>
  <si>
    <t>王诗怡</t>
  </si>
  <si>
    <t>王涛萍</t>
  </si>
  <si>
    <t>王维平</t>
  </si>
  <si>
    <t>王晓军</t>
  </si>
  <si>
    <t>王晓鹂</t>
  </si>
  <si>
    <t>王艳红</t>
  </si>
  <si>
    <t>王燕</t>
  </si>
  <si>
    <t>王一静</t>
  </si>
  <si>
    <t>王雨佳</t>
  </si>
  <si>
    <t>王喆</t>
  </si>
  <si>
    <t>王臻</t>
  </si>
  <si>
    <t>王正平</t>
  </si>
  <si>
    <t>王之韵</t>
  </si>
  <si>
    <t>王子奇</t>
  </si>
  <si>
    <t>韦晔</t>
  </si>
  <si>
    <t>韦钰茹</t>
  </si>
  <si>
    <t>卫爱丽</t>
  </si>
  <si>
    <t>卫春雷</t>
  </si>
  <si>
    <t>位帅琦</t>
  </si>
  <si>
    <t>翁素仪</t>
  </si>
  <si>
    <t>吴爱萍</t>
  </si>
  <si>
    <t>吴尔夫</t>
  </si>
  <si>
    <t>吴杲</t>
  </si>
  <si>
    <t>吴佳妮</t>
  </si>
  <si>
    <t>吴佳雯</t>
  </si>
  <si>
    <t>吴疆</t>
  </si>
  <si>
    <t>吴静</t>
  </si>
  <si>
    <t>吴静艺</t>
  </si>
  <si>
    <t>吴俊明</t>
  </si>
  <si>
    <t>吴明君</t>
  </si>
  <si>
    <t>吴天予</t>
  </si>
  <si>
    <t>吴文通</t>
  </si>
  <si>
    <t>吴晓华</t>
  </si>
  <si>
    <t>吴晓艳</t>
  </si>
  <si>
    <t>吴莹</t>
  </si>
  <si>
    <t>吴颖</t>
  </si>
  <si>
    <t>吴钰</t>
  </si>
  <si>
    <t>吴泽炬</t>
  </si>
  <si>
    <t>吴正奕</t>
  </si>
  <si>
    <t>伍艺锦</t>
  </si>
  <si>
    <t>奚蕾</t>
  </si>
  <si>
    <t>奚心雨</t>
  </si>
  <si>
    <t>夏厦</t>
  </si>
  <si>
    <t>夏真真</t>
  </si>
  <si>
    <t>向华溢</t>
  </si>
  <si>
    <t>肖晓</t>
  </si>
  <si>
    <t>肖遥</t>
  </si>
  <si>
    <t>谢佰轩</t>
  </si>
  <si>
    <t>谢天</t>
  </si>
  <si>
    <t>谢晓雯</t>
  </si>
  <si>
    <t>谢政廷</t>
  </si>
  <si>
    <t>刑景慧</t>
  </si>
  <si>
    <t>邢聪</t>
  </si>
  <si>
    <t>熊祎韬</t>
  </si>
  <si>
    <t>徐冰樱</t>
  </si>
  <si>
    <t>徐芳</t>
  </si>
  <si>
    <t>徐昊</t>
  </si>
  <si>
    <t>徐洪娣</t>
  </si>
  <si>
    <t>徐佳颖</t>
  </si>
  <si>
    <t>徐嘉新</t>
  </si>
  <si>
    <t>徐建芳</t>
  </si>
  <si>
    <t>徐金凤</t>
  </si>
  <si>
    <t>徐进</t>
  </si>
  <si>
    <t>徐曼</t>
  </si>
  <si>
    <t>徐敏杰</t>
  </si>
  <si>
    <t>徐明</t>
  </si>
  <si>
    <t>徐天豪</t>
  </si>
  <si>
    <t>徐文婧</t>
  </si>
  <si>
    <t>徐曦</t>
  </si>
  <si>
    <t>徐晓芸</t>
  </si>
  <si>
    <t>徐晔</t>
  </si>
  <si>
    <t>徐亦欢</t>
  </si>
  <si>
    <t>徐轶</t>
  </si>
  <si>
    <t>徐圆圆</t>
  </si>
  <si>
    <t>徐玥</t>
  </si>
  <si>
    <t>徐珠佳</t>
  </si>
  <si>
    <t>许嘉浩</t>
  </si>
  <si>
    <t>许诗怡</t>
  </si>
  <si>
    <t>许益畅</t>
  </si>
  <si>
    <t>薛锋杰</t>
  </si>
  <si>
    <t>薛建国</t>
  </si>
  <si>
    <t>薛文佳</t>
  </si>
  <si>
    <t>薛晓晨</t>
  </si>
  <si>
    <t>薛筱</t>
  </si>
  <si>
    <t>严超弘</t>
  </si>
  <si>
    <t>严澄澜</t>
  </si>
  <si>
    <t>严丹</t>
  </si>
  <si>
    <t>严洁颖</t>
  </si>
  <si>
    <t>严平</t>
  </si>
  <si>
    <t>严志华</t>
  </si>
  <si>
    <t>颜芳芳</t>
  </si>
  <si>
    <t>颜容</t>
  </si>
  <si>
    <t>杨传毅</t>
  </si>
  <si>
    <t>杨欢</t>
  </si>
  <si>
    <t>杨佳浩</t>
  </si>
  <si>
    <t>杨佳伟</t>
  </si>
  <si>
    <t>杨坚</t>
  </si>
  <si>
    <t>杨杰</t>
  </si>
  <si>
    <t>杨静</t>
  </si>
  <si>
    <t>杨静岚</t>
  </si>
  <si>
    <t>杨珏珺</t>
  </si>
  <si>
    <t>杨蕾敏</t>
  </si>
  <si>
    <t>杨丽凤</t>
  </si>
  <si>
    <t>杨丽萍</t>
  </si>
  <si>
    <t>杨荣</t>
  </si>
  <si>
    <t>杨维维</t>
  </si>
  <si>
    <t>杨玮</t>
  </si>
  <si>
    <t>杨卫兴</t>
  </si>
  <si>
    <t>杨文莉</t>
  </si>
  <si>
    <t>杨习里</t>
  </si>
  <si>
    <t>杨晓露</t>
  </si>
  <si>
    <t>杨新英</t>
  </si>
  <si>
    <t>杨阳</t>
  </si>
  <si>
    <t>杨宇鹭</t>
  </si>
  <si>
    <t>杨玉良</t>
  </si>
  <si>
    <t>杨裕丹</t>
  </si>
  <si>
    <t>杨园君</t>
  </si>
  <si>
    <t>杨玥</t>
  </si>
  <si>
    <t>姚慧</t>
  </si>
  <si>
    <t>姚磊</t>
  </si>
  <si>
    <t>姚翊佳</t>
  </si>
  <si>
    <t>姚永平</t>
  </si>
  <si>
    <t>姚庄静</t>
  </si>
  <si>
    <t>叶逢春</t>
  </si>
  <si>
    <t>叶佳慧</t>
  </si>
  <si>
    <t>叶黎恒</t>
  </si>
  <si>
    <t>叶薇</t>
  </si>
  <si>
    <t>叶玉珏</t>
  </si>
  <si>
    <t>叶志文</t>
  </si>
  <si>
    <t>殷锡娟</t>
  </si>
  <si>
    <t>殷正宇</t>
  </si>
  <si>
    <t>尹爱华</t>
  </si>
  <si>
    <t>尹磊</t>
  </si>
  <si>
    <t>尹婷</t>
  </si>
  <si>
    <t>尹霞</t>
  </si>
  <si>
    <t>尹一卉</t>
  </si>
  <si>
    <t>应艳婷</t>
  </si>
  <si>
    <t>尤丽清</t>
  </si>
  <si>
    <t>尤怡慧</t>
  </si>
  <si>
    <t>于红</t>
  </si>
  <si>
    <t>于家豪</t>
  </si>
  <si>
    <t>余慧</t>
  </si>
  <si>
    <t>俞诚</t>
  </si>
  <si>
    <t>俞岭岭</t>
  </si>
  <si>
    <t>俞倩文</t>
  </si>
  <si>
    <t>俞卫民</t>
  </si>
  <si>
    <t>俞晓丹</t>
  </si>
  <si>
    <t>俞勇</t>
  </si>
  <si>
    <t>郁勤</t>
  </si>
  <si>
    <t>郁悦</t>
  </si>
  <si>
    <t>袁冰</t>
  </si>
  <si>
    <t>袁文杰</t>
  </si>
  <si>
    <t>袁瀛波</t>
  </si>
  <si>
    <t>詹博睿</t>
  </si>
  <si>
    <t>张?</t>
  </si>
  <si>
    <t>张爱琴</t>
  </si>
  <si>
    <t>张超豪</t>
  </si>
  <si>
    <t>张朝明</t>
  </si>
  <si>
    <t>张晨</t>
  </si>
  <si>
    <t>张诚</t>
  </si>
  <si>
    <t>张大伟</t>
  </si>
  <si>
    <t>张晖</t>
  </si>
  <si>
    <t>张佳勤</t>
  </si>
  <si>
    <t>张洁</t>
  </si>
  <si>
    <t>张静</t>
  </si>
  <si>
    <t>张峻</t>
  </si>
  <si>
    <t>张丽莉</t>
  </si>
  <si>
    <t>张俪馨</t>
  </si>
  <si>
    <t>张林美</t>
  </si>
  <si>
    <t>张禄华</t>
  </si>
  <si>
    <t>张佩君</t>
  </si>
  <si>
    <t>张琴</t>
  </si>
  <si>
    <t>张琼斐</t>
  </si>
  <si>
    <t>张蓉</t>
  </si>
  <si>
    <t>张润雨</t>
  </si>
  <si>
    <t>张诗云</t>
  </si>
  <si>
    <t>张束娇</t>
  </si>
  <si>
    <t>张天超</t>
  </si>
  <si>
    <t>张文晋</t>
  </si>
  <si>
    <t>张孝治</t>
  </si>
  <si>
    <t>张啸</t>
  </si>
  <si>
    <t>张啸尘</t>
  </si>
  <si>
    <t>张徐运</t>
  </si>
  <si>
    <t>张雅韵</t>
  </si>
  <si>
    <t>张艳</t>
  </si>
  <si>
    <t>张燕</t>
  </si>
  <si>
    <t>张燕艳</t>
  </si>
  <si>
    <t>张燕贇</t>
  </si>
  <si>
    <t>张洋洋</t>
  </si>
  <si>
    <t>张怡婷</t>
  </si>
  <si>
    <t>张怡云</t>
  </si>
  <si>
    <t>张颖</t>
  </si>
  <si>
    <t>张颖寅</t>
  </si>
  <si>
    <t>张宇</t>
  </si>
  <si>
    <t>张聿诚</t>
  </si>
  <si>
    <t>张毓琦</t>
  </si>
  <si>
    <t>张玥</t>
  </si>
  <si>
    <t>张藻微</t>
  </si>
  <si>
    <t>张臻</t>
  </si>
  <si>
    <t>张郅骅</t>
  </si>
  <si>
    <t>张忠友</t>
  </si>
  <si>
    <t>张紫霄</t>
  </si>
  <si>
    <t>张自然</t>
  </si>
  <si>
    <t>章逸昊</t>
  </si>
  <si>
    <t>赵蓓莲</t>
  </si>
  <si>
    <t>赵彬燕</t>
  </si>
  <si>
    <t>赵峰</t>
  </si>
  <si>
    <t>赵汉青</t>
  </si>
  <si>
    <t>赵嘉昊</t>
  </si>
  <si>
    <t>赵娇娇</t>
  </si>
  <si>
    <t>赵琳</t>
  </si>
  <si>
    <t>赵市宇</t>
  </si>
  <si>
    <t>赵轶颖</t>
  </si>
  <si>
    <t>赵韵</t>
  </si>
  <si>
    <t>赵张洋</t>
  </si>
  <si>
    <t>郑聪彦</t>
  </si>
  <si>
    <t>郑浩君</t>
  </si>
  <si>
    <t>郑佳伟</t>
  </si>
  <si>
    <t>郑元</t>
  </si>
  <si>
    <t>仲维芳</t>
  </si>
  <si>
    <t>周辰峰</t>
  </si>
  <si>
    <t>周海伦</t>
  </si>
  <si>
    <t>周华</t>
  </si>
  <si>
    <t>周慧利</t>
  </si>
  <si>
    <t>周嘉慧</t>
  </si>
  <si>
    <t>周凯元</t>
  </si>
  <si>
    <t>周黎明</t>
  </si>
  <si>
    <t>周玲玲</t>
  </si>
  <si>
    <t>周美倩</t>
  </si>
  <si>
    <t>周培松</t>
  </si>
  <si>
    <t>周琴</t>
  </si>
  <si>
    <t>周沁桐</t>
  </si>
  <si>
    <t>周晴晴</t>
  </si>
  <si>
    <t>周汝泽</t>
  </si>
  <si>
    <t>周涛远</t>
  </si>
  <si>
    <t>周天成</t>
  </si>
  <si>
    <t>周啸天</t>
  </si>
  <si>
    <t>周昕悦</t>
  </si>
  <si>
    <t>周欣宇</t>
  </si>
  <si>
    <t>周欣悦</t>
  </si>
  <si>
    <t>周燕</t>
  </si>
  <si>
    <t>周燕君</t>
  </si>
  <si>
    <t>周以倩</t>
  </si>
  <si>
    <t>周宇</t>
  </si>
  <si>
    <t>周玉婷</t>
  </si>
  <si>
    <t>周元弢</t>
  </si>
  <si>
    <t>周韵</t>
  </si>
  <si>
    <t>朱承波</t>
  </si>
  <si>
    <t>朱法</t>
  </si>
  <si>
    <t>朱芬</t>
  </si>
  <si>
    <t>朱佳佳</t>
  </si>
  <si>
    <t>朱佳敏</t>
  </si>
  <si>
    <t>朱建青</t>
  </si>
  <si>
    <t>朱洁婷</t>
  </si>
  <si>
    <t>朱军</t>
  </si>
  <si>
    <t>朱君</t>
  </si>
  <si>
    <t>朱丽</t>
  </si>
  <si>
    <t>朱丽梅</t>
  </si>
  <si>
    <t>朱清</t>
  </si>
  <si>
    <t>朱少廷</t>
  </si>
  <si>
    <t>朱薇</t>
  </si>
  <si>
    <t>朱伟彪</t>
  </si>
  <si>
    <t>朱伟杰</t>
  </si>
  <si>
    <t>朱小弟</t>
  </si>
  <si>
    <t>朱旖辰</t>
  </si>
  <si>
    <t>朱屹帆</t>
  </si>
  <si>
    <t>朱勇</t>
  </si>
  <si>
    <t>朱郁芬</t>
  </si>
  <si>
    <t>庄佳毅</t>
  </si>
  <si>
    <t>邹盛</t>
  </si>
  <si>
    <t>邹世奇</t>
  </si>
  <si>
    <t>零贷专营团队月度指标完成日报1129</t>
  </si>
  <si>
    <t>郭思宇</t>
  </si>
  <si>
    <t>庄冉</t>
  </si>
  <si>
    <t>零贷专营团队月度指标完成日报1209</t>
  </si>
  <si>
    <t>1、</t>
  </si>
  <si>
    <t>二手受理昨日</t>
  </si>
  <si>
    <t>根据按揭日报手工填入</t>
  </si>
  <si>
    <t>2、</t>
  </si>
  <si>
    <t>根据B款报表累加</t>
  </si>
  <si>
    <t>3、</t>
  </si>
  <si>
    <t>根据客户经理汇报填入</t>
  </si>
  <si>
    <t>4、</t>
  </si>
  <si>
    <t>备用栏</t>
  </si>
  <si>
    <t>5、</t>
  </si>
  <si>
    <t>外拓双算</t>
  </si>
  <si>
    <t>根据客户经理汇报填入网点的产出</t>
  </si>
  <si>
    <t>6、</t>
  </si>
  <si>
    <t>7、</t>
  </si>
  <si>
    <t>8、</t>
  </si>
  <si>
    <t>根据客户经理汇报填入网点的产出，仅B款</t>
  </si>
  <si>
    <t>9、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</si>
</sst>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_ "/>
    <numFmt numFmtId="178" formatCode="0.00_ "/>
  </numFmts>
  <fonts count="30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微软雅黑"/>
      <charset val="134"/>
    </font>
    <font>
      <b/>
      <sz val="12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48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9" applyNumberFormat="0" applyFill="0" applyAlignment="0" applyProtection="0">
      <alignment vertical="center"/>
    </xf>
    <xf numFmtId="0" fontId="22" fillId="0" borderId="4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50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18" borderId="51" applyNumberFormat="0" applyAlignment="0" applyProtection="0">
      <alignment vertical="center"/>
    </xf>
    <xf numFmtId="0" fontId="24" fillId="18" borderId="47" applyNumberFormat="0" applyAlignment="0" applyProtection="0">
      <alignment vertical="center"/>
    </xf>
    <xf numFmtId="0" fontId="25" fillId="19" borderId="52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53" applyNumberFormat="0" applyFill="0" applyAlignment="0" applyProtection="0">
      <alignment vertical="center"/>
    </xf>
    <xf numFmtId="0" fontId="27" fillId="0" borderId="54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177" fontId="3" fillId="0" borderId="10" xfId="0" applyNumberFormat="1" applyFont="1" applyFill="1" applyBorder="1" applyAlignment="1">
      <alignment horizontal="center" vertical="center" wrapText="1"/>
    </xf>
    <xf numFmtId="177" fontId="3" fillId="0" borderId="12" xfId="0" applyNumberFormat="1" applyFont="1" applyFill="1" applyBorder="1" applyAlignment="1">
      <alignment horizontal="center" vertical="center" wrapText="1"/>
    </xf>
    <xf numFmtId="9" fontId="3" fillId="0" borderId="13" xfId="11" applyFont="1" applyBorder="1" applyAlignment="1">
      <alignment horizontal="center" vertical="center" wrapText="1"/>
    </xf>
    <xf numFmtId="177" fontId="3" fillId="0" borderId="14" xfId="0" applyNumberFormat="1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177" fontId="3" fillId="0" borderId="15" xfId="0" applyNumberFormat="1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177" fontId="2" fillId="0" borderId="20" xfId="0" applyNumberFormat="1" applyFont="1" applyFill="1" applyBorder="1" applyAlignment="1">
      <alignment horizontal="center" vertical="center" wrapText="1"/>
    </xf>
    <xf numFmtId="177" fontId="2" fillId="0" borderId="21" xfId="0" applyNumberFormat="1" applyFont="1" applyFill="1" applyBorder="1" applyAlignment="1">
      <alignment horizontal="center" vertical="center" wrapText="1"/>
    </xf>
    <xf numFmtId="177" fontId="2" fillId="0" borderId="22" xfId="0" applyNumberFormat="1" applyFont="1" applyFill="1" applyBorder="1" applyAlignment="1">
      <alignment horizontal="center" vertical="center" wrapText="1"/>
    </xf>
    <xf numFmtId="9" fontId="2" fillId="0" borderId="23" xfId="11" applyFont="1" applyBorder="1" applyAlignment="1">
      <alignment horizontal="center" vertical="center" wrapText="1"/>
    </xf>
    <xf numFmtId="177" fontId="3" fillId="0" borderId="24" xfId="0" applyNumberFormat="1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77" fontId="2" fillId="0" borderId="14" xfId="0" applyNumberFormat="1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177" fontId="2" fillId="0" borderId="25" xfId="0" applyNumberFormat="1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177" fontId="3" fillId="0" borderId="17" xfId="0" applyNumberFormat="1" applyFont="1" applyFill="1" applyBorder="1" applyAlignment="1">
      <alignment horizontal="center" vertical="center" wrapText="1"/>
    </xf>
    <xf numFmtId="177" fontId="3" fillId="0" borderId="25" xfId="0" applyNumberFormat="1" applyFont="1" applyFill="1" applyBorder="1" applyAlignment="1">
      <alignment horizontal="center" vertical="center" wrapText="1"/>
    </xf>
    <xf numFmtId="177" fontId="2" fillId="0" borderId="12" xfId="0" applyNumberFormat="1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177" fontId="2" fillId="0" borderId="18" xfId="0" applyNumberFormat="1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177" fontId="3" fillId="0" borderId="29" xfId="0" applyNumberFormat="1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177" fontId="2" fillId="0" borderId="30" xfId="0" applyNumberFormat="1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177" fontId="2" fillId="3" borderId="33" xfId="0" applyNumberFormat="1" applyFont="1" applyFill="1" applyBorder="1" applyAlignment="1">
      <alignment horizontal="center" vertical="center" wrapText="1"/>
    </xf>
    <xf numFmtId="9" fontId="2" fillId="3" borderId="34" xfId="11" applyFont="1" applyFill="1" applyBorder="1" applyAlignment="1">
      <alignment horizontal="center" vertical="center" wrapText="1"/>
    </xf>
    <xf numFmtId="177" fontId="2" fillId="3" borderId="35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left"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9" fontId="3" fillId="0" borderId="11" xfId="11" applyFont="1" applyBorder="1" applyAlignment="1">
      <alignment horizontal="center" vertical="center" wrapText="1"/>
    </xf>
    <xf numFmtId="9" fontId="3" fillId="0" borderId="16" xfId="11" applyFont="1" applyBorder="1" applyAlignment="1">
      <alignment horizontal="center" vertical="center" wrapText="1"/>
    </xf>
    <xf numFmtId="9" fontId="2" fillId="0" borderId="19" xfId="11" applyFont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9" fontId="3" fillId="0" borderId="16" xfId="11" applyNumberFormat="1" applyFont="1" applyBorder="1" applyAlignment="1">
      <alignment horizontal="center" vertical="center" wrapText="1"/>
    </xf>
    <xf numFmtId="177" fontId="2" fillId="0" borderId="24" xfId="0" applyNumberFormat="1" applyFont="1" applyFill="1" applyBorder="1" applyAlignment="1">
      <alignment horizontal="center" vertical="center" wrapText="1"/>
    </xf>
    <xf numFmtId="9" fontId="2" fillId="0" borderId="27" xfId="11" applyFont="1" applyBorder="1" applyAlignment="1">
      <alignment horizontal="center" vertical="center" wrapText="1"/>
    </xf>
    <xf numFmtId="9" fontId="3" fillId="0" borderId="14" xfId="11" applyFont="1" applyFill="1" applyBorder="1" applyAlignment="1">
      <alignment horizontal="center" vertical="center" wrapText="1"/>
    </xf>
    <xf numFmtId="9" fontId="2" fillId="3" borderId="38" xfId="11" applyFont="1" applyFill="1" applyBorder="1" applyAlignment="1">
      <alignment horizontal="center" vertical="center" wrapText="1"/>
    </xf>
    <xf numFmtId="177" fontId="2" fillId="4" borderId="0" xfId="0" applyNumberFormat="1" applyFont="1" applyFill="1" applyBorder="1" applyAlignment="1">
      <alignment horizontal="center" vertical="center" wrapText="1"/>
    </xf>
    <xf numFmtId="9" fontId="2" fillId="4" borderId="0" xfId="1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176" fontId="2" fillId="3" borderId="31" xfId="11" applyNumberFormat="1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9" fontId="3" fillId="0" borderId="43" xfId="11" applyFont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9" fontId="2" fillId="0" borderId="44" xfId="11" applyFont="1" applyBorder="1" applyAlignment="1">
      <alignment horizontal="center" vertical="center" wrapText="1"/>
    </xf>
    <xf numFmtId="9" fontId="3" fillId="0" borderId="43" xfId="11" applyNumberFormat="1" applyFont="1" applyBorder="1" applyAlignment="1">
      <alignment horizontal="center" vertical="center" wrapText="1"/>
    </xf>
    <xf numFmtId="176" fontId="2" fillId="3" borderId="33" xfId="11" applyNumberFormat="1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/>
    </xf>
    <xf numFmtId="178" fontId="3" fillId="0" borderId="45" xfId="0" applyNumberFormat="1" applyFont="1" applyFill="1" applyBorder="1" applyAlignment="1">
      <alignment horizontal="center" vertical="center"/>
    </xf>
    <xf numFmtId="178" fontId="3" fillId="0" borderId="44" xfId="0" applyNumberFormat="1" applyFont="1" applyFill="1" applyBorder="1" applyAlignment="1">
      <alignment horizontal="center" vertical="center"/>
    </xf>
    <xf numFmtId="178" fontId="2" fillId="0" borderId="44" xfId="0" applyNumberFormat="1" applyFont="1" applyFill="1" applyBorder="1" applyAlignment="1">
      <alignment horizontal="center" vertical="center"/>
    </xf>
    <xf numFmtId="178" fontId="3" fillId="0" borderId="43" xfId="0" applyNumberFormat="1" applyFont="1" applyFill="1" applyBorder="1" applyAlignment="1">
      <alignment horizontal="center" vertical="center"/>
    </xf>
    <xf numFmtId="178" fontId="3" fillId="0" borderId="46" xfId="0" applyNumberFormat="1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vertical="center"/>
    </xf>
    <xf numFmtId="0" fontId="0" fillId="4" borderId="0" xfId="0" applyFont="1" applyFill="1" applyAlignment="1">
      <alignment vertical="center"/>
    </xf>
    <xf numFmtId="0" fontId="2" fillId="7" borderId="8" xfId="0" applyFont="1" applyFill="1" applyBorder="1" applyAlignment="1">
      <alignment horizontal="center" vertical="center" wrapText="1"/>
    </xf>
    <xf numFmtId="177" fontId="6" fillId="0" borderId="14" xfId="0" applyNumberFormat="1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0" fillId="7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color rgb="FFFF0000"/>
      </font>
      <numFmt numFmtId="177" formatCode="0_ "/>
    </dxf>
    <dxf>
      <font>
        <b val="1"/>
        <i val="0"/>
        <color rgb="FF00B050"/>
      </font>
    </dxf>
    <dxf>
      <font>
        <b val="1"/>
        <i val="0"/>
        <color rgb="FFFF0000"/>
      </font>
      <numFmt numFmtId="177" formatCode="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742"/>
  <sheetViews>
    <sheetView workbookViewId="0">
      <selection activeCell="M4" sqref="M4"/>
    </sheetView>
  </sheetViews>
  <sheetFormatPr defaultColWidth="9" defaultRowHeight="13.5"/>
  <cols>
    <col min="1" max="1" width="10.975" style="98" customWidth="1"/>
    <col min="2" max="3" width="7.825" style="98" customWidth="1"/>
    <col min="4" max="4" width="7.825" style="98" hidden="1" customWidth="1"/>
    <col min="5" max="5" width="8.53333333333333" style="98" customWidth="1"/>
    <col min="6" max="6" width="7.825" style="98" customWidth="1"/>
    <col min="7" max="7" width="7.25" style="98" customWidth="1"/>
    <col min="8" max="8" width="8.75" style="98" hidden="1" customWidth="1"/>
    <col min="9" max="9" width="11.875" style="98" hidden="1" customWidth="1"/>
    <col min="10" max="10" width="16.25" style="98" hidden="1" customWidth="1"/>
    <col min="11" max="11" width="11.4583333333333" style="98" hidden="1" customWidth="1"/>
    <col min="12" max="12" width="11.4666666666667" style="98" hidden="1" customWidth="1"/>
    <col min="13" max="13" width="7.25" style="98" customWidth="1"/>
    <col min="14" max="14" width="9.125" style="98" customWidth="1"/>
    <col min="15" max="15" width="7.65" style="98" customWidth="1"/>
    <col min="16" max="18" width="7.65" style="98" hidden="1" customWidth="1"/>
    <col min="19" max="19" width="8.875" style="98" hidden="1" customWidth="1"/>
    <col min="20" max="20" width="10.875" style="98" hidden="1" customWidth="1"/>
    <col min="21" max="22" width="7.65" style="98" customWidth="1"/>
    <col min="23" max="23" width="7.25" style="98" customWidth="1"/>
    <col min="24" max="27" width="7.25" style="98" hidden="1" customWidth="1"/>
    <col min="28" max="28" width="6.50833333333333" style="98" customWidth="1"/>
    <col min="29" max="32" width="7.875" style="98" customWidth="1"/>
    <col min="33" max="33" width="9.775" style="98" customWidth="1"/>
    <col min="34" max="34" width="10.875" style="98" customWidth="1"/>
    <col min="35" max="37" width="15.75" style="100"/>
    <col min="38" max="43" width="26.625" style="100"/>
    <col min="44" max="16384" width="9" style="98"/>
  </cols>
  <sheetData>
    <row r="1" s="98" customFormat="1" ht="29" customHeight="1" spans="1:5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06"/>
      <c r="AJ1" s="106"/>
      <c r="AK1" s="106"/>
      <c r="AL1" s="100"/>
      <c r="AM1" s="100"/>
      <c r="AN1" s="100"/>
      <c r="AO1" s="100"/>
      <c r="AP1" s="100"/>
      <c r="AQ1" s="100"/>
      <c r="AS1" s="98" t="s">
        <v>1</v>
      </c>
      <c r="AT1" s="98" t="s">
        <v>2</v>
      </c>
      <c r="AV1" s="98" t="s">
        <v>1</v>
      </c>
      <c r="AW1" s="98" t="s">
        <v>3</v>
      </c>
      <c r="AY1" s="98" t="s">
        <v>1</v>
      </c>
      <c r="AZ1" s="98" t="s">
        <v>3</v>
      </c>
      <c r="BB1" s="98" t="s">
        <v>4</v>
      </c>
      <c r="BC1" s="98" t="s">
        <v>3</v>
      </c>
    </row>
    <row r="2" s="98" customFormat="1" ht="18" spans="1:55">
      <c r="A2" s="2" t="s">
        <v>5</v>
      </c>
      <c r="B2" s="3" t="s">
        <v>6</v>
      </c>
      <c r="C2" s="4" t="s">
        <v>7</v>
      </c>
      <c r="D2" s="4"/>
      <c r="E2" s="4"/>
      <c r="F2" s="4"/>
      <c r="G2" s="2" t="s">
        <v>8</v>
      </c>
      <c r="H2" s="5"/>
      <c r="I2" s="55"/>
      <c r="J2" s="56"/>
      <c r="K2" s="56"/>
      <c r="L2" s="56"/>
      <c r="M2" s="56"/>
      <c r="N2" s="3"/>
      <c r="O2" s="2" t="s">
        <v>9</v>
      </c>
      <c r="P2" s="5"/>
      <c r="Q2" s="55"/>
      <c r="R2" s="56"/>
      <c r="S2" s="56"/>
      <c r="T2" s="56"/>
      <c r="U2" s="56"/>
      <c r="V2" s="3"/>
      <c r="W2" s="69" t="s">
        <v>10</v>
      </c>
      <c r="X2" s="4"/>
      <c r="Y2" s="4"/>
      <c r="Z2" s="4"/>
      <c r="AA2" s="4"/>
      <c r="AB2" s="4"/>
      <c r="AC2" s="77"/>
      <c r="AD2" s="4" t="s">
        <v>11</v>
      </c>
      <c r="AE2" s="4"/>
      <c r="AF2" s="77"/>
      <c r="AG2" s="77" t="s">
        <v>12</v>
      </c>
      <c r="AH2" s="77" t="s">
        <v>13</v>
      </c>
      <c r="AI2" s="100"/>
      <c r="AJ2" s="100"/>
      <c r="AK2" s="100"/>
      <c r="AL2" s="100"/>
      <c r="AM2" s="100"/>
      <c r="AN2" s="100"/>
      <c r="AO2" s="100"/>
      <c r="AP2" s="100"/>
      <c r="AQ2" s="100"/>
      <c r="AS2" s="98" t="s">
        <v>14</v>
      </c>
      <c r="AT2" s="98">
        <v>4841502</v>
      </c>
      <c r="AV2" s="98" t="s">
        <v>14</v>
      </c>
      <c r="AW2" s="98">
        <v>17</v>
      </c>
      <c r="AY2" s="98" t="s">
        <v>15</v>
      </c>
      <c r="AZ2" s="98">
        <v>1</v>
      </c>
      <c r="BB2" s="98" t="s">
        <v>14</v>
      </c>
      <c r="BC2" s="98">
        <v>2</v>
      </c>
    </row>
    <row r="3" s="98" customFormat="1" ht="18" customHeight="1" spans="1:55">
      <c r="A3" s="6"/>
      <c r="B3" s="7"/>
      <c r="C3" s="6" t="s">
        <v>16</v>
      </c>
      <c r="D3" s="8" t="s">
        <v>17</v>
      </c>
      <c r="E3" s="9" t="s">
        <v>18</v>
      </c>
      <c r="F3" s="10" t="s">
        <v>19</v>
      </c>
      <c r="G3" s="6" t="s">
        <v>16</v>
      </c>
      <c r="H3" s="8" t="s">
        <v>17</v>
      </c>
      <c r="I3" s="8" t="s">
        <v>20</v>
      </c>
      <c r="J3" s="9" t="s">
        <v>21</v>
      </c>
      <c r="K3" s="9" t="s">
        <v>22</v>
      </c>
      <c r="L3" s="9" t="s">
        <v>23</v>
      </c>
      <c r="M3" s="9" t="s">
        <v>18</v>
      </c>
      <c r="N3" s="7" t="s">
        <v>19</v>
      </c>
      <c r="O3" s="6" t="s">
        <v>16</v>
      </c>
      <c r="P3" s="10" t="s">
        <v>17</v>
      </c>
      <c r="Q3" s="8" t="s">
        <v>20</v>
      </c>
      <c r="R3" s="10" t="s">
        <v>24</v>
      </c>
      <c r="S3" s="10" t="s">
        <v>25</v>
      </c>
      <c r="T3" s="10" t="s">
        <v>23</v>
      </c>
      <c r="U3" s="10" t="s">
        <v>18</v>
      </c>
      <c r="V3" s="7" t="s">
        <v>19</v>
      </c>
      <c r="W3" s="6" t="s">
        <v>16</v>
      </c>
      <c r="X3" s="9" t="s">
        <v>17</v>
      </c>
      <c r="Y3" s="9" t="s">
        <v>26</v>
      </c>
      <c r="Z3" s="9" t="s">
        <v>27</v>
      </c>
      <c r="AA3" s="10" t="s">
        <v>23</v>
      </c>
      <c r="AB3" s="9" t="s">
        <v>18</v>
      </c>
      <c r="AC3" s="78" t="s">
        <v>19</v>
      </c>
      <c r="AD3" s="9" t="s">
        <v>16</v>
      </c>
      <c r="AE3" s="9" t="s">
        <v>18</v>
      </c>
      <c r="AF3" s="78" t="s">
        <v>19</v>
      </c>
      <c r="AG3" s="85"/>
      <c r="AH3" s="85"/>
      <c r="AI3" s="100"/>
      <c r="AJ3" s="100"/>
      <c r="AK3" s="100" t="s">
        <v>28</v>
      </c>
      <c r="AL3" s="100" t="s">
        <v>29</v>
      </c>
      <c r="AM3" s="100" t="s">
        <v>30</v>
      </c>
      <c r="AN3" s="100" t="s">
        <v>31</v>
      </c>
      <c r="AO3" s="100" t="s">
        <v>32</v>
      </c>
      <c r="AP3" s="100" t="s">
        <v>33</v>
      </c>
      <c r="AQ3" s="100" t="s">
        <v>34</v>
      </c>
      <c r="AS3" s="98" t="s">
        <v>35</v>
      </c>
      <c r="AT3" s="98">
        <v>1237000</v>
      </c>
      <c r="AV3" s="98" t="s">
        <v>36</v>
      </c>
      <c r="AW3" s="98">
        <v>1</v>
      </c>
      <c r="AY3" s="98" t="s">
        <v>14</v>
      </c>
      <c r="AZ3" s="98">
        <v>57</v>
      </c>
      <c r="BB3" s="98" t="s">
        <v>35</v>
      </c>
      <c r="BC3" s="98">
        <v>2</v>
      </c>
    </row>
    <row r="4" s="98" customFormat="1" ht="17.25" spans="1:55">
      <c r="A4" s="11" t="s">
        <v>37</v>
      </c>
      <c r="B4" s="12" t="s">
        <v>38</v>
      </c>
      <c r="C4" s="13">
        <v>2000</v>
      </c>
      <c r="D4" s="14">
        <v>0</v>
      </c>
      <c r="E4" s="14">
        <v>1160</v>
      </c>
      <c r="F4" s="15">
        <f t="shared" ref="F4:F15" si="0">E4/C4</f>
        <v>0.58</v>
      </c>
      <c r="G4" s="13">
        <v>150</v>
      </c>
      <c r="H4" s="16">
        <v>1.75</v>
      </c>
      <c r="I4" s="16">
        <f>VLOOKUP(B4,$AK:$AQ,7,FALSE)/10000</f>
        <v>69.75</v>
      </c>
      <c r="J4" s="16">
        <f>IFERROR(VLOOKUP(B4,$AS:$AT,2,FALSE)/10000,0)</f>
        <v>0</v>
      </c>
      <c r="K4" s="16"/>
      <c r="L4" s="16"/>
      <c r="M4" s="16">
        <f t="shared" ref="M4:M8" si="1">SUM(I4:L4)</f>
        <v>69.75</v>
      </c>
      <c r="N4" s="57">
        <f t="shared" ref="N4:N24" si="2">M4/G4</f>
        <v>0.465</v>
      </c>
      <c r="O4" s="11" t="s">
        <v>39</v>
      </c>
      <c r="P4" s="16">
        <v>0</v>
      </c>
      <c r="Q4" s="70">
        <f>VLOOKUP(B4,$AK:$AQ,5,FALSE)</f>
        <v>4</v>
      </c>
      <c r="R4" s="71"/>
      <c r="S4" s="71">
        <f>IFERROR(VLOOKUP(B4,$AV:$AW,2,FALSE),0)</f>
        <v>0</v>
      </c>
      <c r="T4" s="71"/>
      <c r="U4" s="16">
        <f t="shared" ref="U4:U8" si="3">SUM(Q4:S4)</f>
        <v>4</v>
      </c>
      <c r="V4" s="12" t="s">
        <v>39</v>
      </c>
      <c r="W4" s="11">
        <v>3</v>
      </c>
      <c r="X4" s="16">
        <v>0</v>
      </c>
      <c r="Y4" s="16">
        <f>IFERROR(VLOOKUP(B4,$AY:$AZ,2,FALSE),0)</f>
        <v>3</v>
      </c>
      <c r="Z4" s="79">
        <v>1</v>
      </c>
      <c r="AA4" s="79"/>
      <c r="AB4" s="16">
        <f t="shared" ref="AB4:AB8" si="4">SUM(Y4:AA4)</f>
        <v>4</v>
      </c>
      <c r="AC4" s="80">
        <f t="shared" ref="AC4:AC24" si="5">AB4/W4</f>
        <v>1.33333333333333</v>
      </c>
      <c r="AD4" s="11">
        <v>2</v>
      </c>
      <c r="AE4" s="14">
        <f>IFERROR(VLOOKUP(B4,$BB:$BC,2,FALSE),0)</f>
        <v>1</v>
      </c>
      <c r="AF4" s="80">
        <f t="shared" ref="AF4:AF24" si="6">AE4/AD4</f>
        <v>0.5</v>
      </c>
      <c r="AG4" s="80">
        <f t="shared" ref="AG4:AG15" si="7">IF(F4&gt;1.2,1.2,F4)*0.6+IF(N4&gt;1.2,1.2,N4)*0.2+IF(AC4&gt;1.2,1.2,AC4)*0.1+IF(AF4&gt;1.2,1.2,AF4)*0.1</f>
        <v>0.611</v>
      </c>
      <c r="AH4" s="86">
        <f>AG9</f>
        <v>0.710296897192513</v>
      </c>
      <c r="AI4" s="100"/>
      <c r="AJ4" s="100"/>
      <c r="AK4" s="100" t="s">
        <v>40</v>
      </c>
      <c r="AL4" s="100">
        <v>0</v>
      </c>
      <c r="AM4" s="100">
        <v>0</v>
      </c>
      <c r="AN4" s="100">
        <v>0</v>
      </c>
      <c r="AO4" s="100">
        <v>0</v>
      </c>
      <c r="AP4" s="100">
        <v>0</v>
      </c>
      <c r="AQ4" s="100">
        <v>200000</v>
      </c>
      <c r="AS4" s="98" t="s">
        <v>41</v>
      </c>
      <c r="AT4" s="98">
        <v>298000</v>
      </c>
      <c r="AV4" s="98" t="s">
        <v>35</v>
      </c>
      <c r="AW4" s="98">
        <v>4</v>
      </c>
      <c r="AY4" s="98" t="s">
        <v>42</v>
      </c>
      <c r="AZ4" s="98">
        <v>2</v>
      </c>
      <c r="BB4" s="98" t="s">
        <v>43</v>
      </c>
      <c r="BC4" s="98">
        <v>2</v>
      </c>
    </row>
    <row r="5" s="98" customFormat="1" ht="16" customHeight="1" spans="1:55">
      <c r="A5" s="17"/>
      <c r="B5" s="18" t="s">
        <v>44</v>
      </c>
      <c r="C5" s="19">
        <v>2000</v>
      </c>
      <c r="D5" s="14">
        <v>0</v>
      </c>
      <c r="E5" s="14">
        <v>1282</v>
      </c>
      <c r="F5" s="15">
        <f t="shared" si="0"/>
        <v>0.641</v>
      </c>
      <c r="G5" s="19">
        <v>150</v>
      </c>
      <c r="H5" s="16">
        <v>10</v>
      </c>
      <c r="I5" s="16">
        <f>VLOOKUP(B5,$AK:$AQ,7,FALSE)/10000</f>
        <v>28</v>
      </c>
      <c r="J5" s="16">
        <f>IFERROR(VLOOKUP(B5,$AS:$AT,2,FALSE)/10000,0)</f>
        <v>0</v>
      </c>
      <c r="K5" s="16"/>
      <c r="L5" s="16"/>
      <c r="M5" s="16">
        <f t="shared" si="1"/>
        <v>28</v>
      </c>
      <c r="N5" s="58">
        <f t="shared" si="2"/>
        <v>0.186666666666667</v>
      </c>
      <c r="O5" s="17" t="s">
        <v>39</v>
      </c>
      <c r="P5" s="16">
        <v>0</v>
      </c>
      <c r="Q5" s="70">
        <f>VLOOKUP(B5,$AK:$AQ,5,FALSE)</f>
        <v>0</v>
      </c>
      <c r="R5" s="72"/>
      <c r="S5" s="71">
        <f>IFERROR(VLOOKUP(B5,$AV:$AW,2,FALSE),0)</f>
        <v>0</v>
      </c>
      <c r="T5" s="71"/>
      <c r="U5" s="16">
        <f t="shared" si="3"/>
        <v>0</v>
      </c>
      <c r="V5" s="18" t="s">
        <v>39</v>
      </c>
      <c r="W5" s="11">
        <v>3</v>
      </c>
      <c r="X5" s="16">
        <v>0</v>
      </c>
      <c r="Y5" s="16">
        <f>IFERROR(VLOOKUP(B5,$AY:$AZ,2,FALSE),0)</f>
        <v>0</v>
      </c>
      <c r="Z5" s="79"/>
      <c r="AA5" s="79"/>
      <c r="AB5" s="16">
        <f t="shared" si="4"/>
        <v>0</v>
      </c>
      <c r="AC5" s="80">
        <f t="shared" si="5"/>
        <v>0</v>
      </c>
      <c r="AD5" s="11">
        <v>2</v>
      </c>
      <c r="AE5" s="14">
        <f>IFERROR(VLOOKUP(B5,$BB:$BC,2,FALSE),0)</f>
        <v>0</v>
      </c>
      <c r="AF5" s="80">
        <f t="shared" si="6"/>
        <v>0</v>
      </c>
      <c r="AG5" s="80">
        <f t="shared" si="7"/>
        <v>0.421933333333333</v>
      </c>
      <c r="AH5" s="86"/>
      <c r="AI5" s="100"/>
      <c r="AJ5" s="100"/>
      <c r="AK5" s="100" t="s">
        <v>45</v>
      </c>
      <c r="AL5" s="100">
        <v>0</v>
      </c>
      <c r="AM5" s="100">
        <v>0</v>
      </c>
      <c r="AN5" s="100">
        <v>0</v>
      </c>
      <c r="AO5" s="100">
        <v>0</v>
      </c>
      <c r="AP5" s="100">
        <v>0</v>
      </c>
      <c r="AQ5" s="100">
        <v>0</v>
      </c>
      <c r="AS5" s="98" t="s">
        <v>43</v>
      </c>
      <c r="AT5" s="98">
        <v>498000</v>
      </c>
      <c r="AV5" s="98" t="s">
        <v>43</v>
      </c>
      <c r="AW5" s="98">
        <v>1</v>
      </c>
      <c r="AY5" s="98" t="s">
        <v>46</v>
      </c>
      <c r="AZ5" s="98">
        <v>1</v>
      </c>
      <c r="BB5" s="98" t="s">
        <v>47</v>
      </c>
      <c r="BC5" s="98">
        <v>2</v>
      </c>
    </row>
    <row r="6" s="98" customFormat="1" ht="17.25" spans="1:55">
      <c r="A6" s="17"/>
      <c r="B6" s="18" t="s">
        <v>48</v>
      </c>
      <c r="C6" s="19">
        <v>2000</v>
      </c>
      <c r="D6" s="14">
        <v>0</v>
      </c>
      <c r="E6" s="14">
        <v>2499</v>
      </c>
      <c r="F6" s="15">
        <f t="shared" si="0"/>
        <v>1.2495</v>
      </c>
      <c r="G6" s="19">
        <v>200</v>
      </c>
      <c r="H6" s="16">
        <v>8.70000000000002</v>
      </c>
      <c r="I6" s="16">
        <f>VLOOKUP(B6,$AK:$AQ,7,FALSE)/10000</f>
        <v>156.4058</v>
      </c>
      <c r="J6" s="16">
        <f>IFERROR(VLOOKUP(B6,$AS:$AT,2,FALSE)/10000,0)</f>
        <v>5.2</v>
      </c>
      <c r="K6" s="16"/>
      <c r="L6" s="16"/>
      <c r="M6" s="16">
        <f t="shared" si="1"/>
        <v>161.6058</v>
      </c>
      <c r="N6" s="58">
        <f t="shared" si="2"/>
        <v>0.808029</v>
      </c>
      <c r="O6" s="17" t="s">
        <v>39</v>
      </c>
      <c r="P6" s="16">
        <v>0</v>
      </c>
      <c r="Q6" s="70">
        <f>VLOOKUP(B6,$AK:$AQ,5,FALSE)</f>
        <v>1</v>
      </c>
      <c r="R6" s="72"/>
      <c r="S6" s="71">
        <f>IFERROR(VLOOKUP(B6,$AV:$AW,2,FALSE),0)</f>
        <v>0</v>
      </c>
      <c r="T6" s="71"/>
      <c r="U6" s="16">
        <f t="shared" si="3"/>
        <v>1</v>
      </c>
      <c r="V6" s="18" t="s">
        <v>39</v>
      </c>
      <c r="W6" s="11">
        <v>5</v>
      </c>
      <c r="X6" s="16">
        <v>0</v>
      </c>
      <c r="Y6" s="16">
        <f>IFERROR(VLOOKUP(B6,$AY:$AZ,2,FALSE),0)</f>
        <v>1</v>
      </c>
      <c r="Z6" s="79"/>
      <c r="AA6" s="79"/>
      <c r="AB6" s="16">
        <f t="shared" si="4"/>
        <v>1</v>
      </c>
      <c r="AC6" s="80">
        <f t="shared" si="5"/>
        <v>0.2</v>
      </c>
      <c r="AD6" s="11">
        <v>3</v>
      </c>
      <c r="AE6" s="14">
        <f>IFERROR(VLOOKUP(B6,$BB:$BC,2,FALSE),0)</f>
        <v>3</v>
      </c>
      <c r="AF6" s="80">
        <f t="shared" si="6"/>
        <v>1</v>
      </c>
      <c r="AG6" s="80">
        <f t="shared" si="7"/>
        <v>1.0016058</v>
      </c>
      <c r="AH6" s="86"/>
      <c r="AI6" s="100"/>
      <c r="AJ6" s="100"/>
      <c r="AK6" s="100" t="s">
        <v>49</v>
      </c>
      <c r="AL6" s="100">
        <v>0</v>
      </c>
      <c r="AM6" s="100">
        <v>0</v>
      </c>
      <c r="AN6" s="100">
        <v>0</v>
      </c>
      <c r="AO6" s="100">
        <v>0</v>
      </c>
      <c r="AP6" s="100">
        <v>0</v>
      </c>
      <c r="AQ6" s="100">
        <v>0</v>
      </c>
      <c r="AS6" s="98" t="s">
        <v>50</v>
      </c>
      <c r="AT6" s="98">
        <v>1000</v>
      </c>
      <c r="AV6" s="98" t="s">
        <v>51</v>
      </c>
      <c r="AW6" s="98">
        <v>1</v>
      </c>
      <c r="AY6" s="98" t="s">
        <v>36</v>
      </c>
      <c r="AZ6" s="98">
        <v>1</v>
      </c>
      <c r="BB6" s="98" t="s">
        <v>52</v>
      </c>
      <c r="BC6" s="98">
        <v>3</v>
      </c>
    </row>
    <row r="7" s="98" customFormat="1" ht="17.25" spans="1:55">
      <c r="A7" s="20"/>
      <c r="B7" s="18" t="s">
        <v>53</v>
      </c>
      <c r="C7" s="19">
        <v>2000</v>
      </c>
      <c r="D7" s="14">
        <v>0</v>
      </c>
      <c r="E7" s="14">
        <v>1058.5</v>
      </c>
      <c r="F7" s="15">
        <f t="shared" si="0"/>
        <v>0.52925</v>
      </c>
      <c r="G7" s="19">
        <v>150</v>
      </c>
      <c r="H7" s="16">
        <v>0</v>
      </c>
      <c r="I7" s="16">
        <f>VLOOKUP(B7,$AK:$AQ,7,FALSE)/10000</f>
        <v>2</v>
      </c>
      <c r="J7" s="16">
        <f>IFERROR(VLOOKUP(B7,$AS:$AT,2,FALSE)/10000,0)</f>
        <v>0</v>
      </c>
      <c r="K7" s="16"/>
      <c r="L7" s="16"/>
      <c r="M7" s="16">
        <f t="shared" si="1"/>
        <v>2</v>
      </c>
      <c r="N7" s="58">
        <f t="shared" si="2"/>
        <v>0.0133333333333333</v>
      </c>
      <c r="O7" s="17" t="s">
        <v>39</v>
      </c>
      <c r="P7" s="16">
        <v>0</v>
      </c>
      <c r="Q7" s="70">
        <f>VLOOKUP(B7,$AK:$AQ,5,FALSE)</f>
        <v>0</v>
      </c>
      <c r="R7" s="72"/>
      <c r="S7" s="71">
        <f>IFERROR(VLOOKUP(B7,$AV:$AW,2,FALSE),0)</f>
        <v>0</v>
      </c>
      <c r="T7" s="71"/>
      <c r="U7" s="16">
        <f t="shared" si="3"/>
        <v>0</v>
      </c>
      <c r="V7" s="18" t="s">
        <v>39</v>
      </c>
      <c r="W7" s="11">
        <v>3</v>
      </c>
      <c r="X7" s="16">
        <v>0</v>
      </c>
      <c r="Y7" s="16">
        <f>IFERROR(VLOOKUP(B7,$AY:$AZ,2,FALSE),0)</f>
        <v>0</v>
      </c>
      <c r="Z7" s="79"/>
      <c r="AA7" s="79"/>
      <c r="AB7" s="16">
        <f t="shared" si="4"/>
        <v>0</v>
      </c>
      <c r="AC7" s="80">
        <f t="shared" si="5"/>
        <v>0</v>
      </c>
      <c r="AD7" s="11">
        <v>2</v>
      </c>
      <c r="AE7" s="14">
        <f>IFERROR(VLOOKUP(B7,$BB:$BC,2,FALSE),0)</f>
        <v>0</v>
      </c>
      <c r="AF7" s="80">
        <f t="shared" si="6"/>
        <v>0</v>
      </c>
      <c r="AG7" s="80">
        <f t="shared" si="7"/>
        <v>0.320216666666667</v>
      </c>
      <c r="AH7" s="86"/>
      <c r="AI7" s="100"/>
      <c r="AJ7" s="100"/>
      <c r="AK7" s="100" t="s">
        <v>54</v>
      </c>
      <c r="AL7" s="100">
        <v>0</v>
      </c>
      <c r="AM7" s="100">
        <v>0</v>
      </c>
      <c r="AN7" s="100">
        <v>0</v>
      </c>
      <c r="AO7" s="100">
        <v>0</v>
      </c>
      <c r="AP7" s="100">
        <v>0</v>
      </c>
      <c r="AQ7" s="100">
        <v>0</v>
      </c>
      <c r="AS7" s="98" t="s">
        <v>51</v>
      </c>
      <c r="AT7" s="98">
        <v>200000</v>
      </c>
      <c r="AV7" s="98" t="s">
        <v>47</v>
      </c>
      <c r="AW7" s="98">
        <v>30</v>
      </c>
      <c r="AY7" s="98" t="s">
        <v>55</v>
      </c>
      <c r="AZ7" s="98">
        <v>1</v>
      </c>
      <c r="BB7" s="98" t="s">
        <v>56</v>
      </c>
      <c r="BC7" s="98">
        <v>1</v>
      </c>
    </row>
    <row r="8" s="98" customFormat="1" ht="17.25" spans="1:55">
      <c r="A8" s="20"/>
      <c r="B8" s="12" t="s">
        <v>43</v>
      </c>
      <c r="C8" s="13">
        <v>2000</v>
      </c>
      <c r="D8" s="14">
        <v>300</v>
      </c>
      <c r="E8" s="14">
        <v>2795</v>
      </c>
      <c r="F8" s="15">
        <f t="shared" si="0"/>
        <v>1.3975</v>
      </c>
      <c r="G8" s="13">
        <v>150</v>
      </c>
      <c r="H8" s="16">
        <v>1</v>
      </c>
      <c r="I8" s="16">
        <f>VLOOKUP(B8,$AK:$AQ,7,FALSE)/10000</f>
        <v>59.9935</v>
      </c>
      <c r="J8" s="16">
        <f>IFERROR(VLOOKUP(B8,$AS:$AT,2,FALSE)/10000,0)</f>
        <v>49.8</v>
      </c>
      <c r="K8" s="16"/>
      <c r="L8" s="16"/>
      <c r="M8" s="16">
        <f t="shared" si="1"/>
        <v>109.7935</v>
      </c>
      <c r="N8" s="58">
        <f t="shared" si="2"/>
        <v>0.731956666666667</v>
      </c>
      <c r="O8" s="11"/>
      <c r="P8" s="16">
        <v>0</v>
      </c>
      <c r="Q8" s="70">
        <f>VLOOKUP(B8,$AK:$AQ,5,FALSE)</f>
        <v>0</v>
      </c>
      <c r="R8" s="71"/>
      <c r="S8" s="71">
        <f>IFERROR(VLOOKUP(B8,$AV:$AW,2,FALSE),0)</f>
        <v>1</v>
      </c>
      <c r="T8" s="71"/>
      <c r="U8" s="16">
        <f t="shared" si="3"/>
        <v>1</v>
      </c>
      <c r="V8" s="18" t="s">
        <v>39</v>
      </c>
      <c r="W8" s="11">
        <v>3</v>
      </c>
      <c r="X8" s="16">
        <v>0</v>
      </c>
      <c r="Y8" s="16">
        <f>IFERROR(VLOOKUP(B8,$AY:$AZ,2,FALSE),0)</f>
        <v>1</v>
      </c>
      <c r="Z8" s="79"/>
      <c r="AA8" s="79"/>
      <c r="AB8" s="16">
        <f t="shared" si="4"/>
        <v>1</v>
      </c>
      <c r="AC8" s="80">
        <f t="shared" si="5"/>
        <v>0.333333333333333</v>
      </c>
      <c r="AD8" s="11">
        <v>2</v>
      </c>
      <c r="AE8" s="14">
        <f>IFERROR(VLOOKUP(B8,$BB:$BC,2,FALSE),0)</f>
        <v>2</v>
      </c>
      <c r="AF8" s="80">
        <f t="shared" si="6"/>
        <v>1</v>
      </c>
      <c r="AG8" s="80">
        <f t="shared" si="7"/>
        <v>0.999724666666667</v>
      </c>
      <c r="AH8" s="86"/>
      <c r="AI8" s="100"/>
      <c r="AJ8" s="100"/>
      <c r="AK8" s="100" t="s">
        <v>57</v>
      </c>
      <c r="AL8" s="100">
        <v>0</v>
      </c>
      <c r="AM8" s="100">
        <v>0</v>
      </c>
      <c r="AN8" s="100">
        <v>0</v>
      </c>
      <c r="AO8" s="100">
        <v>0</v>
      </c>
      <c r="AP8" s="100">
        <v>0</v>
      </c>
      <c r="AQ8" s="100">
        <v>0</v>
      </c>
      <c r="AS8" s="98" t="s">
        <v>47</v>
      </c>
      <c r="AT8" s="98">
        <v>4436035</v>
      </c>
      <c r="AV8" s="98" t="s">
        <v>52</v>
      </c>
      <c r="AW8" s="98">
        <v>29</v>
      </c>
      <c r="AY8" s="98" t="s">
        <v>58</v>
      </c>
      <c r="AZ8" s="98">
        <v>1</v>
      </c>
      <c r="BB8" s="98" t="s">
        <v>48</v>
      </c>
      <c r="BC8" s="98">
        <v>3</v>
      </c>
    </row>
    <row r="9" s="98" customFormat="1" ht="18.75" spans="1:55">
      <c r="A9" s="21"/>
      <c r="B9" s="22" t="s">
        <v>59</v>
      </c>
      <c r="C9" s="23">
        <f t="shared" ref="C9:G9" si="8">SUM(C4:C8)</f>
        <v>10000</v>
      </c>
      <c r="D9" s="24">
        <f t="shared" si="8"/>
        <v>300</v>
      </c>
      <c r="E9" s="24">
        <f t="shared" si="8"/>
        <v>8794.5</v>
      </c>
      <c r="F9" s="26">
        <f t="shared" si="0"/>
        <v>0.87945</v>
      </c>
      <c r="G9" s="23">
        <f t="shared" si="8"/>
        <v>800</v>
      </c>
      <c r="H9" s="42">
        <v>21.45</v>
      </c>
      <c r="I9" s="42">
        <f t="shared" ref="I9:M9" si="9">SUM(I4:I8)</f>
        <v>316.1493</v>
      </c>
      <c r="J9" s="42">
        <f t="shared" si="9"/>
        <v>55</v>
      </c>
      <c r="K9" s="42"/>
      <c r="L9" s="42"/>
      <c r="M9" s="42">
        <f t="shared" si="9"/>
        <v>371.1493</v>
      </c>
      <c r="N9" s="59">
        <f t="shared" si="2"/>
        <v>0.463936625</v>
      </c>
      <c r="O9" s="60" t="s">
        <v>39</v>
      </c>
      <c r="P9" s="42">
        <v>0</v>
      </c>
      <c r="Q9" s="42">
        <f t="shared" ref="Q9:T9" si="10">SUM(Q4:Q7)</f>
        <v>5</v>
      </c>
      <c r="R9" s="42">
        <f t="shared" si="10"/>
        <v>0</v>
      </c>
      <c r="S9" s="42">
        <f t="shared" si="10"/>
        <v>0</v>
      </c>
      <c r="T9" s="42">
        <f t="shared" si="10"/>
        <v>0</v>
      </c>
      <c r="U9" s="42">
        <f t="shared" ref="U9:Y9" si="11">SUM(U4:U8)</f>
        <v>6</v>
      </c>
      <c r="V9" s="22" t="s">
        <v>39</v>
      </c>
      <c r="W9" s="60">
        <f t="shared" si="11"/>
        <v>17</v>
      </c>
      <c r="X9" s="42">
        <f t="shared" si="11"/>
        <v>0</v>
      </c>
      <c r="Y9" s="81">
        <f t="shared" si="11"/>
        <v>5</v>
      </c>
      <c r="Z9" s="81"/>
      <c r="AA9" s="81"/>
      <c r="AB9" s="42">
        <f t="shared" ref="AB9:AE9" si="12">SUM(AB4:AB8)</f>
        <v>6</v>
      </c>
      <c r="AC9" s="82">
        <f t="shared" si="5"/>
        <v>0.352941176470588</v>
      </c>
      <c r="AD9" s="60">
        <f t="shared" si="12"/>
        <v>11</v>
      </c>
      <c r="AE9" s="81">
        <f t="shared" si="12"/>
        <v>6</v>
      </c>
      <c r="AF9" s="82">
        <f t="shared" si="6"/>
        <v>0.545454545454545</v>
      </c>
      <c r="AG9" s="82">
        <f t="shared" si="7"/>
        <v>0.710296897192513</v>
      </c>
      <c r="AH9" s="87"/>
      <c r="AI9" s="100"/>
      <c r="AJ9" s="100"/>
      <c r="AK9" s="100" t="s">
        <v>60</v>
      </c>
      <c r="AL9" s="100">
        <v>0</v>
      </c>
      <c r="AM9" s="100">
        <v>0</v>
      </c>
      <c r="AN9" s="100">
        <v>0</v>
      </c>
      <c r="AO9" s="100">
        <v>2</v>
      </c>
      <c r="AP9" s="100">
        <v>2000</v>
      </c>
      <c r="AQ9" s="100">
        <v>38000</v>
      </c>
      <c r="AS9" s="98" t="s">
        <v>61</v>
      </c>
      <c r="AT9" s="98">
        <v>40000</v>
      </c>
      <c r="AV9" s="98" t="s">
        <v>56</v>
      </c>
      <c r="AW9" s="98">
        <v>1</v>
      </c>
      <c r="AY9" s="98" t="s">
        <v>35</v>
      </c>
      <c r="AZ9" s="98">
        <v>20</v>
      </c>
      <c r="BB9" s="98" t="s">
        <v>62</v>
      </c>
      <c r="BC9" s="98">
        <v>1</v>
      </c>
    </row>
    <row r="10" s="98" customFormat="1" ht="18" customHeight="1" spans="1:55">
      <c r="A10" s="11" t="s">
        <v>63</v>
      </c>
      <c r="B10" s="28" t="s">
        <v>64</v>
      </c>
      <c r="C10" s="13">
        <v>2000</v>
      </c>
      <c r="D10" s="14">
        <v>0</v>
      </c>
      <c r="E10" s="14">
        <v>1654</v>
      </c>
      <c r="F10" s="15">
        <f t="shared" si="0"/>
        <v>0.827</v>
      </c>
      <c r="G10" s="13">
        <v>150</v>
      </c>
      <c r="H10" s="16">
        <v>0</v>
      </c>
      <c r="I10" s="16">
        <f>VLOOKUP(B10,$AK:$AQ,7,FALSE)/10000</f>
        <v>12.1</v>
      </c>
      <c r="J10" s="16">
        <f>IFERROR(VLOOKUP(B10,$AS:$AT,2,FALSE)/10000,0)</f>
        <v>0</v>
      </c>
      <c r="K10" s="16"/>
      <c r="L10" s="16"/>
      <c r="M10" s="16">
        <f t="shared" ref="M10:M14" si="13">SUM(I10:L10)</f>
        <v>12.1</v>
      </c>
      <c r="N10" s="57">
        <f t="shared" si="2"/>
        <v>0.0806666666666667</v>
      </c>
      <c r="O10" s="11" t="s">
        <v>39</v>
      </c>
      <c r="P10" s="16">
        <v>0</v>
      </c>
      <c r="Q10" s="70">
        <f>VLOOKUP(B10,$AK:$AQ,5,FALSE)</f>
        <v>3</v>
      </c>
      <c r="R10" s="71"/>
      <c r="S10" s="71">
        <f>IFERROR(VLOOKUP(B10,$AV:$AW,2,FALSE),0)</f>
        <v>0</v>
      </c>
      <c r="T10" s="71"/>
      <c r="U10" s="16">
        <f t="shared" ref="U10:U13" si="14">SUM(Q10:S10)</f>
        <v>3</v>
      </c>
      <c r="V10" s="12" t="s">
        <v>39</v>
      </c>
      <c r="W10" s="11">
        <v>3</v>
      </c>
      <c r="X10" s="16">
        <v>0</v>
      </c>
      <c r="Y10" s="16">
        <f>IFERROR(VLOOKUP(B10,$AY:$AZ,2,FALSE),0)</f>
        <v>1</v>
      </c>
      <c r="Z10" s="79"/>
      <c r="AA10" s="79"/>
      <c r="AB10" s="16">
        <f t="shared" ref="AB10:AB14" si="15">SUM(Y10:AA10)</f>
        <v>1</v>
      </c>
      <c r="AC10" s="80">
        <f t="shared" si="5"/>
        <v>0.333333333333333</v>
      </c>
      <c r="AD10" s="11">
        <v>2</v>
      </c>
      <c r="AE10" s="14">
        <f>IFERROR(VLOOKUP(B10,$BB:$BC,2,FALSE),0)</f>
        <v>0</v>
      </c>
      <c r="AF10" s="80">
        <f t="shared" si="6"/>
        <v>0</v>
      </c>
      <c r="AG10" s="80">
        <f t="shared" si="7"/>
        <v>0.545666666666667</v>
      </c>
      <c r="AH10" s="86">
        <f>AG15</f>
        <v>0.633699066666667</v>
      </c>
      <c r="AI10" s="100"/>
      <c r="AJ10" s="100"/>
      <c r="AK10" s="100" t="s">
        <v>65</v>
      </c>
      <c r="AL10" s="100">
        <v>0</v>
      </c>
      <c r="AM10" s="100">
        <v>0</v>
      </c>
      <c r="AN10" s="100">
        <v>0</v>
      </c>
      <c r="AO10" s="100">
        <v>0</v>
      </c>
      <c r="AP10" s="100">
        <v>0</v>
      </c>
      <c r="AQ10" s="100">
        <v>0</v>
      </c>
      <c r="AS10" s="98" t="s">
        <v>52</v>
      </c>
      <c r="AT10" s="98">
        <v>7479700</v>
      </c>
      <c r="AV10" s="98" t="s">
        <v>66</v>
      </c>
      <c r="AW10" s="98">
        <v>15</v>
      </c>
      <c r="AY10" s="98" t="s">
        <v>67</v>
      </c>
      <c r="AZ10" s="98">
        <v>1</v>
      </c>
      <c r="BB10" s="98" t="s">
        <v>66</v>
      </c>
      <c r="BC10" s="98">
        <v>7</v>
      </c>
    </row>
    <row r="11" s="98" customFormat="1" ht="17.25" spans="1:55">
      <c r="A11" s="17"/>
      <c r="B11" s="30" t="s">
        <v>46</v>
      </c>
      <c r="C11" s="19">
        <v>2000</v>
      </c>
      <c r="D11" s="14">
        <v>0</v>
      </c>
      <c r="E11" s="14">
        <v>1906</v>
      </c>
      <c r="F11" s="15">
        <f t="shared" si="0"/>
        <v>0.953</v>
      </c>
      <c r="G11" s="19">
        <v>150</v>
      </c>
      <c r="H11" s="16">
        <v>0</v>
      </c>
      <c r="I11" s="16">
        <f>VLOOKUP(B11,$AK:$AQ,7,FALSE)/10000</f>
        <v>36.56</v>
      </c>
      <c r="J11" s="16">
        <f>IFERROR(VLOOKUP(B11,$AS:$AT,2,FALSE)/10000,0)</f>
        <v>0</v>
      </c>
      <c r="K11" s="34"/>
      <c r="L11" s="34"/>
      <c r="M11" s="16">
        <f t="shared" si="13"/>
        <v>36.56</v>
      </c>
      <c r="N11" s="58">
        <f t="shared" si="2"/>
        <v>0.243733333333333</v>
      </c>
      <c r="O11" s="17" t="s">
        <v>39</v>
      </c>
      <c r="P11" s="16">
        <v>0</v>
      </c>
      <c r="Q11" s="70">
        <f>VLOOKUP(B11,$AK:$AQ,5,FALSE)</f>
        <v>1</v>
      </c>
      <c r="R11" s="72"/>
      <c r="S11" s="71">
        <f>IFERROR(VLOOKUP(B11,$AV:$AW,2,FALSE),0)</f>
        <v>0</v>
      </c>
      <c r="T11" s="71"/>
      <c r="U11" s="34">
        <f t="shared" si="14"/>
        <v>1</v>
      </c>
      <c r="V11" s="18" t="s">
        <v>39</v>
      </c>
      <c r="W11" s="11">
        <v>3</v>
      </c>
      <c r="X11" s="16">
        <v>0</v>
      </c>
      <c r="Y11" s="16">
        <f>IFERROR(VLOOKUP(B11,$AY:$AZ,2,FALSE),0)</f>
        <v>1</v>
      </c>
      <c r="Z11" s="79"/>
      <c r="AA11" s="79"/>
      <c r="AB11" s="16">
        <f t="shared" si="15"/>
        <v>1</v>
      </c>
      <c r="AC11" s="80">
        <f t="shared" si="5"/>
        <v>0.333333333333333</v>
      </c>
      <c r="AD11" s="11">
        <v>2</v>
      </c>
      <c r="AE11" s="14">
        <f>IFERROR(VLOOKUP(B11,$BB:$BC,2,FALSE),0)</f>
        <v>0</v>
      </c>
      <c r="AF11" s="80">
        <f t="shared" si="6"/>
        <v>0</v>
      </c>
      <c r="AG11" s="80">
        <f t="shared" si="7"/>
        <v>0.65388</v>
      </c>
      <c r="AH11" s="86"/>
      <c r="AI11" s="100"/>
      <c r="AJ11" s="100"/>
      <c r="AK11" s="100" t="s">
        <v>68</v>
      </c>
      <c r="AL11" s="100">
        <v>0</v>
      </c>
      <c r="AM11" s="100">
        <v>0</v>
      </c>
      <c r="AN11" s="100">
        <v>0</v>
      </c>
      <c r="AO11" s="100">
        <v>0</v>
      </c>
      <c r="AP11" s="100">
        <v>0</v>
      </c>
      <c r="AQ11" s="100">
        <v>0</v>
      </c>
      <c r="AS11" s="98" t="s">
        <v>69</v>
      </c>
      <c r="AT11" s="98">
        <v>60000</v>
      </c>
      <c r="AV11" s="98" t="s">
        <v>70</v>
      </c>
      <c r="AW11" s="98">
        <v>16</v>
      </c>
      <c r="AY11" s="98" t="s">
        <v>41</v>
      </c>
      <c r="AZ11" s="98">
        <v>1</v>
      </c>
      <c r="BB11" s="98" t="s">
        <v>70</v>
      </c>
      <c r="BC11" s="98">
        <v>4</v>
      </c>
    </row>
    <row r="12" s="98" customFormat="1" ht="17.25" spans="1:55">
      <c r="A12" s="17"/>
      <c r="B12" s="30" t="s">
        <v>62</v>
      </c>
      <c r="C12" s="19">
        <v>2000</v>
      </c>
      <c r="D12" s="14">
        <v>0</v>
      </c>
      <c r="E12" s="14">
        <v>1639</v>
      </c>
      <c r="F12" s="15">
        <f t="shared" si="0"/>
        <v>0.8195</v>
      </c>
      <c r="G12" s="19">
        <v>150</v>
      </c>
      <c r="H12" s="16">
        <v>12</v>
      </c>
      <c r="I12" s="16">
        <f>VLOOKUP(B12,$AK:$AQ,7,FALSE)/10000</f>
        <v>86.469</v>
      </c>
      <c r="J12" s="16">
        <f>IFERROR(VLOOKUP(B12,$AS:$AT,2,FALSE)/10000,0)</f>
        <v>0</v>
      </c>
      <c r="K12" s="34"/>
      <c r="L12" s="34"/>
      <c r="M12" s="16">
        <f t="shared" si="13"/>
        <v>86.469</v>
      </c>
      <c r="N12" s="58">
        <f t="shared" si="2"/>
        <v>0.57646</v>
      </c>
      <c r="O12" s="17" t="s">
        <v>39</v>
      </c>
      <c r="P12" s="16">
        <v>0</v>
      </c>
      <c r="Q12" s="70">
        <f>VLOOKUP(B12,$AK:$AQ,5,FALSE)</f>
        <v>0</v>
      </c>
      <c r="R12" s="72"/>
      <c r="S12" s="71">
        <f>IFERROR(VLOOKUP(B12,$AV:$AW,2,FALSE),0)</f>
        <v>0</v>
      </c>
      <c r="T12" s="71"/>
      <c r="U12" s="34">
        <f t="shared" si="14"/>
        <v>0</v>
      </c>
      <c r="V12" s="18" t="s">
        <v>39</v>
      </c>
      <c r="W12" s="11">
        <v>3</v>
      </c>
      <c r="X12" s="16">
        <v>0</v>
      </c>
      <c r="Y12" s="16">
        <f>IFERROR(VLOOKUP(B12,$AY:$AZ,2,FALSE),0)</f>
        <v>0</v>
      </c>
      <c r="Z12" s="79"/>
      <c r="AA12" s="79"/>
      <c r="AB12" s="16">
        <f t="shared" si="15"/>
        <v>0</v>
      </c>
      <c r="AC12" s="80">
        <f t="shared" si="5"/>
        <v>0</v>
      </c>
      <c r="AD12" s="11">
        <v>2</v>
      </c>
      <c r="AE12" s="14">
        <f>IFERROR(VLOOKUP(B12,$BB:$BC,2,FALSE),0)</f>
        <v>1</v>
      </c>
      <c r="AF12" s="80">
        <f t="shared" si="6"/>
        <v>0.5</v>
      </c>
      <c r="AG12" s="80">
        <f t="shared" si="7"/>
        <v>0.656992</v>
      </c>
      <c r="AH12" s="86"/>
      <c r="AI12" s="100"/>
      <c r="AJ12" s="100"/>
      <c r="AK12" s="100" t="s">
        <v>71</v>
      </c>
      <c r="AL12" s="100">
        <v>0</v>
      </c>
      <c r="AM12" s="100">
        <v>0</v>
      </c>
      <c r="AN12" s="100">
        <v>0</v>
      </c>
      <c r="AO12" s="100">
        <v>0</v>
      </c>
      <c r="AP12" s="100">
        <v>0</v>
      </c>
      <c r="AQ12" s="100">
        <v>0</v>
      </c>
      <c r="AS12" s="98" t="s">
        <v>72</v>
      </c>
      <c r="AT12" s="98">
        <v>210000</v>
      </c>
      <c r="AV12" s="98" t="s">
        <v>73</v>
      </c>
      <c r="AW12" s="98">
        <v>14</v>
      </c>
      <c r="AY12" s="98" t="s">
        <v>43</v>
      </c>
      <c r="AZ12" s="98">
        <v>1</v>
      </c>
      <c r="BB12" s="98" t="s">
        <v>38</v>
      </c>
      <c r="BC12" s="98">
        <v>1</v>
      </c>
    </row>
    <row r="13" s="98" customFormat="1" ht="17.25" spans="1:55">
      <c r="A13" s="20"/>
      <c r="B13" s="32" t="s">
        <v>74</v>
      </c>
      <c r="C13" s="33">
        <v>2000</v>
      </c>
      <c r="D13" s="34">
        <v>0</v>
      </c>
      <c r="E13" s="34">
        <v>1728.5</v>
      </c>
      <c r="F13" s="15">
        <f t="shared" si="0"/>
        <v>0.86425</v>
      </c>
      <c r="G13" s="19">
        <v>150</v>
      </c>
      <c r="H13" s="16">
        <v>0</v>
      </c>
      <c r="I13" s="16">
        <f>VLOOKUP(B13,$AK:$AQ,7,FALSE)/10000</f>
        <v>84.8891</v>
      </c>
      <c r="J13" s="16">
        <f>IFERROR(VLOOKUP(B13,$AS:$AT,2,FALSE)/10000,0)</f>
        <v>30.7</v>
      </c>
      <c r="K13" s="34">
        <v>100</v>
      </c>
      <c r="L13" s="34">
        <v>20</v>
      </c>
      <c r="M13" s="16">
        <f t="shared" si="13"/>
        <v>235.5891</v>
      </c>
      <c r="N13" s="58">
        <f t="shared" si="2"/>
        <v>1.570594</v>
      </c>
      <c r="O13" s="20" t="s">
        <v>39</v>
      </c>
      <c r="P13" s="16">
        <v>0</v>
      </c>
      <c r="Q13" s="70">
        <f>VLOOKUP(B13,$AK:$AQ,5,FALSE)</f>
        <v>2</v>
      </c>
      <c r="R13" s="74"/>
      <c r="S13" s="71">
        <f>IFERROR(VLOOKUP(B13,$AV:$AW,2,FALSE),0)</f>
        <v>0</v>
      </c>
      <c r="T13" s="71"/>
      <c r="U13" s="34">
        <f t="shared" si="14"/>
        <v>2</v>
      </c>
      <c r="V13" s="75" t="s">
        <v>39</v>
      </c>
      <c r="W13" s="11">
        <v>3</v>
      </c>
      <c r="X13" s="16">
        <v>1</v>
      </c>
      <c r="Y13" s="16">
        <f>IFERROR(VLOOKUP(B13,$AY:$AZ,2,FALSE),0)</f>
        <v>1</v>
      </c>
      <c r="Z13" s="74"/>
      <c r="AA13" s="74">
        <v>1</v>
      </c>
      <c r="AB13" s="16">
        <f t="shared" si="15"/>
        <v>2</v>
      </c>
      <c r="AC13" s="80">
        <f t="shared" si="5"/>
        <v>0.666666666666667</v>
      </c>
      <c r="AD13" s="11">
        <v>2</v>
      </c>
      <c r="AE13" s="14">
        <f>IFERROR(VLOOKUP(B13,$BB:$BC,2,FALSE),0)</f>
        <v>0</v>
      </c>
      <c r="AF13" s="80">
        <f t="shared" si="6"/>
        <v>0</v>
      </c>
      <c r="AG13" s="80">
        <f t="shared" si="7"/>
        <v>0.825216666666667</v>
      </c>
      <c r="AH13" s="86"/>
      <c r="AI13" s="100"/>
      <c r="AJ13" s="100"/>
      <c r="AK13" s="100" t="s">
        <v>75</v>
      </c>
      <c r="AL13" s="100">
        <v>0</v>
      </c>
      <c r="AM13" s="100">
        <v>0</v>
      </c>
      <c r="AN13" s="100">
        <v>0</v>
      </c>
      <c r="AO13" s="100">
        <v>0</v>
      </c>
      <c r="AP13" s="100">
        <v>0</v>
      </c>
      <c r="AQ13" s="100">
        <v>0</v>
      </c>
      <c r="AS13" s="98" t="s">
        <v>76</v>
      </c>
      <c r="AT13" s="98">
        <v>235000</v>
      </c>
      <c r="AV13" s="98" t="s">
        <v>77</v>
      </c>
      <c r="AW13" s="98">
        <v>1</v>
      </c>
      <c r="AY13" s="98" t="s">
        <v>51</v>
      </c>
      <c r="AZ13" s="98">
        <v>1</v>
      </c>
      <c r="BB13" s="98" t="s">
        <v>73</v>
      </c>
      <c r="BC13" s="98">
        <v>5</v>
      </c>
    </row>
    <row r="14" s="98" customFormat="1" ht="17.25" spans="1:52">
      <c r="A14" s="20"/>
      <c r="B14" s="32" t="s">
        <v>56</v>
      </c>
      <c r="C14" s="33">
        <v>2000</v>
      </c>
      <c r="D14" s="34">
        <v>0</v>
      </c>
      <c r="E14" s="34">
        <v>706.5</v>
      </c>
      <c r="F14" s="15">
        <f t="shared" si="0"/>
        <v>0.35325</v>
      </c>
      <c r="G14" s="19">
        <v>150</v>
      </c>
      <c r="H14" s="16">
        <v>0</v>
      </c>
      <c r="I14" s="16">
        <f>VLOOKUP(B14,$AK:$AQ,7,FALSE)/10000</f>
        <v>63.0034</v>
      </c>
      <c r="J14" s="16">
        <f>IFERROR(VLOOKUP(B14,$AS:$AT,2,FALSE)/10000,0)</f>
        <v>0</v>
      </c>
      <c r="K14" s="34"/>
      <c r="L14" s="34"/>
      <c r="M14" s="16">
        <f t="shared" si="13"/>
        <v>63.0034</v>
      </c>
      <c r="N14" s="61">
        <f t="shared" si="2"/>
        <v>0.420022666666667</v>
      </c>
      <c r="O14" s="20" t="s">
        <v>39</v>
      </c>
      <c r="P14" s="16">
        <v>1</v>
      </c>
      <c r="Q14" s="70">
        <f>VLOOKUP(B14,$AK:$AQ,5,FALSE)</f>
        <v>1</v>
      </c>
      <c r="R14" s="74"/>
      <c r="S14" s="71">
        <f>IFERROR(VLOOKUP(B14,$AV:$AW,2,FALSE),0)</f>
        <v>1</v>
      </c>
      <c r="T14" s="71"/>
      <c r="U14" s="34">
        <f t="shared" ref="U14:U22" si="16">SUM(Q14:T14)</f>
        <v>2</v>
      </c>
      <c r="V14" s="75" t="s">
        <v>39</v>
      </c>
      <c r="W14" s="11">
        <v>3</v>
      </c>
      <c r="X14" s="16">
        <v>1</v>
      </c>
      <c r="Y14" s="16">
        <f>IFERROR(VLOOKUP(B14,$AY:$AZ,2,FALSE),0)</f>
        <v>2</v>
      </c>
      <c r="Z14" s="74"/>
      <c r="AA14" s="74"/>
      <c r="AB14" s="16">
        <f t="shared" si="15"/>
        <v>2</v>
      </c>
      <c r="AC14" s="83">
        <f t="shared" si="5"/>
        <v>0.666666666666667</v>
      </c>
      <c r="AD14" s="11">
        <v>2</v>
      </c>
      <c r="AE14" s="14">
        <f>IFERROR(VLOOKUP(B14,$BB:$BC,2,FALSE),0)</f>
        <v>1</v>
      </c>
      <c r="AF14" s="83">
        <f t="shared" si="6"/>
        <v>0.5</v>
      </c>
      <c r="AG14" s="80">
        <f t="shared" si="7"/>
        <v>0.4126212</v>
      </c>
      <c r="AH14" s="86"/>
      <c r="AI14" s="100"/>
      <c r="AJ14" s="100"/>
      <c r="AK14" s="100" t="s">
        <v>78</v>
      </c>
      <c r="AL14" s="100">
        <v>0</v>
      </c>
      <c r="AM14" s="100">
        <v>0</v>
      </c>
      <c r="AN14" s="100">
        <v>0</v>
      </c>
      <c r="AO14" s="100">
        <v>0</v>
      </c>
      <c r="AP14" s="100">
        <v>0</v>
      </c>
      <c r="AQ14" s="100">
        <v>0</v>
      </c>
      <c r="AS14" s="98" t="s">
        <v>74</v>
      </c>
      <c r="AT14" s="98">
        <v>307000</v>
      </c>
      <c r="AV14" s="98" t="s">
        <v>79</v>
      </c>
      <c r="AW14" s="98">
        <v>1</v>
      </c>
      <c r="AY14" s="98" t="s">
        <v>47</v>
      </c>
      <c r="AZ14" s="98">
        <v>75</v>
      </c>
    </row>
    <row r="15" s="99" customFormat="1" ht="18.75" spans="1:52">
      <c r="A15" s="36"/>
      <c r="B15" s="37" t="s">
        <v>59</v>
      </c>
      <c r="C15" s="38">
        <f t="shared" ref="C15:G15" si="17">SUM(C10:C14)</f>
        <v>10000</v>
      </c>
      <c r="D15" s="24">
        <f t="shared" si="17"/>
        <v>0</v>
      </c>
      <c r="E15" s="24">
        <f t="shared" si="17"/>
        <v>7634</v>
      </c>
      <c r="F15" s="26">
        <f t="shared" si="0"/>
        <v>0.7634</v>
      </c>
      <c r="G15" s="38">
        <f t="shared" si="17"/>
        <v>750</v>
      </c>
      <c r="H15" s="62">
        <v>12</v>
      </c>
      <c r="I15" s="62">
        <f t="shared" ref="I15:M15" si="18">SUM(I10:I14)</f>
        <v>283.0215</v>
      </c>
      <c r="J15" s="62">
        <f t="shared" si="18"/>
        <v>30.7</v>
      </c>
      <c r="K15" s="62"/>
      <c r="L15" s="62"/>
      <c r="M15" s="62">
        <f t="shared" si="18"/>
        <v>433.7215</v>
      </c>
      <c r="N15" s="63">
        <f t="shared" si="2"/>
        <v>0.578295333333333</v>
      </c>
      <c r="O15" s="36" t="s">
        <v>39</v>
      </c>
      <c r="P15" s="42">
        <v>1</v>
      </c>
      <c r="Q15" s="42">
        <f t="shared" ref="Q15:U15" si="19">SUM(Q10:Q14)</f>
        <v>7</v>
      </c>
      <c r="R15" s="42">
        <f t="shared" si="19"/>
        <v>0</v>
      </c>
      <c r="S15" s="42">
        <f t="shared" si="19"/>
        <v>1</v>
      </c>
      <c r="T15" s="42">
        <f t="shared" si="19"/>
        <v>0</v>
      </c>
      <c r="U15" s="62">
        <f t="shared" si="19"/>
        <v>8</v>
      </c>
      <c r="V15" s="37" t="s">
        <v>39</v>
      </c>
      <c r="W15" s="60">
        <f t="shared" ref="W15:Y15" si="20">SUM(W10:W14)</f>
        <v>15</v>
      </c>
      <c r="X15" s="42">
        <f t="shared" si="20"/>
        <v>2</v>
      </c>
      <c r="Y15" s="81">
        <f t="shared" si="20"/>
        <v>5</v>
      </c>
      <c r="Z15" s="81"/>
      <c r="AA15" s="81"/>
      <c r="AB15" s="62">
        <f t="shared" ref="AB15:AE15" si="21">SUM(AB10:AB14)</f>
        <v>6</v>
      </c>
      <c r="AC15" s="82">
        <f t="shared" si="5"/>
        <v>0.4</v>
      </c>
      <c r="AD15" s="60">
        <f t="shared" si="21"/>
        <v>10</v>
      </c>
      <c r="AE15" s="81">
        <f t="shared" si="21"/>
        <v>2</v>
      </c>
      <c r="AF15" s="82">
        <f t="shared" si="6"/>
        <v>0.2</v>
      </c>
      <c r="AG15" s="82">
        <f t="shared" si="7"/>
        <v>0.633699066666667</v>
      </c>
      <c r="AH15" s="88"/>
      <c r="AI15" s="106"/>
      <c r="AJ15" s="100"/>
      <c r="AK15" s="106" t="s">
        <v>80</v>
      </c>
      <c r="AL15" s="106">
        <v>0</v>
      </c>
      <c r="AM15" s="106">
        <v>0</v>
      </c>
      <c r="AN15" s="106">
        <v>0</v>
      </c>
      <c r="AO15" s="106">
        <v>0</v>
      </c>
      <c r="AP15" s="106">
        <v>0</v>
      </c>
      <c r="AQ15" s="106">
        <v>0</v>
      </c>
      <c r="AS15" s="99" t="s">
        <v>81</v>
      </c>
      <c r="AT15" s="99">
        <v>667229</v>
      </c>
      <c r="AY15" s="99" t="s">
        <v>82</v>
      </c>
      <c r="AZ15" s="99">
        <v>3</v>
      </c>
    </row>
    <row r="16" s="98" customFormat="1" ht="18" customHeight="1" spans="1:52">
      <c r="A16" s="39" t="s">
        <v>83</v>
      </c>
      <c r="B16" s="12" t="s">
        <v>73</v>
      </c>
      <c r="C16" s="13" t="s">
        <v>39</v>
      </c>
      <c r="D16" s="14" t="s">
        <v>39</v>
      </c>
      <c r="E16" s="40" t="s">
        <v>39</v>
      </c>
      <c r="F16" s="15" t="s">
        <v>39</v>
      </c>
      <c r="G16" s="13">
        <v>1100</v>
      </c>
      <c r="H16" s="16">
        <v>41.6349623040674</v>
      </c>
      <c r="I16" s="16">
        <f>VLOOKUP(B16,$AK:$AQ,7,FALSE)/10000</f>
        <v>1797.5951</v>
      </c>
      <c r="J16" s="16">
        <f>IFERROR(VLOOKUP(B16,$AS:$AT,2,FALSE)/10000,0)</f>
        <v>343.255</v>
      </c>
      <c r="K16" s="64"/>
      <c r="L16" s="16"/>
      <c r="M16" s="16">
        <f t="shared" ref="M16:M22" si="22">SUM(I16:L16)</f>
        <v>2140.8501</v>
      </c>
      <c r="N16" s="57">
        <f t="shared" si="2"/>
        <v>1.94622736363636</v>
      </c>
      <c r="O16" s="11">
        <v>40</v>
      </c>
      <c r="P16" s="16">
        <v>0</v>
      </c>
      <c r="Q16" s="70">
        <f>VLOOKUP(B16,$AK:$AQ,5,FALSE)</f>
        <v>53</v>
      </c>
      <c r="R16" s="71"/>
      <c r="S16" s="71">
        <f>IFERROR(VLOOKUP(B16,$AV:$AW,2,FALSE),0)</f>
        <v>14</v>
      </c>
      <c r="T16" s="71">
        <v>4</v>
      </c>
      <c r="U16" s="16">
        <f t="shared" si="16"/>
        <v>71</v>
      </c>
      <c r="V16" s="57">
        <f t="shared" ref="V16:V24" si="23">U16/O16</f>
        <v>1.775</v>
      </c>
      <c r="W16" s="11">
        <v>25</v>
      </c>
      <c r="X16" s="16">
        <v>0</v>
      </c>
      <c r="Y16" s="16">
        <f>IFERROR(VLOOKUP(B16,$AY:$AZ,2,FALSE),0)</f>
        <v>65</v>
      </c>
      <c r="Z16" s="79"/>
      <c r="AA16" s="79"/>
      <c r="AB16" s="16">
        <f t="shared" ref="AB16:AB22" si="24">SUM(Y16:AA16)</f>
        <v>65</v>
      </c>
      <c r="AC16" s="80">
        <f t="shared" si="5"/>
        <v>2.6</v>
      </c>
      <c r="AD16" s="11">
        <v>5</v>
      </c>
      <c r="AE16" s="14">
        <f>IFERROR(VLOOKUP(B16,$BB:$BC,2,FALSE),0)</f>
        <v>5</v>
      </c>
      <c r="AF16" s="80">
        <f t="shared" si="6"/>
        <v>1</v>
      </c>
      <c r="AG16" s="80">
        <f t="shared" ref="AG16:AG23" si="25">IF(N16&gt;1.2,1.2,N16)*0.6+IF(V16&gt;1.2,1.2,V16)*0.1+IF(AC16&gt;1.2,1.2,AC16)*0.2+IF(AF16&gt;1.2,1.2,AF16)*0.1</f>
        <v>1.18</v>
      </c>
      <c r="AH16" s="89">
        <v>1.1</v>
      </c>
      <c r="AI16" s="100"/>
      <c r="AJ16" s="100"/>
      <c r="AK16" s="100" t="s">
        <v>84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S16" s="98" t="s">
        <v>48</v>
      </c>
      <c r="AT16" s="98">
        <v>52000</v>
      </c>
      <c r="AY16" s="98" t="s">
        <v>52</v>
      </c>
      <c r="AZ16" s="98">
        <v>72</v>
      </c>
    </row>
    <row r="17" s="98" customFormat="1" ht="18" spans="1:52">
      <c r="A17" s="39"/>
      <c r="B17" s="18" t="s">
        <v>66</v>
      </c>
      <c r="C17" s="19" t="s">
        <v>39</v>
      </c>
      <c r="D17" s="14" t="s">
        <v>39</v>
      </c>
      <c r="E17" s="40" t="s">
        <v>39</v>
      </c>
      <c r="F17" s="15" t="s">
        <v>39</v>
      </c>
      <c r="G17" s="19">
        <v>650</v>
      </c>
      <c r="H17" s="16">
        <v>15.9048732770901</v>
      </c>
      <c r="I17" s="95">
        <f>VLOOKUP(B17,$AK:$AQ,7,FALSE)/10000</f>
        <v>275.8992</v>
      </c>
      <c r="J17" s="16">
        <f>IFERROR(VLOOKUP(B17,$AS:$AT,2,FALSE)/10000,0)</f>
        <v>522.9</v>
      </c>
      <c r="K17" s="64"/>
      <c r="L17" s="16"/>
      <c r="M17" s="16">
        <f t="shared" si="22"/>
        <v>798.7992</v>
      </c>
      <c r="N17" s="58">
        <f t="shared" si="2"/>
        <v>1.22892184615385</v>
      </c>
      <c r="O17" s="17">
        <v>25</v>
      </c>
      <c r="P17" s="16">
        <v>2</v>
      </c>
      <c r="Q17" s="70">
        <f>VLOOKUP(B17,$AK:$AQ,5,FALSE)</f>
        <v>111</v>
      </c>
      <c r="R17" s="72">
        <v>7</v>
      </c>
      <c r="S17" s="71">
        <f>IFERROR(VLOOKUP(B17,$AV:$AW,2,FALSE),0)</f>
        <v>15</v>
      </c>
      <c r="T17" s="71"/>
      <c r="U17" s="16">
        <f t="shared" si="16"/>
        <v>133</v>
      </c>
      <c r="V17" s="57">
        <f t="shared" si="23"/>
        <v>5.32</v>
      </c>
      <c r="W17" s="11">
        <v>15</v>
      </c>
      <c r="X17" s="16">
        <v>2</v>
      </c>
      <c r="Y17" s="16">
        <f>IFERROR(VLOOKUP(B17,$AY:$AZ,2,FALSE),0)</f>
        <v>104</v>
      </c>
      <c r="Z17" s="79">
        <v>5</v>
      </c>
      <c r="AA17" s="79"/>
      <c r="AB17" s="16">
        <f t="shared" si="24"/>
        <v>109</v>
      </c>
      <c r="AC17" s="80">
        <f t="shared" si="5"/>
        <v>7.26666666666667</v>
      </c>
      <c r="AD17" s="11">
        <v>3</v>
      </c>
      <c r="AE17" s="14">
        <f>IFERROR(VLOOKUP(B17,$BB:$BC,2,FALSE),0)</f>
        <v>7</v>
      </c>
      <c r="AF17" s="80">
        <f t="shared" si="6"/>
        <v>2.33333333333333</v>
      </c>
      <c r="AG17" s="80">
        <f t="shared" si="25"/>
        <v>1.2</v>
      </c>
      <c r="AH17" s="89">
        <v>1.2</v>
      </c>
      <c r="AI17" s="100"/>
      <c r="AJ17" s="100"/>
      <c r="AK17" s="100" t="s">
        <v>15</v>
      </c>
      <c r="AL17" s="100">
        <v>0</v>
      </c>
      <c r="AM17" s="100">
        <v>0</v>
      </c>
      <c r="AN17" s="100">
        <v>0</v>
      </c>
      <c r="AO17" s="100">
        <v>1</v>
      </c>
      <c r="AP17" s="100">
        <v>0</v>
      </c>
      <c r="AQ17" s="100">
        <v>0</v>
      </c>
      <c r="AS17" s="98" t="s">
        <v>66</v>
      </c>
      <c r="AT17" s="98">
        <v>5229000</v>
      </c>
      <c r="AY17" s="98" t="s">
        <v>69</v>
      </c>
      <c r="AZ17" s="98">
        <v>1</v>
      </c>
    </row>
    <row r="18" s="98" customFormat="1" ht="17.25" spans="1:52">
      <c r="A18" s="39"/>
      <c r="B18" s="12" t="s">
        <v>70</v>
      </c>
      <c r="C18" s="13" t="s">
        <v>39</v>
      </c>
      <c r="D18" s="14" t="s">
        <v>39</v>
      </c>
      <c r="E18" s="40" t="s">
        <v>39</v>
      </c>
      <c r="F18" s="15" t="s">
        <v>39</v>
      </c>
      <c r="G18" s="19">
        <v>650</v>
      </c>
      <c r="H18" s="16">
        <v>8.53797676287502</v>
      </c>
      <c r="I18" s="16">
        <f>VLOOKUP(B18,$AK:$AQ,7,FALSE)/10000</f>
        <v>441.9332</v>
      </c>
      <c r="J18" s="16">
        <f>IFERROR(VLOOKUP(B18,$AS:$AT,2,FALSE)/10000,0)</f>
        <v>347.8</v>
      </c>
      <c r="K18" s="64"/>
      <c r="L18" s="16"/>
      <c r="M18" s="16">
        <f t="shared" si="22"/>
        <v>789.7332</v>
      </c>
      <c r="N18" s="58">
        <f t="shared" si="2"/>
        <v>1.21497415384615</v>
      </c>
      <c r="O18" s="11">
        <v>25</v>
      </c>
      <c r="P18" s="16">
        <v>0</v>
      </c>
      <c r="Q18" s="70">
        <f>VLOOKUP(B18,$AK:$AQ,5,FALSE)</f>
        <v>35</v>
      </c>
      <c r="R18" s="71">
        <v>25</v>
      </c>
      <c r="S18" s="71">
        <f>IFERROR(VLOOKUP(B18,$AV:$AW,2,FALSE),0)</f>
        <v>16</v>
      </c>
      <c r="T18" s="71"/>
      <c r="U18" s="16">
        <f t="shared" si="16"/>
        <v>76</v>
      </c>
      <c r="V18" s="57">
        <f t="shared" si="23"/>
        <v>3.04</v>
      </c>
      <c r="W18" s="11">
        <v>15</v>
      </c>
      <c r="X18" s="16">
        <v>0</v>
      </c>
      <c r="Y18" s="16">
        <f>IFERROR(VLOOKUP(B18,$AY:$AZ,2,FALSE),0)</f>
        <v>32</v>
      </c>
      <c r="Z18" s="79">
        <v>12</v>
      </c>
      <c r="AA18" s="79"/>
      <c r="AB18" s="16">
        <f t="shared" si="24"/>
        <v>44</v>
      </c>
      <c r="AC18" s="80">
        <f t="shared" si="5"/>
        <v>2.93333333333333</v>
      </c>
      <c r="AD18" s="11">
        <v>3</v>
      </c>
      <c r="AE18" s="14">
        <f>IFERROR(VLOOKUP(B18,$BB:$BC,2,FALSE),0)</f>
        <v>4</v>
      </c>
      <c r="AF18" s="80">
        <f t="shared" si="6"/>
        <v>1.33333333333333</v>
      </c>
      <c r="AG18" s="80">
        <f t="shared" si="25"/>
        <v>1.2</v>
      </c>
      <c r="AH18" s="89">
        <f t="shared" ref="AH18:AH21" si="26">AG18</f>
        <v>1.2</v>
      </c>
      <c r="AI18" s="100"/>
      <c r="AJ18" s="100"/>
      <c r="AK18" s="100" t="s">
        <v>85</v>
      </c>
      <c r="AL18" s="100">
        <v>0</v>
      </c>
      <c r="AM18" s="100">
        <v>0</v>
      </c>
      <c r="AN18" s="100">
        <v>0</v>
      </c>
      <c r="AO18" s="100">
        <v>0</v>
      </c>
      <c r="AP18" s="100">
        <v>0</v>
      </c>
      <c r="AQ18" s="100">
        <v>51000</v>
      </c>
      <c r="AS18" s="98" t="s">
        <v>86</v>
      </c>
      <c r="AT18" s="98">
        <v>100000</v>
      </c>
      <c r="AY18" s="98" t="s">
        <v>64</v>
      </c>
      <c r="AZ18" s="98">
        <v>1</v>
      </c>
    </row>
    <row r="19" s="98" customFormat="1" ht="18" spans="1:52">
      <c r="A19" s="39"/>
      <c r="B19" s="18" t="s">
        <v>52</v>
      </c>
      <c r="C19" s="19" t="s">
        <v>39</v>
      </c>
      <c r="D19" s="14" t="s">
        <v>39</v>
      </c>
      <c r="E19" s="40" t="s">
        <v>39</v>
      </c>
      <c r="F19" s="15" t="s">
        <v>39</v>
      </c>
      <c r="G19" s="19">
        <v>500</v>
      </c>
      <c r="H19" s="16">
        <v>67.8578022222753</v>
      </c>
      <c r="I19" s="95">
        <f>VLOOKUP(B19,$AK:$AQ,7,FALSE)/10000</f>
        <v>100.5</v>
      </c>
      <c r="J19" s="16">
        <f>IFERROR(VLOOKUP(B19,$AS:$AT,2,FALSE)/10000,0)</f>
        <v>747.97</v>
      </c>
      <c r="K19" s="64"/>
      <c r="L19" s="16"/>
      <c r="M19" s="16">
        <f t="shared" si="22"/>
        <v>848.47</v>
      </c>
      <c r="N19" s="58">
        <f t="shared" si="2"/>
        <v>1.69694</v>
      </c>
      <c r="O19" s="17">
        <v>25</v>
      </c>
      <c r="P19" s="16">
        <v>4</v>
      </c>
      <c r="Q19" s="70">
        <f>VLOOKUP(B19,$AK:$AQ,5,FALSE)</f>
        <v>50</v>
      </c>
      <c r="R19" s="71"/>
      <c r="S19" s="71">
        <f>IFERROR(VLOOKUP(B19,$AV:$AW,2,FALSE),0)</f>
        <v>29</v>
      </c>
      <c r="T19" s="71"/>
      <c r="U19" s="16">
        <f t="shared" si="16"/>
        <v>79</v>
      </c>
      <c r="V19" s="57">
        <f t="shared" si="23"/>
        <v>3.16</v>
      </c>
      <c r="W19" s="17">
        <v>15</v>
      </c>
      <c r="X19" s="16">
        <v>4</v>
      </c>
      <c r="Y19" s="16">
        <f>IFERROR(VLOOKUP(B19,$AY:$AZ,2,FALSE),0)</f>
        <v>72</v>
      </c>
      <c r="Z19" s="79"/>
      <c r="AA19" s="79"/>
      <c r="AB19" s="16">
        <f t="shared" si="24"/>
        <v>72</v>
      </c>
      <c r="AC19" s="80">
        <f t="shared" si="5"/>
        <v>4.8</v>
      </c>
      <c r="AD19" s="17">
        <v>2</v>
      </c>
      <c r="AE19" s="14">
        <f>IFERROR(VLOOKUP(B19,$BB:$BC,2,FALSE),0)</f>
        <v>3</v>
      </c>
      <c r="AF19" s="80">
        <f t="shared" si="6"/>
        <v>1.5</v>
      </c>
      <c r="AG19" s="80">
        <f t="shared" si="25"/>
        <v>1.2</v>
      </c>
      <c r="AH19" s="90">
        <f t="shared" si="26"/>
        <v>1.2</v>
      </c>
      <c r="AI19" s="100"/>
      <c r="AJ19" s="100"/>
      <c r="AK19" s="100" t="s">
        <v>87</v>
      </c>
      <c r="AL19" s="100">
        <v>0</v>
      </c>
      <c r="AM19" s="100">
        <v>0</v>
      </c>
      <c r="AN19" s="100">
        <v>0</v>
      </c>
      <c r="AO19" s="100">
        <v>0</v>
      </c>
      <c r="AP19" s="100">
        <v>0</v>
      </c>
      <c r="AQ19" s="100">
        <v>140000</v>
      </c>
      <c r="AS19" s="98" t="s">
        <v>70</v>
      </c>
      <c r="AT19" s="98">
        <v>3478000</v>
      </c>
      <c r="AY19" s="98" t="s">
        <v>74</v>
      </c>
      <c r="AZ19" s="98">
        <v>1</v>
      </c>
    </row>
    <row r="20" s="98" customFormat="1" ht="16" customHeight="1" spans="1:52">
      <c r="A20" s="39"/>
      <c r="B20" s="18" t="s">
        <v>35</v>
      </c>
      <c r="C20" s="19" t="s">
        <v>39</v>
      </c>
      <c r="D20" s="14" t="s">
        <v>39</v>
      </c>
      <c r="E20" s="40" t="s">
        <v>39</v>
      </c>
      <c r="F20" s="15" t="s">
        <v>39</v>
      </c>
      <c r="G20" s="19">
        <v>350</v>
      </c>
      <c r="H20" s="16">
        <v>6.93584603047312</v>
      </c>
      <c r="I20" s="95">
        <f>VLOOKUP(B20,$AK:$AQ,7,FALSE)/10000</f>
        <v>8</v>
      </c>
      <c r="J20" s="16">
        <f>IFERROR(VLOOKUP(B20,$AS:$AT,2,FALSE)/10000,0)</f>
        <v>123.7</v>
      </c>
      <c r="K20" s="64"/>
      <c r="L20" s="16"/>
      <c r="M20" s="16">
        <f t="shared" si="22"/>
        <v>131.7</v>
      </c>
      <c r="N20" s="58">
        <f t="shared" si="2"/>
        <v>0.376285714285714</v>
      </c>
      <c r="O20" s="17">
        <v>25</v>
      </c>
      <c r="P20" s="16">
        <v>3</v>
      </c>
      <c r="Q20" s="70">
        <f>VLOOKUP(B20,$AK:$AQ,5,FALSE)</f>
        <v>47</v>
      </c>
      <c r="R20" s="71">
        <v>19</v>
      </c>
      <c r="S20" s="71">
        <f>IFERROR(VLOOKUP(B20,$AV:$AW,2,FALSE),0)</f>
        <v>4</v>
      </c>
      <c r="T20" s="71"/>
      <c r="U20" s="16">
        <f t="shared" si="16"/>
        <v>70</v>
      </c>
      <c r="V20" s="57">
        <f t="shared" si="23"/>
        <v>2.8</v>
      </c>
      <c r="W20" s="17">
        <v>15</v>
      </c>
      <c r="X20" s="16">
        <v>0</v>
      </c>
      <c r="Y20" s="16">
        <f>IFERROR(VLOOKUP(B20,$AY:$AZ,2,FALSE),0)</f>
        <v>20</v>
      </c>
      <c r="Z20" s="79">
        <v>6</v>
      </c>
      <c r="AA20" s="79"/>
      <c r="AB20" s="16">
        <f t="shared" si="24"/>
        <v>26</v>
      </c>
      <c r="AC20" s="80">
        <f t="shared" si="5"/>
        <v>1.73333333333333</v>
      </c>
      <c r="AD20" s="17">
        <v>2</v>
      </c>
      <c r="AE20" s="14">
        <v>3</v>
      </c>
      <c r="AF20" s="80">
        <f t="shared" si="6"/>
        <v>1.5</v>
      </c>
      <c r="AG20" s="80">
        <f t="shared" si="25"/>
        <v>0.705771428571429</v>
      </c>
      <c r="AH20" s="90">
        <f t="shared" si="26"/>
        <v>0.705771428571429</v>
      </c>
      <c r="AI20" s="100"/>
      <c r="AJ20" s="100"/>
      <c r="AK20" s="100" t="s">
        <v>88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S20" s="98" t="s">
        <v>89</v>
      </c>
      <c r="AT20" s="98">
        <v>114324</v>
      </c>
      <c r="AY20" s="98" t="s">
        <v>90</v>
      </c>
      <c r="AZ20" s="98">
        <v>4</v>
      </c>
    </row>
    <row r="21" s="98" customFormat="1" ht="19" customHeight="1" spans="1:52">
      <c r="A21" s="39"/>
      <c r="B21" s="12" t="s">
        <v>14</v>
      </c>
      <c r="C21" s="13" t="s">
        <v>39</v>
      </c>
      <c r="D21" s="14" t="s">
        <v>39</v>
      </c>
      <c r="E21" s="40" t="s">
        <v>39</v>
      </c>
      <c r="F21" s="15" t="s">
        <v>39</v>
      </c>
      <c r="G21" s="19">
        <v>350</v>
      </c>
      <c r="H21" s="16">
        <v>44.7069196019881</v>
      </c>
      <c r="I21" s="95">
        <f>VLOOKUP(B21,$AK:$AQ,7,FALSE)/10000</f>
        <v>111.3</v>
      </c>
      <c r="J21" s="16">
        <f>IFERROR(VLOOKUP(B21,$AS:$AT,2,FALSE)/10000,0)</f>
        <v>484.1502</v>
      </c>
      <c r="K21" s="64"/>
      <c r="L21" s="16"/>
      <c r="M21" s="16">
        <f t="shared" si="22"/>
        <v>595.4502</v>
      </c>
      <c r="N21" s="58">
        <f t="shared" si="2"/>
        <v>1.70128628571429</v>
      </c>
      <c r="O21" s="11">
        <v>25</v>
      </c>
      <c r="P21" s="16">
        <v>4</v>
      </c>
      <c r="Q21" s="70">
        <f>VLOOKUP(B21,$AK:$AQ,5,FALSE)</f>
        <v>53</v>
      </c>
      <c r="R21" s="71">
        <v>2</v>
      </c>
      <c r="S21" s="71">
        <f>IFERROR(VLOOKUP(B21,$AV:$AW,2,FALSE),0)</f>
        <v>17</v>
      </c>
      <c r="T21" s="71"/>
      <c r="U21" s="16">
        <f t="shared" si="16"/>
        <v>72</v>
      </c>
      <c r="V21" s="57">
        <f t="shared" si="23"/>
        <v>2.88</v>
      </c>
      <c r="W21" s="11">
        <v>15</v>
      </c>
      <c r="X21" s="16">
        <v>3</v>
      </c>
      <c r="Y21" s="16">
        <f>IFERROR(VLOOKUP(B21,$AY:$AZ,2,FALSE),0)</f>
        <v>57</v>
      </c>
      <c r="Z21" s="79">
        <v>1</v>
      </c>
      <c r="AA21" s="79"/>
      <c r="AB21" s="16">
        <f t="shared" si="24"/>
        <v>58</v>
      </c>
      <c r="AC21" s="80">
        <f t="shared" si="5"/>
        <v>3.86666666666667</v>
      </c>
      <c r="AD21" s="11">
        <v>2</v>
      </c>
      <c r="AE21" s="14">
        <v>3</v>
      </c>
      <c r="AF21" s="80">
        <f t="shared" si="6"/>
        <v>1.5</v>
      </c>
      <c r="AG21" s="80">
        <f t="shared" si="25"/>
        <v>1.2</v>
      </c>
      <c r="AH21" s="90">
        <f t="shared" si="26"/>
        <v>1.2</v>
      </c>
      <c r="AI21" s="100"/>
      <c r="AJ21" s="100"/>
      <c r="AK21" s="100" t="s">
        <v>91</v>
      </c>
      <c r="AL21" s="100">
        <v>0</v>
      </c>
      <c r="AM21" s="100">
        <v>0</v>
      </c>
      <c r="AN21" s="100">
        <v>0</v>
      </c>
      <c r="AO21" s="100">
        <v>0</v>
      </c>
      <c r="AP21" s="100">
        <v>0</v>
      </c>
      <c r="AQ21" s="100">
        <v>203746</v>
      </c>
      <c r="AS21" s="98" t="s">
        <v>73</v>
      </c>
      <c r="AT21" s="98">
        <v>3432550</v>
      </c>
      <c r="AY21" s="98" t="s">
        <v>56</v>
      </c>
      <c r="AZ21" s="98">
        <v>2</v>
      </c>
    </row>
    <row r="22" s="98" customFormat="1" ht="18" spans="1:52">
      <c r="A22" s="39"/>
      <c r="B22" s="12" t="s">
        <v>47</v>
      </c>
      <c r="C22" s="13"/>
      <c r="D22" s="14"/>
      <c r="E22" s="40"/>
      <c r="F22" s="15"/>
      <c r="G22" s="13">
        <v>200</v>
      </c>
      <c r="H22" s="16">
        <v>49.8532830924449</v>
      </c>
      <c r="I22" s="95">
        <f>VLOOKUP(B22,$AK:$AQ,7,FALSE)/10000</f>
        <v>60.8</v>
      </c>
      <c r="J22" s="16">
        <f>IFERROR(VLOOKUP(B22,$AS:$AT,2,FALSE)/10000,0)</f>
        <v>443.6035</v>
      </c>
      <c r="K22" s="64"/>
      <c r="L22" s="16"/>
      <c r="M22" s="16">
        <f t="shared" si="22"/>
        <v>504.4035</v>
      </c>
      <c r="N22" s="58">
        <f t="shared" si="2"/>
        <v>2.5220175</v>
      </c>
      <c r="O22" s="11">
        <v>25</v>
      </c>
      <c r="P22" s="16">
        <v>6</v>
      </c>
      <c r="Q22" s="70">
        <f>VLOOKUP(B22,$AK:$AQ,5,FALSE)</f>
        <v>52</v>
      </c>
      <c r="R22" s="71"/>
      <c r="S22" s="71">
        <f>IFERROR(VLOOKUP(B22,$AV:$AW,2,FALSE),0)</f>
        <v>30</v>
      </c>
      <c r="T22" s="71"/>
      <c r="U22" s="16">
        <f t="shared" si="16"/>
        <v>82</v>
      </c>
      <c r="V22" s="57">
        <f t="shared" si="23"/>
        <v>3.28</v>
      </c>
      <c r="W22" s="11">
        <v>15</v>
      </c>
      <c r="X22" s="16">
        <v>3</v>
      </c>
      <c r="Y22" s="16">
        <f>IFERROR(VLOOKUP(B22,$AY:$AZ,2,FALSE),0)</f>
        <v>75</v>
      </c>
      <c r="Z22" s="79"/>
      <c r="AA22" s="79"/>
      <c r="AB22" s="16">
        <f t="shared" si="24"/>
        <v>75</v>
      </c>
      <c r="AC22" s="80">
        <f t="shared" si="5"/>
        <v>5</v>
      </c>
      <c r="AD22" s="11">
        <v>2</v>
      </c>
      <c r="AE22" s="14">
        <v>3</v>
      </c>
      <c r="AF22" s="80">
        <f t="shared" si="6"/>
        <v>1.5</v>
      </c>
      <c r="AG22" s="80">
        <f t="shared" si="25"/>
        <v>1.2</v>
      </c>
      <c r="AH22" s="89">
        <v>1.2</v>
      </c>
      <c r="AI22" s="100"/>
      <c r="AJ22" s="100"/>
      <c r="AK22" s="100" t="s">
        <v>92</v>
      </c>
      <c r="AL22" s="100">
        <v>0</v>
      </c>
      <c r="AM22" s="100">
        <v>0</v>
      </c>
      <c r="AN22" s="100">
        <v>0</v>
      </c>
      <c r="AO22" s="100">
        <v>0</v>
      </c>
      <c r="AP22" s="100">
        <v>0</v>
      </c>
      <c r="AQ22" s="100">
        <v>0</v>
      </c>
      <c r="AS22" s="98" t="s">
        <v>93</v>
      </c>
      <c r="AT22" s="98">
        <v>50000</v>
      </c>
      <c r="AY22" s="98" t="s">
        <v>94</v>
      </c>
      <c r="AZ22" s="98">
        <v>2</v>
      </c>
    </row>
    <row r="23" s="98" customFormat="1" ht="18.75" spans="1:52">
      <c r="A23" s="41"/>
      <c r="B23" s="22" t="s">
        <v>59</v>
      </c>
      <c r="C23" s="23" t="s">
        <v>39</v>
      </c>
      <c r="D23" s="24" t="s">
        <v>39</v>
      </c>
      <c r="E23" s="24" t="s">
        <v>39</v>
      </c>
      <c r="F23" s="26" t="s">
        <v>39</v>
      </c>
      <c r="G23" s="23">
        <f t="shared" ref="G23:J23" si="27">SUM(G16:G22)</f>
        <v>3800</v>
      </c>
      <c r="H23" s="42">
        <v>235.431663291214</v>
      </c>
      <c r="I23" s="42">
        <f t="shared" si="27"/>
        <v>2796.0275</v>
      </c>
      <c r="J23" s="42">
        <f t="shared" si="27"/>
        <v>3013.3787</v>
      </c>
      <c r="K23" s="42"/>
      <c r="L23" s="42"/>
      <c r="M23" s="42">
        <f>SUM(M16:M22)</f>
        <v>5809.4062</v>
      </c>
      <c r="N23" s="59">
        <f t="shared" si="2"/>
        <v>1.52879110526316</v>
      </c>
      <c r="O23" s="60">
        <f>SUM(O16:O22)</f>
        <v>190</v>
      </c>
      <c r="P23" s="42">
        <v>19</v>
      </c>
      <c r="Q23" s="42">
        <f t="shared" ref="Q23:T23" si="28">SUM(Q16:Q21)</f>
        <v>349</v>
      </c>
      <c r="R23" s="42">
        <f t="shared" si="28"/>
        <v>53</v>
      </c>
      <c r="S23" s="42">
        <f t="shared" ref="S23:Y23" si="29">SUM(S16:S22)</f>
        <v>125</v>
      </c>
      <c r="T23" s="42">
        <f t="shared" si="28"/>
        <v>4</v>
      </c>
      <c r="U23" s="42">
        <f t="shared" si="29"/>
        <v>583</v>
      </c>
      <c r="V23" s="59">
        <f t="shared" si="23"/>
        <v>3.06842105263158</v>
      </c>
      <c r="W23" s="60">
        <f t="shared" si="29"/>
        <v>115</v>
      </c>
      <c r="X23" s="42">
        <f t="shared" si="29"/>
        <v>12</v>
      </c>
      <c r="Y23" s="81">
        <f t="shared" si="29"/>
        <v>425</v>
      </c>
      <c r="Z23" s="81"/>
      <c r="AA23" s="81">
        <f t="shared" ref="AA23:AE23" si="30">SUM(AA16:AA22)</f>
        <v>0</v>
      </c>
      <c r="AB23" s="42">
        <f t="shared" si="30"/>
        <v>449</v>
      </c>
      <c r="AC23" s="82">
        <f t="shared" si="5"/>
        <v>3.90434782608696</v>
      </c>
      <c r="AD23" s="60">
        <f t="shared" si="30"/>
        <v>19</v>
      </c>
      <c r="AE23" s="81">
        <f t="shared" si="30"/>
        <v>28</v>
      </c>
      <c r="AF23" s="82">
        <f t="shared" si="6"/>
        <v>1.47368421052632</v>
      </c>
      <c r="AG23" s="82">
        <f t="shared" si="25"/>
        <v>1.2</v>
      </c>
      <c r="AH23" s="87" t="s">
        <v>39</v>
      </c>
      <c r="AI23" s="100"/>
      <c r="AJ23" s="100"/>
      <c r="AK23" s="100" t="s">
        <v>95</v>
      </c>
      <c r="AL23" s="100">
        <v>0</v>
      </c>
      <c r="AM23" s="100">
        <v>0</v>
      </c>
      <c r="AN23" s="100">
        <v>0</v>
      </c>
      <c r="AO23" s="100">
        <v>0</v>
      </c>
      <c r="AP23" s="100">
        <v>0</v>
      </c>
      <c r="AQ23" s="100">
        <v>0</v>
      </c>
      <c r="AS23" s="98" t="s">
        <v>96</v>
      </c>
      <c r="AT23" s="98">
        <v>20000</v>
      </c>
      <c r="AY23" s="98" t="s">
        <v>97</v>
      </c>
      <c r="AZ23" s="98">
        <v>1</v>
      </c>
    </row>
    <row r="24" s="98" customFormat="1" ht="19.5" spans="1:52">
      <c r="A24" s="43" t="s">
        <v>59</v>
      </c>
      <c r="B24" s="44"/>
      <c r="C24" s="43">
        <f>C9+C15</f>
        <v>20000</v>
      </c>
      <c r="D24" s="45">
        <f>SUM(D9,D15)</f>
        <v>300</v>
      </c>
      <c r="E24" s="45">
        <f>E9+E15</f>
        <v>16428.5</v>
      </c>
      <c r="F24" s="46">
        <f>E24/C24</f>
        <v>0.821425</v>
      </c>
      <c r="G24" s="43">
        <f>G9+G15+G23</f>
        <v>5350</v>
      </c>
      <c r="H24" s="47">
        <v>268.881663291215</v>
      </c>
      <c r="I24" s="47">
        <f t="shared" ref="I24:K24" si="31">SUM(I9,I15,I23)</f>
        <v>3395.1983</v>
      </c>
      <c r="J24" s="47">
        <f t="shared" si="31"/>
        <v>3099.0787</v>
      </c>
      <c r="K24" s="47">
        <f t="shared" si="31"/>
        <v>0</v>
      </c>
      <c r="L24" s="47">
        <f>SUM(L4:L23)</f>
        <v>20</v>
      </c>
      <c r="M24" s="45">
        <f>SUM(M9,M15,M23)</f>
        <v>6614.277</v>
      </c>
      <c r="N24" s="65">
        <f t="shared" si="2"/>
        <v>1.23631345794393</v>
      </c>
      <c r="O24" s="43">
        <f>O23</f>
        <v>190</v>
      </c>
      <c r="P24" s="47">
        <v>20</v>
      </c>
      <c r="Q24" s="47">
        <f t="shared" ref="Q24:U24" si="32">Q23+Q15+Q9</f>
        <v>361</v>
      </c>
      <c r="R24" s="47">
        <f t="shared" si="32"/>
        <v>53</v>
      </c>
      <c r="S24" s="47"/>
      <c r="T24" s="47"/>
      <c r="U24" s="47">
        <f t="shared" si="32"/>
        <v>597</v>
      </c>
      <c r="V24" s="65">
        <f t="shared" si="23"/>
        <v>3.14210526315789</v>
      </c>
      <c r="W24" s="76">
        <f t="shared" ref="W24:Y24" si="33">SUM(W9,W15,W23)</f>
        <v>147</v>
      </c>
      <c r="X24" s="47">
        <f t="shared" si="33"/>
        <v>14</v>
      </c>
      <c r="Y24" s="47">
        <f t="shared" si="33"/>
        <v>435</v>
      </c>
      <c r="Z24" s="47">
        <f>SUM(Z16:Z23)</f>
        <v>24</v>
      </c>
      <c r="AA24" s="47">
        <f t="shared" ref="AA24:AE24" si="34">SUM(AA9,AA15,AA23)</f>
        <v>0</v>
      </c>
      <c r="AB24" s="47">
        <f t="shared" si="34"/>
        <v>461</v>
      </c>
      <c r="AC24" s="65">
        <f t="shared" si="5"/>
        <v>3.13605442176871</v>
      </c>
      <c r="AD24" s="76">
        <f t="shared" si="34"/>
        <v>40</v>
      </c>
      <c r="AE24" s="84">
        <f t="shared" si="34"/>
        <v>36</v>
      </c>
      <c r="AF24" s="65">
        <f t="shared" si="6"/>
        <v>0.9</v>
      </c>
      <c r="AG24" s="65" t="s">
        <v>39</v>
      </c>
      <c r="AH24" s="91" t="s">
        <v>39</v>
      </c>
      <c r="AI24" s="100"/>
      <c r="AJ24" s="100"/>
      <c r="AK24" s="100" t="s">
        <v>14</v>
      </c>
      <c r="AL24" s="100">
        <v>0</v>
      </c>
      <c r="AM24" s="100">
        <v>0</v>
      </c>
      <c r="AN24" s="100">
        <v>200000</v>
      </c>
      <c r="AO24" s="100">
        <v>53</v>
      </c>
      <c r="AP24" s="100">
        <v>703000</v>
      </c>
      <c r="AQ24" s="100">
        <v>1113000</v>
      </c>
      <c r="AS24" s="98" t="s">
        <v>98</v>
      </c>
      <c r="AT24" s="98">
        <v>180000</v>
      </c>
      <c r="AY24" s="98" t="s">
        <v>48</v>
      </c>
      <c r="AZ24" s="98">
        <v>1</v>
      </c>
    </row>
    <row r="25" s="98" customFormat="1" ht="18" spans="1:52">
      <c r="A25" s="48" t="s">
        <v>99</v>
      </c>
      <c r="B25" s="49"/>
      <c r="C25" s="49"/>
      <c r="D25" s="49"/>
      <c r="E25" s="49"/>
      <c r="F25" s="49"/>
      <c r="G25" s="49"/>
      <c r="H25" s="49"/>
      <c r="I25" s="66"/>
      <c r="J25" s="66"/>
      <c r="K25" s="66"/>
      <c r="L25" s="66"/>
      <c r="M25" s="66"/>
      <c r="N25" s="67"/>
      <c r="O25" s="68"/>
      <c r="P25" s="66"/>
      <c r="Q25" s="66"/>
      <c r="R25" s="68"/>
      <c r="S25" s="68"/>
      <c r="T25" s="68"/>
      <c r="U25" s="68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92"/>
      <c r="AH25" s="93"/>
      <c r="AI25" s="100"/>
      <c r="AJ25" s="100"/>
      <c r="AK25" s="100" t="s">
        <v>100</v>
      </c>
      <c r="AL25" s="100">
        <v>0</v>
      </c>
      <c r="AM25" s="100">
        <v>0</v>
      </c>
      <c r="AN25" s="100">
        <v>0</v>
      </c>
      <c r="AO25" s="100">
        <v>0</v>
      </c>
      <c r="AP25" s="100">
        <v>0</v>
      </c>
      <c r="AQ25" s="100">
        <v>0</v>
      </c>
      <c r="AS25" s="98" t="s">
        <v>79</v>
      </c>
      <c r="AT25" s="98">
        <v>200000</v>
      </c>
      <c r="AY25" s="98" t="s">
        <v>101</v>
      </c>
      <c r="AZ25" s="98">
        <v>1</v>
      </c>
    </row>
    <row r="26" s="98" customFormat="1" ht="16.5" spans="1:52">
      <c r="A26" s="50" t="s">
        <v>102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100"/>
      <c r="AJ26" s="100"/>
      <c r="AK26" s="100" t="s">
        <v>103</v>
      </c>
      <c r="AL26" s="100">
        <v>0</v>
      </c>
      <c r="AM26" s="100">
        <v>0</v>
      </c>
      <c r="AN26" s="100">
        <v>0</v>
      </c>
      <c r="AO26" s="100">
        <v>0</v>
      </c>
      <c r="AP26" s="100">
        <v>0</v>
      </c>
      <c r="AQ26" s="100">
        <v>0</v>
      </c>
      <c r="AS26" s="98" t="s">
        <v>104</v>
      </c>
      <c r="AY26" s="98" t="s">
        <v>66</v>
      </c>
      <c r="AZ26" s="98">
        <v>104</v>
      </c>
    </row>
    <row r="27" s="98" customFormat="1" ht="18" spans="1:52">
      <c r="A27" s="48" t="s">
        <v>105</v>
      </c>
      <c r="B27" s="49"/>
      <c r="C27" s="49"/>
      <c r="D27" s="49"/>
      <c r="E27" s="49"/>
      <c r="F27" s="49"/>
      <c r="G27" s="49"/>
      <c r="H27" s="49"/>
      <c r="I27" s="66"/>
      <c r="J27" s="66"/>
      <c r="K27" s="66"/>
      <c r="L27" s="66"/>
      <c r="M27" s="66"/>
      <c r="N27" s="67"/>
      <c r="O27" s="68"/>
      <c r="P27" s="66"/>
      <c r="Q27" s="66"/>
      <c r="R27" s="68"/>
      <c r="S27" s="68"/>
      <c r="T27" s="68"/>
      <c r="U27" s="68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92"/>
      <c r="AH27" s="93"/>
      <c r="AI27" s="100"/>
      <c r="AJ27" s="100"/>
      <c r="AK27" s="100" t="s">
        <v>106</v>
      </c>
      <c r="AL27" s="100">
        <v>0</v>
      </c>
      <c r="AM27" s="100">
        <v>0</v>
      </c>
      <c r="AN27" s="100">
        <v>0</v>
      </c>
      <c r="AO27" s="100">
        <v>2</v>
      </c>
      <c r="AP27" s="100">
        <v>100000</v>
      </c>
      <c r="AQ27" s="100">
        <v>377000</v>
      </c>
      <c r="AS27" s="98" t="s">
        <v>107</v>
      </c>
      <c r="AT27" s="98">
        <v>33366340</v>
      </c>
      <c r="AY27" s="98" t="s">
        <v>108</v>
      </c>
      <c r="AZ27" s="98">
        <v>1</v>
      </c>
    </row>
    <row r="28" s="98" customFormat="1" ht="18" spans="1:52">
      <c r="A28" s="48" t="s">
        <v>109</v>
      </c>
      <c r="B28" s="49"/>
      <c r="C28" s="49"/>
      <c r="D28" s="49"/>
      <c r="E28" s="49"/>
      <c r="F28" s="49"/>
      <c r="G28" s="49"/>
      <c r="H28" s="49"/>
      <c r="I28" s="66"/>
      <c r="J28" s="66"/>
      <c r="K28" s="66"/>
      <c r="L28" s="66"/>
      <c r="M28" s="66"/>
      <c r="N28" s="67"/>
      <c r="O28" s="68"/>
      <c r="P28" s="66"/>
      <c r="Q28" s="66"/>
      <c r="R28" s="68"/>
      <c r="S28" s="68"/>
      <c r="T28" s="68"/>
      <c r="U28" s="68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92"/>
      <c r="AH28" s="93"/>
      <c r="AI28" s="100"/>
      <c r="AJ28" s="100"/>
      <c r="AK28" s="100" t="s">
        <v>110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0</v>
      </c>
      <c r="AY28" s="98" t="s">
        <v>111</v>
      </c>
      <c r="AZ28" s="98">
        <v>1</v>
      </c>
    </row>
    <row r="29" s="98" customFormat="1" ht="18" spans="1:52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0"/>
      <c r="AJ29" s="100"/>
      <c r="AK29" s="100" t="s">
        <v>112</v>
      </c>
      <c r="AL29" s="100">
        <v>0</v>
      </c>
      <c r="AM29" s="100">
        <v>0</v>
      </c>
      <c r="AN29" s="100">
        <v>0</v>
      </c>
      <c r="AO29" s="100">
        <v>0</v>
      </c>
      <c r="AP29" s="100">
        <v>0</v>
      </c>
      <c r="AQ29" s="100">
        <v>0</v>
      </c>
      <c r="AY29" s="98" t="s">
        <v>70</v>
      </c>
      <c r="AZ29" s="98">
        <v>32</v>
      </c>
    </row>
    <row r="30" s="98" customFormat="1" ht="18" spans="1:52">
      <c r="A30" s="101" t="s">
        <v>113</v>
      </c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0"/>
      <c r="AJ30" s="100"/>
      <c r="AK30" s="100" t="s">
        <v>114</v>
      </c>
      <c r="AL30" s="100">
        <v>0</v>
      </c>
      <c r="AM30" s="100">
        <v>0</v>
      </c>
      <c r="AN30" s="100">
        <v>0</v>
      </c>
      <c r="AO30" s="100">
        <v>0</v>
      </c>
      <c r="AP30" s="100">
        <v>0</v>
      </c>
      <c r="AQ30" s="100">
        <v>0</v>
      </c>
      <c r="AY30" s="98" t="s">
        <v>115</v>
      </c>
      <c r="AZ30" s="98">
        <v>3</v>
      </c>
    </row>
    <row r="31" s="98" customFormat="1" ht="15" spans="1:52">
      <c r="A31" s="102" t="s">
        <v>116</v>
      </c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AI31" s="100"/>
      <c r="AJ31" s="100"/>
      <c r="AK31" s="100" t="s">
        <v>117</v>
      </c>
      <c r="AL31" s="100">
        <v>0</v>
      </c>
      <c r="AM31" s="100">
        <v>0</v>
      </c>
      <c r="AN31" s="100">
        <v>0</v>
      </c>
      <c r="AO31" s="100">
        <v>0</v>
      </c>
      <c r="AP31" s="100">
        <v>0</v>
      </c>
      <c r="AQ31" s="100">
        <v>0</v>
      </c>
      <c r="AY31" s="98" t="s">
        <v>38</v>
      </c>
      <c r="AZ31" s="98">
        <v>3</v>
      </c>
    </row>
    <row r="32" s="98" customFormat="1" spans="1:52">
      <c r="A32" s="104" t="s">
        <v>118</v>
      </c>
      <c r="B32" s="104"/>
      <c r="C32" s="104"/>
      <c r="D32" s="104"/>
      <c r="E32" s="104"/>
      <c r="F32" s="104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AI32" s="100"/>
      <c r="AJ32" s="100"/>
      <c r="AK32" s="100" t="s">
        <v>119</v>
      </c>
      <c r="AL32" s="100">
        <v>0</v>
      </c>
      <c r="AM32" s="100">
        <v>0</v>
      </c>
      <c r="AN32" s="100">
        <v>0</v>
      </c>
      <c r="AO32" s="100">
        <v>0</v>
      </c>
      <c r="AP32" s="100">
        <v>0</v>
      </c>
      <c r="AQ32" s="100">
        <v>0</v>
      </c>
      <c r="AY32" s="98" t="s">
        <v>73</v>
      </c>
      <c r="AZ32" s="98">
        <v>65</v>
      </c>
    </row>
    <row r="33" s="98" customFormat="1" spans="1:52">
      <c r="A33" s="104" t="s">
        <v>120</v>
      </c>
      <c r="B33" s="104"/>
      <c r="C33" s="104"/>
      <c r="D33" s="104"/>
      <c r="E33" s="104"/>
      <c r="F33" s="104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AI33" s="100"/>
      <c r="AJ33" s="100"/>
      <c r="AK33" s="100" t="s">
        <v>121</v>
      </c>
      <c r="AL33" s="100">
        <v>0</v>
      </c>
      <c r="AM33" s="100">
        <v>0</v>
      </c>
      <c r="AN33" s="100">
        <v>0</v>
      </c>
      <c r="AO33" s="100">
        <v>0</v>
      </c>
      <c r="AP33" s="100">
        <v>0</v>
      </c>
      <c r="AQ33" s="100">
        <v>0</v>
      </c>
      <c r="AY33" s="98" t="s">
        <v>122</v>
      </c>
      <c r="AZ33" s="98">
        <v>1</v>
      </c>
    </row>
    <row r="34" s="98" customFormat="1" spans="1:52">
      <c r="A34" s="105" t="s">
        <v>123</v>
      </c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AI34" s="100"/>
      <c r="AJ34" s="100"/>
      <c r="AK34" s="100" t="s">
        <v>124</v>
      </c>
      <c r="AL34" s="100">
        <v>0</v>
      </c>
      <c r="AM34" s="100">
        <v>0</v>
      </c>
      <c r="AN34" s="100">
        <v>0</v>
      </c>
      <c r="AO34" s="100">
        <v>0</v>
      </c>
      <c r="AP34" s="100">
        <v>0</v>
      </c>
      <c r="AQ34" s="100">
        <v>0</v>
      </c>
      <c r="AY34" s="98" t="s">
        <v>125</v>
      </c>
      <c r="AZ34" s="98">
        <v>3</v>
      </c>
    </row>
    <row r="35" s="98" customFormat="1" spans="1:52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AI35" s="100"/>
      <c r="AJ35" s="100"/>
      <c r="AK35" s="100" t="s">
        <v>126</v>
      </c>
      <c r="AL35" s="100">
        <v>0</v>
      </c>
      <c r="AM35" s="100">
        <v>0</v>
      </c>
      <c r="AN35" s="100">
        <v>0</v>
      </c>
      <c r="AO35" s="100">
        <v>0</v>
      </c>
      <c r="AP35" s="100">
        <v>0</v>
      </c>
      <c r="AQ35" s="100">
        <v>0</v>
      </c>
      <c r="AY35" s="98" t="s">
        <v>127</v>
      </c>
      <c r="AZ35" s="98">
        <v>1</v>
      </c>
    </row>
    <row r="36" s="98" customFormat="1" spans="1:52">
      <c r="A36" s="103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AI36" s="100"/>
      <c r="AJ36" s="100"/>
      <c r="AK36" s="100" t="s">
        <v>128</v>
      </c>
      <c r="AL36" s="100">
        <v>0</v>
      </c>
      <c r="AM36" s="100">
        <v>0</v>
      </c>
      <c r="AN36" s="100">
        <v>0</v>
      </c>
      <c r="AO36" s="100">
        <v>2</v>
      </c>
      <c r="AP36" s="100">
        <v>0</v>
      </c>
      <c r="AQ36" s="100">
        <v>0</v>
      </c>
      <c r="AY36" s="98" t="s">
        <v>129</v>
      </c>
      <c r="AZ36" s="98">
        <v>1</v>
      </c>
    </row>
    <row r="37" s="98" customFormat="1" spans="1:52">
      <c r="A37" s="103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AI37" s="100"/>
      <c r="AJ37" s="100"/>
      <c r="AK37" s="100" t="s">
        <v>130</v>
      </c>
      <c r="AL37" s="100">
        <v>0</v>
      </c>
      <c r="AM37" s="100">
        <v>0</v>
      </c>
      <c r="AN37" s="100">
        <v>0</v>
      </c>
      <c r="AO37" s="100">
        <v>0</v>
      </c>
      <c r="AP37" s="100">
        <v>0</v>
      </c>
      <c r="AQ37" s="100">
        <v>0</v>
      </c>
      <c r="AY37" s="98" t="s">
        <v>131</v>
      </c>
      <c r="AZ37" s="98">
        <v>4</v>
      </c>
    </row>
    <row r="38" s="98" customFormat="1" spans="1:52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AI38" s="100"/>
      <c r="AJ38" s="100"/>
      <c r="AK38" s="100" t="s">
        <v>132</v>
      </c>
      <c r="AL38" s="100">
        <v>2</v>
      </c>
      <c r="AM38" s="100">
        <v>0</v>
      </c>
      <c r="AN38" s="100">
        <v>0</v>
      </c>
      <c r="AO38" s="100">
        <v>50</v>
      </c>
      <c r="AP38" s="100">
        <v>0</v>
      </c>
      <c r="AQ38" s="100">
        <v>163852</v>
      </c>
      <c r="AY38" s="98" t="s">
        <v>133</v>
      </c>
      <c r="AZ38" s="98">
        <v>2</v>
      </c>
    </row>
    <row r="39" s="98" customFormat="1" spans="1:52">
      <c r="A39" s="103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AI39" s="100"/>
      <c r="AJ39" s="100"/>
      <c r="AK39" s="100" t="s">
        <v>42</v>
      </c>
      <c r="AL39" s="100">
        <v>0</v>
      </c>
      <c r="AM39" s="100">
        <v>0</v>
      </c>
      <c r="AN39" s="100">
        <v>0</v>
      </c>
      <c r="AO39" s="100">
        <v>2</v>
      </c>
      <c r="AP39" s="100">
        <v>0</v>
      </c>
      <c r="AQ39" s="100">
        <v>0</v>
      </c>
      <c r="AY39" s="98" t="s">
        <v>77</v>
      </c>
      <c r="AZ39" s="98">
        <v>4</v>
      </c>
    </row>
    <row r="40" s="98" customFormat="1" spans="1:52">
      <c r="A40" s="103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AI40" s="100"/>
      <c r="AJ40" s="100"/>
      <c r="AK40" s="100" t="s">
        <v>134</v>
      </c>
      <c r="AL40" s="100">
        <v>0</v>
      </c>
      <c r="AM40" s="100">
        <v>0</v>
      </c>
      <c r="AN40" s="100">
        <v>0</v>
      </c>
      <c r="AO40" s="100">
        <v>1</v>
      </c>
      <c r="AP40" s="100">
        <v>0</v>
      </c>
      <c r="AQ40" s="100">
        <v>0</v>
      </c>
      <c r="AY40" s="98" t="s">
        <v>79</v>
      </c>
      <c r="AZ40" s="98">
        <v>2</v>
      </c>
    </row>
    <row r="41" s="98" customFormat="1" spans="1:43">
      <c r="A41" s="103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AI41" s="100"/>
      <c r="AJ41" s="100"/>
      <c r="AK41" s="100" t="s">
        <v>135</v>
      </c>
      <c r="AL41" s="100">
        <v>0</v>
      </c>
      <c r="AM41" s="100">
        <v>0</v>
      </c>
      <c r="AN41" s="100">
        <v>0</v>
      </c>
      <c r="AO41" s="100">
        <v>0</v>
      </c>
      <c r="AP41" s="100">
        <v>0</v>
      </c>
      <c r="AQ41" s="100">
        <v>0</v>
      </c>
    </row>
    <row r="42" s="98" customFormat="1" spans="1:43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AI42" s="100"/>
      <c r="AJ42" s="100"/>
      <c r="AK42" s="100" t="s">
        <v>136</v>
      </c>
      <c r="AL42" s="100">
        <v>0</v>
      </c>
      <c r="AM42" s="100">
        <v>0</v>
      </c>
      <c r="AN42" s="100">
        <v>0</v>
      </c>
      <c r="AO42" s="100">
        <v>0</v>
      </c>
      <c r="AP42" s="100">
        <v>0</v>
      </c>
      <c r="AQ42" s="100">
        <v>2000</v>
      </c>
    </row>
    <row r="43" s="98" customFormat="1" spans="1:43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AI43" s="100"/>
      <c r="AJ43" s="100"/>
      <c r="AK43" s="100" t="s">
        <v>46</v>
      </c>
      <c r="AL43" s="100">
        <v>1</v>
      </c>
      <c r="AM43" s="100">
        <v>0</v>
      </c>
      <c r="AN43" s="100">
        <v>0</v>
      </c>
      <c r="AO43" s="100">
        <v>1</v>
      </c>
      <c r="AP43" s="100">
        <v>0</v>
      </c>
      <c r="AQ43" s="100">
        <v>365600</v>
      </c>
    </row>
    <row r="44" s="98" customFormat="1" spans="1:43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AI44" s="100"/>
      <c r="AJ44" s="100"/>
      <c r="AK44" s="100" t="s">
        <v>137</v>
      </c>
      <c r="AL44" s="100">
        <v>0</v>
      </c>
      <c r="AM44" s="100">
        <v>0</v>
      </c>
      <c r="AN44" s="100">
        <v>0</v>
      </c>
      <c r="AO44" s="100">
        <v>0</v>
      </c>
      <c r="AP44" s="100">
        <v>0</v>
      </c>
      <c r="AQ44" s="100">
        <v>0</v>
      </c>
    </row>
    <row r="45" s="98" customFormat="1" spans="1:43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AI45" s="100"/>
      <c r="AJ45" s="100"/>
      <c r="AK45" s="100" t="s">
        <v>138</v>
      </c>
      <c r="AL45" s="100">
        <v>0</v>
      </c>
      <c r="AM45" s="100">
        <v>0</v>
      </c>
      <c r="AN45" s="100">
        <v>0</v>
      </c>
      <c r="AO45" s="100">
        <v>0</v>
      </c>
      <c r="AP45" s="100">
        <v>0</v>
      </c>
      <c r="AQ45" s="100">
        <v>0</v>
      </c>
    </row>
    <row r="46" s="98" customFormat="1" spans="1:43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AI46" s="100"/>
      <c r="AJ46" s="100"/>
      <c r="AK46" s="100" t="s">
        <v>139</v>
      </c>
      <c r="AL46" s="100">
        <v>0</v>
      </c>
      <c r="AM46" s="100">
        <v>0</v>
      </c>
      <c r="AN46" s="100">
        <v>0</v>
      </c>
      <c r="AO46" s="100">
        <v>0</v>
      </c>
      <c r="AP46" s="100">
        <v>0</v>
      </c>
      <c r="AQ46" s="100">
        <v>0</v>
      </c>
    </row>
    <row r="47" s="98" customFormat="1" spans="1:43">
      <c r="A47" s="103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AI47" s="100"/>
      <c r="AJ47" s="100"/>
      <c r="AK47" s="100" t="s">
        <v>140</v>
      </c>
      <c r="AL47" s="100">
        <v>0</v>
      </c>
      <c r="AM47" s="100">
        <v>0</v>
      </c>
      <c r="AN47" s="100">
        <v>0</v>
      </c>
      <c r="AO47" s="100">
        <v>0</v>
      </c>
      <c r="AP47" s="100">
        <v>0</v>
      </c>
      <c r="AQ47" s="100">
        <v>0</v>
      </c>
    </row>
    <row r="48" s="98" customFormat="1" spans="1:43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AI48" s="100"/>
      <c r="AJ48" s="100"/>
      <c r="AK48" s="100" t="s">
        <v>141</v>
      </c>
      <c r="AL48" s="100">
        <v>0</v>
      </c>
      <c r="AM48" s="100">
        <v>0</v>
      </c>
      <c r="AN48" s="100">
        <v>0</v>
      </c>
      <c r="AO48" s="100">
        <v>0</v>
      </c>
      <c r="AP48" s="100">
        <v>0</v>
      </c>
      <c r="AQ48" s="100">
        <v>0</v>
      </c>
    </row>
    <row r="49" s="98" customFormat="1" spans="1:43">
      <c r="A49" s="103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AI49" s="100"/>
      <c r="AJ49" s="100"/>
      <c r="AK49" s="100" t="s">
        <v>142</v>
      </c>
      <c r="AL49" s="100">
        <v>0</v>
      </c>
      <c r="AM49" s="100">
        <v>0</v>
      </c>
      <c r="AN49" s="100">
        <v>0</v>
      </c>
      <c r="AO49" s="100">
        <v>0</v>
      </c>
      <c r="AP49" s="100">
        <v>0</v>
      </c>
      <c r="AQ49" s="100">
        <v>0</v>
      </c>
    </row>
    <row r="50" s="98" customFormat="1" spans="1:43">
      <c r="A50" s="103"/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AI50" s="100"/>
      <c r="AJ50" s="100"/>
      <c r="AK50" s="100" t="s">
        <v>36</v>
      </c>
      <c r="AL50" s="100">
        <v>0</v>
      </c>
      <c r="AM50" s="100">
        <v>0</v>
      </c>
      <c r="AN50" s="100">
        <v>0</v>
      </c>
      <c r="AO50" s="100">
        <v>0</v>
      </c>
      <c r="AP50" s="100">
        <v>0</v>
      </c>
      <c r="AQ50" s="100">
        <v>0</v>
      </c>
    </row>
    <row r="51" s="98" customFormat="1" spans="1:43">
      <c r="A51" s="103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AI51" s="100"/>
      <c r="AJ51" s="100"/>
      <c r="AK51" s="100" t="s">
        <v>143</v>
      </c>
      <c r="AL51" s="100">
        <v>0</v>
      </c>
      <c r="AM51" s="100">
        <v>0</v>
      </c>
      <c r="AN51" s="100">
        <v>0</v>
      </c>
      <c r="AO51" s="100">
        <v>0</v>
      </c>
      <c r="AP51" s="100">
        <v>0</v>
      </c>
      <c r="AQ51" s="100">
        <v>0</v>
      </c>
    </row>
    <row r="52" s="98" customFormat="1" spans="1:43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AI52" s="100"/>
      <c r="AJ52" s="100"/>
      <c r="AK52" s="100" t="s">
        <v>144</v>
      </c>
      <c r="AL52" s="100">
        <v>0</v>
      </c>
      <c r="AM52" s="100">
        <v>0</v>
      </c>
      <c r="AN52" s="100">
        <v>0</v>
      </c>
      <c r="AO52" s="100">
        <v>0</v>
      </c>
      <c r="AP52" s="100">
        <v>100000</v>
      </c>
      <c r="AQ52" s="100">
        <v>130000</v>
      </c>
    </row>
    <row r="53" s="98" customFormat="1" spans="1:43">
      <c r="A53" s="103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AI53" s="100"/>
      <c r="AJ53" s="100"/>
      <c r="AK53" s="100" t="s">
        <v>145</v>
      </c>
      <c r="AL53" s="100">
        <v>0</v>
      </c>
      <c r="AM53" s="100">
        <v>0</v>
      </c>
      <c r="AN53" s="100">
        <v>0</v>
      </c>
      <c r="AO53" s="100">
        <v>0</v>
      </c>
      <c r="AP53" s="100">
        <v>0</v>
      </c>
      <c r="AQ53" s="100">
        <v>0</v>
      </c>
    </row>
    <row r="54" s="98" customFormat="1" spans="1:43">
      <c r="A54" s="103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AI54" s="100"/>
      <c r="AJ54" s="100"/>
      <c r="AK54" s="100" t="s">
        <v>146</v>
      </c>
      <c r="AL54" s="100">
        <v>0</v>
      </c>
      <c r="AM54" s="100">
        <v>0</v>
      </c>
      <c r="AN54" s="100">
        <v>0</v>
      </c>
      <c r="AO54" s="100">
        <v>19</v>
      </c>
      <c r="AP54" s="100">
        <v>65000</v>
      </c>
      <c r="AQ54" s="100">
        <v>225000</v>
      </c>
    </row>
    <row r="55" s="98" customFormat="1" spans="1:43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AI55" s="100"/>
      <c r="AJ55" s="100"/>
      <c r="AK55" s="100" t="s">
        <v>147</v>
      </c>
      <c r="AL55" s="100">
        <v>0</v>
      </c>
      <c r="AM55" s="100">
        <v>0</v>
      </c>
      <c r="AN55" s="100">
        <v>0</v>
      </c>
      <c r="AO55" s="100">
        <v>0</v>
      </c>
      <c r="AP55" s="100">
        <v>0</v>
      </c>
      <c r="AQ55" s="100">
        <v>0</v>
      </c>
    </row>
    <row r="56" s="98" customFormat="1" spans="1:43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AI56" s="100"/>
      <c r="AJ56" s="100"/>
      <c r="AK56" s="100" t="s">
        <v>148</v>
      </c>
      <c r="AL56" s="100">
        <v>0</v>
      </c>
      <c r="AM56" s="100">
        <v>0</v>
      </c>
      <c r="AN56" s="100">
        <v>0</v>
      </c>
      <c r="AO56" s="100">
        <v>0</v>
      </c>
      <c r="AP56" s="100">
        <v>0</v>
      </c>
      <c r="AQ56" s="100">
        <v>0</v>
      </c>
    </row>
    <row r="57" s="98" customFormat="1" spans="1:43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AI57" s="100"/>
      <c r="AJ57" s="100"/>
      <c r="AK57" s="100" t="s">
        <v>149</v>
      </c>
      <c r="AL57" s="100">
        <v>0</v>
      </c>
      <c r="AM57" s="100">
        <v>0</v>
      </c>
      <c r="AN57" s="100">
        <v>0</v>
      </c>
      <c r="AO57" s="100">
        <v>0</v>
      </c>
      <c r="AP57" s="100">
        <v>0</v>
      </c>
      <c r="AQ57" s="100">
        <v>0</v>
      </c>
    </row>
    <row r="58" s="98" customFormat="1" spans="1:43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AI58" s="100"/>
      <c r="AJ58" s="100"/>
      <c r="AK58" s="100" t="s">
        <v>150</v>
      </c>
      <c r="AL58" s="100">
        <v>0</v>
      </c>
      <c r="AM58" s="100">
        <v>0</v>
      </c>
      <c r="AN58" s="100">
        <v>0</v>
      </c>
      <c r="AO58" s="100">
        <v>0</v>
      </c>
      <c r="AP58" s="100">
        <v>0</v>
      </c>
      <c r="AQ58" s="100">
        <v>0</v>
      </c>
    </row>
    <row r="59" s="98" customFormat="1" spans="1:43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AI59" s="100"/>
      <c r="AJ59" s="100"/>
      <c r="AK59" s="100" t="s">
        <v>151</v>
      </c>
      <c r="AL59" s="100">
        <v>0</v>
      </c>
      <c r="AM59" s="100">
        <v>0</v>
      </c>
      <c r="AN59" s="100">
        <v>0</v>
      </c>
      <c r="AO59" s="100">
        <v>0</v>
      </c>
      <c r="AP59" s="100">
        <v>0</v>
      </c>
      <c r="AQ59" s="100">
        <v>0</v>
      </c>
    </row>
    <row r="60" s="98" customFormat="1" spans="1:43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AI60" s="100"/>
      <c r="AJ60" s="100"/>
      <c r="AK60" s="100" t="s">
        <v>152</v>
      </c>
      <c r="AL60" s="100">
        <v>0</v>
      </c>
      <c r="AM60" s="100">
        <v>0</v>
      </c>
      <c r="AN60" s="100">
        <v>0</v>
      </c>
      <c r="AO60" s="100">
        <v>0</v>
      </c>
      <c r="AP60" s="100">
        <v>0</v>
      </c>
      <c r="AQ60" s="100">
        <v>90000</v>
      </c>
    </row>
    <row r="61" s="98" customFormat="1" spans="1:43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AI61" s="100"/>
      <c r="AJ61" s="100"/>
      <c r="AK61" s="100" t="s">
        <v>153</v>
      </c>
      <c r="AL61" s="100">
        <v>0</v>
      </c>
      <c r="AM61" s="100">
        <v>0</v>
      </c>
      <c r="AN61" s="100">
        <v>0</v>
      </c>
      <c r="AO61" s="100">
        <v>0</v>
      </c>
      <c r="AP61" s="100">
        <v>0</v>
      </c>
      <c r="AQ61" s="100">
        <v>0</v>
      </c>
    </row>
    <row r="62" s="98" customFormat="1" spans="1:43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AI62" s="100"/>
      <c r="AJ62" s="100"/>
      <c r="AK62" s="100" t="s">
        <v>154</v>
      </c>
      <c r="AL62" s="100">
        <v>0</v>
      </c>
      <c r="AM62" s="100">
        <v>0</v>
      </c>
      <c r="AN62" s="100">
        <v>0</v>
      </c>
      <c r="AO62" s="100">
        <v>0</v>
      </c>
      <c r="AP62" s="100">
        <v>0</v>
      </c>
      <c r="AQ62" s="100">
        <v>0</v>
      </c>
    </row>
    <row r="63" s="98" customFormat="1" spans="1:43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AI63" s="100"/>
      <c r="AJ63" s="100"/>
      <c r="AK63" s="100" t="s">
        <v>155</v>
      </c>
      <c r="AL63" s="100">
        <v>0</v>
      </c>
      <c r="AM63" s="100">
        <v>0</v>
      </c>
      <c r="AN63" s="100">
        <v>0</v>
      </c>
      <c r="AO63" s="100">
        <v>0</v>
      </c>
      <c r="AP63" s="100">
        <v>0</v>
      </c>
      <c r="AQ63" s="100">
        <v>0</v>
      </c>
    </row>
    <row r="64" s="98" customFormat="1" spans="1:43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AI64" s="100"/>
      <c r="AJ64" s="100"/>
      <c r="AK64" s="100" t="s">
        <v>156</v>
      </c>
      <c r="AL64" s="100">
        <v>0</v>
      </c>
      <c r="AM64" s="100">
        <v>0</v>
      </c>
      <c r="AN64" s="100">
        <v>0</v>
      </c>
      <c r="AO64" s="100">
        <v>0</v>
      </c>
      <c r="AP64" s="100">
        <v>0</v>
      </c>
      <c r="AQ64" s="100">
        <v>0</v>
      </c>
    </row>
    <row r="65" s="98" customFormat="1" spans="1:43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AI65" s="100"/>
      <c r="AJ65" s="100"/>
      <c r="AK65" s="100" t="s">
        <v>157</v>
      </c>
      <c r="AL65" s="100">
        <v>0</v>
      </c>
      <c r="AM65" s="100">
        <v>0</v>
      </c>
      <c r="AN65" s="100">
        <v>0</v>
      </c>
      <c r="AO65" s="100">
        <v>0</v>
      </c>
      <c r="AP65" s="100">
        <v>0</v>
      </c>
      <c r="AQ65" s="100">
        <v>0</v>
      </c>
    </row>
    <row r="66" s="98" customFormat="1" spans="1:43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AI66" s="100"/>
      <c r="AJ66" s="100"/>
      <c r="AK66" s="100" t="s">
        <v>158</v>
      </c>
      <c r="AL66" s="100">
        <v>0</v>
      </c>
      <c r="AM66" s="100">
        <v>0</v>
      </c>
      <c r="AN66" s="100">
        <v>0</v>
      </c>
      <c r="AO66" s="100">
        <v>5</v>
      </c>
      <c r="AP66" s="100">
        <v>0</v>
      </c>
      <c r="AQ66" s="100">
        <v>0</v>
      </c>
    </row>
    <row r="67" s="98" customFormat="1" spans="1:43">
      <c r="A67" s="103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AI67" s="100"/>
      <c r="AJ67" s="100"/>
      <c r="AK67" s="100" t="s">
        <v>159</v>
      </c>
      <c r="AL67" s="100">
        <v>0</v>
      </c>
      <c r="AM67" s="100">
        <v>0</v>
      </c>
      <c r="AN67" s="100">
        <v>0</v>
      </c>
      <c r="AO67" s="100">
        <v>0</v>
      </c>
      <c r="AP67" s="100">
        <v>0</v>
      </c>
      <c r="AQ67" s="100">
        <v>0</v>
      </c>
    </row>
    <row r="68" s="98" customFormat="1" spans="1:43">
      <c r="A68" s="103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AI68" s="100"/>
      <c r="AJ68" s="100"/>
      <c r="AK68" s="100" t="s">
        <v>160</v>
      </c>
      <c r="AL68" s="100">
        <v>0</v>
      </c>
      <c r="AM68" s="100">
        <v>0</v>
      </c>
      <c r="AN68" s="100">
        <v>0</v>
      </c>
      <c r="AO68" s="100">
        <v>0</v>
      </c>
      <c r="AP68" s="100">
        <v>0</v>
      </c>
      <c r="AQ68" s="100">
        <v>0</v>
      </c>
    </row>
    <row r="69" s="98" customFormat="1" spans="1:43">
      <c r="A69" s="103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AI69" s="100"/>
      <c r="AJ69" s="100"/>
      <c r="AK69" s="100" t="s">
        <v>161</v>
      </c>
      <c r="AL69" s="100">
        <v>0</v>
      </c>
      <c r="AM69" s="100">
        <v>0</v>
      </c>
      <c r="AN69" s="100">
        <v>0</v>
      </c>
      <c r="AO69" s="100">
        <v>0</v>
      </c>
      <c r="AP69" s="100">
        <v>0</v>
      </c>
      <c r="AQ69" s="100">
        <v>0</v>
      </c>
    </row>
    <row r="70" s="98" customFormat="1" spans="1:43">
      <c r="A70" s="103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AI70" s="100"/>
      <c r="AJ70" s="100"/>
      <c r="AK70" s="100" t="s">
        <v>162</v>
      </c>
      <c r="AL70" s="100">
        <v>0</v>
      </c>
      <c r="AM70" s="100">
        <v>0</v>
      </c>
      <c r="AN70" s="100">
        <v>0</v>
      </c>
      <c r="AO70" s="100">
        <v>0</v>
      </c>
      <c r="AP70" s="100">
        <v>0</v>
      </c>
      <c r="AQ70" s="100">
        <v>5000</v>
      </c>
    </row>
    <row r="71" s="98" customFormat="1" spans="1:43">
      <c r="A71" s="103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AI71" s="100"/>
      <c r="AJ71" s="100"/>
      <c r="AK71" s="100" t="s">
        <v>55</v>
      </c>
      <c r="AL71" s="100">
        <v>0</v>
      </c>
      <c r="AM71" s="100">
        <v>0</v>
      </c>
      <c r="AN71" s="100">
        <v>0</v>
      </c>
      <c r="AO71" s="100">
        <v>1</v>
      </c>
      <c r="AP71" s="100">
        <v>150000</v>
      </c>
      <c r="AQ71" s="100">
        <v>150000</v>
      </c>
    </row>
    <row r="72" s="98" customFormat="1" spans="1:43">
      <c r="A72" s="103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AI72" s="100"/>
      <c r="AJ72" s="100"/>
      <c r="AK72" s="100" t="s">
        <v>163</v>
      </c>
      <c r="AL72" s="100">
        <v>0</v>
      </c>
      <c r="AM72" s="100">
        <v>0</v>
      </c>
      <c r="AN72" s="100">
        <v>0</v>
      </c>
      <c r="AO72" s="100">
        <v>0</v>
      </c>
      <c r="AP72" s="100">
        <v>0</v>
      </c>
      <c r="AQ72" s="100">
        <v>0</v>
      </c>
    </row>
    <row r="73" s="98" customFormat="1" spans="1:43">
      <c r="A73" s="103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AI73" s="100"/>
      <c r="AJ73" s="100"/>
      <c r="AK73" s="100" t="s">
        <v>164</v>
      </c>
      <c r="AL73" s="100">
        <v>0</v>
      </c>
      <c r="AM73" s="100">
        <v>0</v>
      </c>
      <c r="AN73" s="100">
        <v>0</v>
      </c>
      <c r="AO73" s="100">
        <v>0</v>
      </c>
      <c r="AP73" s="100">
        <v>0</v>
      </c>
      <c r="AQ73" s="100">
        <v>6000</v>
      </c>
    </row>
    <row r="74" s="98" customFormat="1" spans="1:43">
      <c r="A74" s="103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AI74" s="100"/>
      <c r="AJ74" s="100"/>
      <c r="AK74" s="100" t="s">
        <v>165</v>
      </c>
      <c r="AL74" s="100">
        <v>0</v>
      </c>
      <c r="AM74" s="100">
        <v>0</v>
      </c>
      <c r="AN74" s="100">
        <v>0</v>
      </c>
      <c r="AO74" s="100">
        <v>0</v>
      </c>
      <c r="AP74" s="100">
        <v>0</v>
      </c>
      <c r="AQ74" s="100">
        <v>0</v>
      </c>
    </row>
    <row r="75" s="98" customFormat="1" spans="1:43">
      <c r="A75" s="103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AI75" s="100"/>
      <c r="AJ75" s="100"/>
      <c r="AK75" s="100" t="s">
        <v>166</v>
      </c>
      <c r="AL75" s="100">
        <v>0</v>
      </c>
      <c r="AM75" s="100">
        <v>0</v>
      </c>
      <c r="AN75" s="100">
        <v>0</v>
      </c>
      <c r="AO75" s="100">
        <v>0</v>
      </c>
      <c r="AP75" s="100">
        <v>0</v>
      </c>
      <c r="AQ75" s="100">
        <v>13900</v>
      </c>
    </row>
    <row r="76" s="98" customFormat="1" spans="1:43">
      <c r="A76" s="103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AI76" s="100"/>
      <c r="AJ76" s="100"/>
      <c r="AK76" s="100" t="s">
        <v>167</v>
      </c>
      <c r="AL76" s="100">
        <v>0</v>
      </c>
      <c r="AM76" s="100">
        <v>0</v>
      </c>
      <c r="AN76" s="100">
        <v>0</v>
      </c>
      <c r="AO76" s="100">
        <v>0</v>
      </c>
      <c r="AP76" s="100">
        <v>0</v>
      </c>
      <c r="AQ76" s="100">
        <v>30000</v>
      </c>
    </row>
    <row r="77" s="98" customFormat="1" spans="1:43">
      <c r="A77" s="103"/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AI77" s="100"/>
      <c r="AJ77" s="100"/>
      <c r="AK77" s="100" t="s">
        <v>168</v>
      </c>
      <c r="AL77" s="100">
        <v>0</v>
      </c>
      <c r="AM77" s="100">
        <v>0</v>
      </c>
      <c r="AN77" s="100">
        <v>0</v>
      </c>
      <c r="AO77" s="100">
        <v>0</v>
      </c>
      <c r="AP77" s="100">
        <v>0</v>
      </c>
      <c r="AQ77" s="100">
        <v>0</v>
      </c>
    </row>
    <row r="78" s="98" customFormat="1" spans="1:43">
      <c r="A78" s="103"/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AI78" s="100"/>
      <c r="AJ78" s="100"/>
      <c r="AK78" s="100" t="s">
        <v>58</v>
      </c>
      <c r="AL78" s="100">
        <v>0</v>
      </c>
      <c r="AM78" s="100">
        <v>150000</v>
      </c>
      <c r="AN78" s="100">
        <v>150000</v>
      </c>
      <c r="AO78" s="100">
        <v>0</v>
      </c>
      <c r="AP78" s="100">
        <v>150000</v>
      </c>
      <c r="AQ78" s="100">
        <v>955662</v>
      </c>
    </row>
    <row r="79" s="98" customFormat="1" spans="1:43">
      <c r="A79" s="103"/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AI79" s="100"/>
      <c r="AJ79" s="100"/>
      <c r="AK79" s="100" t="s">
        <v>169</v>
      </c>
      <c r="AL79" s="100">
        <v>0</v>
      </c>
      <c r="AM79" s="100">
        <v>0</v>
      </c>
      <c r="AN79" s="100">
        <v>0</v>
      </c>
      <c r="AO79" s="100">
        <v>0</v>
      </c>
      <c r="AP79" s="100">
        <v>0</v>
      </c>
      <c r="AQ79" s="100">
        <v>0</v>
      </c>
    </row>
    <row r="80" s="98" customFormat="1" spans="1:43">
      <c r="A80" s="103"/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AI80" s="100"/>
      <c r="AJ80" s="100"/>
      <c r="AK80" s="100" t="s">
        <v>170</v>
      </c>
      <c r="AL80" s="100">
        <v>0</v>
      </c>
      <c r="AM80" s="100">
        <v>0</v>
      </c>
      <c r="AN80" s="100">
        <v>0</v>
      </c>
      <c r="AO80" s="100">
        <v>3</v>
      </c>
      <c r="AP80" s="100">
        <v>0</v>
      </c>
      <c r="AQ80" s="100">
        <v>25000</v>
      </c>
    </row>
    <row r="81" s="98" customFormat="1" spans="1:43">
      <c r="A81" s="103"/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AI81" s="100"/>
      <c r="AJ81" s="100"/>
      <c r="AK81" s="100" t="s">
        <v>171</v>
      </c>
      <c r="AL81" s="100">
        <v>0</v>
      </c>
      <c r="AM81" s="100">
        <v>0</v>
      </c>
      <c r="AN81" s="100">
        <v>0</v>
      </c>
      <c r="AO81" s="100">
        <v>0</v>
      </c>
      <c r="AP81" s="100">
        <v>0</v>
      </c>
      <c r="AQ81" s="100">
        <v>0</v>
      </c>
    </row>
    <row r="82" s="98" customFormat="1" spans="1:43">
      <c r="A82" s="103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AI82" s="100"/>
      <c r="AJ82" s="100"/>
      <c r="AK82" s="100" t="s">
        <v>172</v>
      </c>
      <c r="AL82" s="100">
        <v>0</v>
      </c>
      <c r="AM82" s="100">
        <v>0</v>
      </c>
      <c r="AN82" s="100">
        <v>0</v>
      </c>
      <c r="AO82" s="100">
        <v>0</v>
      </c>
      <c r="AP82" s="100">
        <v>0</v>
      </c>
      <c r="AQ82" s="100">
        <v>0</v>
      </c>
    </row>
    <row r="83" s="98" customFormat="1" spans="1:43">
      <c r="A83" s="103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AI83" s="100"/>
      <c r="AJ83" s="100"/>
      <c r="AK83" s="100" t="s">
        <v>173</v>
      </c>
      <c r="AL83" s="100">
        <v>0</v>
      </c>
      <c r="AM83" s="100">
        <v>0</v>
      </c>
      <c r="AN83" s="100">
        <v>0</v>
      </c>
      <c r="AO83" s="100">
        <v>0</v>
      </c>
      <c r="AP83" s="100">
        <v>0</v>
      </c>
      <c r="AQ83" s="100">
        <v>80000</v>
      </c>
    </row>
    <row r="84" s="98" customFormat="1" spans="1:43">
      <c r="A84" s="103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AI84" s="100"/>
      <c r="AJ84" s="100"/>
      <c r="AK84" s="100" t="s">
        <v>174</v>
      </c>
      <c r="AL84" s="100">
        <v>0</v>
      </c>
      <c r="AM84" s="100">
        <v>0</v>
      </c>
      <c r="AN84" s="100">
        <v>0</v>
      </c>
      <c r="AO84" s="100">
        <v>0</v>
      </c>
      <c r="AP84" s="100">
        <v>0</v>
      </c>
      <c r="AQ84" s="100">
        <v>0</v>
      </c>
    </row>
    <row r="85" s="98" customFormat="1" spans="1:43">
      <c r="A85" s="103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AI85" s="100"/>
      <c r="AJ85" s="100"/>
      <c r="AK85" s="100" t="s">
        <v>35</v>
      </c>
      <c r="AL85" s="100">
        <v>0</v>
      </c>
      <c r="AM85" s="100">
        <v>0</v>
      </c>
      <c r="AN85" s="100">
        <v>0</v>
      </c>
      <c r="AO85" s="100">
        <v>47</v>
      </c>
      <c r="AP85" s="100">
        <v>0</v>
      </c>
      <c r="AQ85" s="100">
        <v>80000</v>
      </c>
    </row>
    <row r="86" s="98" customFormat="1" spans="1:43">
      <c r="A86" s="103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AI86" s="100"/>
      <c r="AJ86" s="100"/>
      <c r="AK86" s="100" t="s">
        <v>175</v>
      </c>
      <c r="AL86" s="100">
        <v>0</v>
      </c>
      <c r="AM86" s="100">
        <v>0</v>
      </c>
      <c r="AN86" s="100">
        <v>0</v>
      </c>
      <c r="AO86" s="100">
        <v>1</v>
      </c>
      <c r="AP86" s="100">
        <v>0</v>
      </c>
      <c r="AQ86" s="100">
        <v>0</v>
      </c>
    </row>
    <row r="87" s="98" customFormat="1" spans="1:43">
      <c r="A87" s="103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AI87" s="100"/>
      <c r="AJ87" s="100"/>
      <c r="AK87" s="100" t="s">
        <v>176</v>
      </c>
      <c r="AL87" s="100">
        <v>0</v>
      </c>
      <c r="AM87" s="100">
        <v>0</v>
      </c>
      <c r="AN87" s="100">
        <v>0</v>
      </c>
      <c r="AO87" s="100">
        <v>0</v>
      </c>
      <c r="AP87" s="100">
        <v>0</v>
      </c>
      <c r="AQ87" s="100">
        <v>0</v>
      </c>
    </row>
    <row r="88" s="98" customFormat="1" spans="1:43">
      <c r="A88" s="103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AI88" s="100"/>
      <c r="AJ88" s="100"/>
      <c r="AK88" s="100" t="s">
        <v>177</v>
      </c>
      <c r="AL88" s="100">
        <v>0</v>
      </c>
      <c r="AM88" s="100">
        <v>0</v>
      </c>
      <c r="AN88" s="100">
        <v>0</v>
      </c>
      <c r="AO88" s="100">
        <v>0</v>
      </c>
      <c r="AP88" s="100">
        <v>0</v>
      </c>
      <c r="AQ88" s="100">
        <v>0</v>
      </c>
    </row>
    <row r="89" s="98" customFormat="1" spans="1:43">
      <c r="A89" s="103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AI89" s="100"/>
      <c r="AJ89" s="100"/>
      <c r="AK89" s="100" t="s">
        <v>178</v>
      </c>
      <c r="AL89" s="100">
        <v>0</v>
      </c>
      <c r="AM89" s="100">
        <v>0</v>
      </c>
      <c r="AN89" s="100">
        <v>0</v>
      </c>
      <c r="AO89" s="100">
        <v>0</v>
      </c>
      <c r="AP89" s="100">
        <v>0</v>
      </c>
      <c r="AQ89" s="100">
        <v>10000</v>
      </c>
    </row>
    <row r="90" s="98" customFormat="1" spans="1:43">
      <c r="A90" s="103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AI90" s="100"/>
      <c r="AJ90" s="100"/>
      <c r="AK90" s="100" t="s">
        <v>179</v>
      </c>
      <c r="AL90" s="100">
        <v>0</v>
      </c>
      <c r="AM90" s="100">
        <v>0</v>
      </c>
      <c r="AN90" s="100">
        <v>0</v>
      </c>
      <c r="AO90" s="100">
        <v>0</v>
      </c>
      <c r="AP90" s="100">
        <v>0</v>
      </c>
      <c r="AQ90" s="100">
        <v>0</v>
      </c>
    </row>
    <row r="91" s="98" customFormat="1" spans="1:43">
      <c r="A91" s="103"/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AI91" s="100"/>
      <c r="AJ91" s="100"/>
      <c r="AK91" s="100" t="s">
        <v>67</v>
      </c>
      <c r="AL91" s="100">
        <v>1</v>
      </c>
      <c r="AM91" s="100">
        <v>0</v>
      </c>
      <c r="AN91" s="100">
        <v>0</v>
      </c>
      <c r="AO91" s="100">
        <v>3</v>
      </c>
      <c r="AP91" s="100">
        <v>0</v>
      </c>
      <c r="AQ91" s="100">
        <v>0</v>
      </c>
    </row>
    <row r="92" s="98" customFormat="1" spans="1:43">
      <c r="A92" s="103"/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AI92" s="100"/>
      <c r="AJ92" s="100"/>
      <c r="AK92" s="100" t="s">
        <v>180</v>
      </c>
      <c r="AL92" s="100">
        <v>0</v>
      </c>
      <c r="AM92" s="100">
        <v>0</v>
      </c>
      <c r="AN92" s="100">
        <v>0</v>
      </c>
      <c r="AO92" s="100">
        <v>0</v>
      </c>
      <c r="AP92" s="100">
        <v>0</v>
      </c>
      <c r="AQ92" s="100">
        <v>302600</v>
      </c>
    </row>
    <row r="93" s="98" customFormat="1" spans="1:43">
      <c r="A93" s="103"/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AI93" s="100"/>
      <c r="AJ93" s="100"/>
      <c r="AK93" s="100" t="s">
        <v>181</v>
      </c>
      <c r="AL93" s="100">
        <v>0</v>
      </c>
      <c r="AM93" s="100">
        <v>0</v>
      </c>
      <c r="AN93" s="100">
        <v>0</v>
      </c>
      <c r="AO93" s="100">
        <v>2</v>
      </c>
      <c r="AP93" s="100">
        <v>0</v>
      </c>
      <c r="AQ93" s="100">
        <v>0</v>
      </c>
    </row>
    <row r="94" s="98" customFormat="1" spans="1:43">
      <c r="A94" s="103"/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AI94" s="100"/>
      <c r="AJ94" s="100"/>
      <c r="AK94" s="100" t="s">
        <v>182</v>
      </c>
      <c r="AL94" s="100">
        <v>0</v>
      </c>
      <c r="AM94" s="100">
        <v>0</v>
      </c>
      <c r="AN94" s="100">
        <v>0</v>
      </c>
      <c r="AO94" s="100">
        <v>5</v>
      </c>
      <c r="AP94" s="100">
        <v>51000</v>
      </c>
      <c r="AQ94" s="100">
        <v>51000</v>
      </c>
    </row>
    <row r="95" s="98" customFormat="1" spans="1:43">
      <c r="A95" s="103"/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AI95" s="100"/>
      <c r="AJ95" s="100"/>
      <c r="AK95" s="100" t="s">
        <v>183</v>
      </c>
      <c r="AL95" s="100">
        <v>0</v>
      </c>
      <c r="AM95" s="100">
        <v>0</v>
      </c>
      <c r="AN95" s="100">
        <v>0</v>
      </c>
      <c r="AO95" s="100">
        <v>0</v>
      </c>
      <c r="AP95" s="100">
        <v>0</v>
      </c>
      <c r="AQ95" s="100">
        <v>0</v>
      </c>
    </row>
    <row r="96" s="98" customFormat="1" spans="1:43">
      <c r="A96" s="103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AI96" s="100"/>
      <c r="AJ96" s="100"/>
      <c r="AK96" s="100" t="s">
        <v>184</v>
      </c>
      <c r="AL96" s="100">
        <v>0</v>
      </c>
      <c r="AM96" s="100">
        <v>0</v>
      </c>
      <c r="AN96" s="100">
        <v>0</v>
      </c>
      <c r="AO96" s="100">
        <v>0</v>
      </c>
      <c r="AP96" s="100">
        <v>0</v>
      </c>
      <c r="AQ96" s="100">
        <v>0</v>
      </c>
    </row>
    <row r="97" s="98" customFormat="1" spans="1:43">
      <c r="A97" s="103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AI97" s="100"/>
      <c r="AJ97" s="100"/>
      <c r="AK97" s="100" t="s">
        <v>185</v>
      </c>
      <c r="AL97" s="100">
        <v>0</v>
      </c>
      <c r="AM97" s="100">
        <v>0</v>
      </c>
      <c r="AN97" s="100">
        <v>0</v>
      </c>
      <c r="AO97" s="100">
        <v>0</v>
      </c>
      <c r="AP97" s="100">
        <v>0</v>
      </c>
      <c r="AQ97" s="100">
        <v>0</v>
      </c>
    </row>
    <row r="98" s="98" customFormat="1" spans="1:43">
      <c r="A98" s="103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AI98" s="100"/>
      <c r="AJ98" s="100"/>
      <c r="AK98" s="100" t="s">
        <v>186</v>
      </c>
      <c r="AL98" s="100">
        <v>0</v>
      </c>
      <c r="AM98" s="100">
        <v>0</v>
      </c>
      <c r="AN98" s="100">
        <v>0</v>
      </c>
      <c r="AO98" s="100">
        <v>0</v>
      </c>
      <c r="AP98" s="100">
        <v>0</v>
      </c>
      <c r="AQ98" s="100">
        <v>0</v>
      </c>
    </row>
    <row r="99" s="98" customFormat="1" spans="1:43">
      <c r="A99" s="103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AI99" s="100"/>
      <c r="AJ99" s="100"/>
      <c r="AK99" s="100" t="s">
        <v>187</v>
      </c>
      <c r="AL99" s="100">
        <v>0</v>
      </c>
      <c r="AM99" s="100">
        <v>0</v>
      </c>
      <c r="AN99" s="100">
        <v>0</v>
      </c>
      <c r="AO99" s="100">
        <v>0</v>
      </c>
      <c r="AP99" s="100">
        <v>0</v>
      </c>
      <c r="AQ99" s="100">
        <v>0</v>
      </c>
    </row>
    <row r="100" s="98" customFormat="1" spans="1:43">
      <c r="A100" s="103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AI100" s="100"/>
      <c r="AJ100" s="100"/>
      <c r="AK100" s="100" t="s">
        <v>188</v>
      </c>
      <c r="AL100" s="100">
        <v>0</v>
      </c>
      <c r="AM100" s="100">
        <v>0</v>
      </c>
      <c r="AN100" s="100">
        <v>0</v>
      </c>
      <c r="AO100" s="100">
        <v>0</v>
      </c>
      <c r="AP100" s="100">
        <v>0</v>
      </c>
      <c r="AQ100" s="100">
        <v>24000</v>
      </c>
    </row>
    <row r="101" s="98" customFormat="1" spans="1:43">
      <c r="A101" s="103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AI101" s="100"/>
      <c r="AJ101" s="100"/>
      <c r="AK101" s="100" t="s">
        <v>189</v>
      </c>
      <c r="AL101" s="100">
        <v>0</v>
      </c>
      <c r="AM101" s="100">
        <v>0</v>
      </c>
      <c r="AN101" s="100">
        <v>0</v>
      </c>
      <c r="AO101" s="100">
        <v>2</v>
      </c>
      <c r="AP101" s="100">
        <v>300000</v>
      </c>
      <c r="AQ101" s="100">
        <v>511000</v>
      </c>
    </row>
    <row r="102" s="98" customFormat="1" spans="1:43">
      <c r="A102" s="103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AI102" s="100"/>
      <c r="AJ102" s="100"/>
      <c r="AK102" s="100" t="s">
        <v>190</v>
      </c>
      <c r="AL102" s="100">
        <v>0</v>
      </c>
      <c r="AM102" s="100">
        <v>0</v>
      </c>
      <c r="AN102" s="100">
        <v>0</v>
      </c>
      <c r="AO102" s="100">
        <v>0</v>
      </c>
      <c r="AP102" s="100">
        <v>0</v>
      </c>
      <c r="AQ102" s="100">
        <v>0</v>
      </c>
    </row>
    <row r="103" s="98" customFormat="1" spans="1:43">
      <c r="A103" s="103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AI103" s="100"/>
      <c r="AJ103" s="100"/>
      <c r="AK103" s="100" t="s">
        <v>191</v>
      </c>
      <c r="AL103" s="100">
        <v>0</v>
      </c>
      <c r="AM103" s="100">
        <v>0</v>
      </c>
      <c r="AN103" s="100">
        <v>0</v>
      </c>
      <c r="AO103" s="100">
        <v>0</v>
      </c>
      <c r="AP103" s="100">
        <v>0</v>
      </c>
      <c r="AQ103" s="100">
        <v>0</v>
      </c>
    </row>
    <row r="104" s="98" customFormat="1" spans="1:43">
      <c r="A104" s="103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AI104" s="100"/>
      <c r="AJ104" s="100"/>
      <c r="AK104" s="100" t="s">
        <v>192</v>
      </c>
      <c r="AL104" s="100">
        <v>0</v>
      </c>
      <c r="AM104" s="100">
        <v>0</v>
      </c>
      <c r="AN104" s="100">
        <v>0</v>
      </c>
      <c r="AO104" s="100">
        <v>0</v>
      </c>
      <c r="AP104" s="100">
        <v>0</v>
      </c>
      <c r="AQ104" s="100">
        <v>0</v>
      </c>
    </row>
    <row r="105" s="98" customFormat="1" spans="1:43">
      <c r="A105" s="103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AI105" s="100"/>
      <c r="AJ105" s="100"/>
      <c r="AK105" s="100" t="s">
        <v>193</v>
      </c>
      <c r="AL105" s="100">
        <v>0</v>
      </c>
      <c r="AM105" s="100">
        <v>0</v>
      </c>
      <c r="AN105" s="100">
        <v>0</v>
      </c>
      <c r="AO105" s="100">
        <v>0</v>
      </c>
      <c r="AP105" s="100">
        <v>0</v>
      </c>
      <c r="AQ105" s="100">
        <v>25000</v>
      </c>
    </row>
    <row r="106" s="98" customFormat="1" spans="1:43">
      <c r="A106" s="103"/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AI106" s="100"/>
      <c r="AJ106" s="100"/>
      <c r="AK106" s="100" t="s">
        <v>194</v>
      </c>
      <c r="AL106" s="100">
        <v>0</v>
      </c>
      <c r="AM106" s="100">
        <v>0</v>
      </c>
      <c r="AN106" s="100">
        <v>0</v>
      </c>
      <c r="AO106" s="100">
        <v>0</v>
      </c>
      <c r="AP106" s="100">
        <v>0</v>
      </c>
      <c r="AQ106" s="100">
        <v>0</v>
      </c>
    </row>
    <row r="107" s="98" customFormat="1" spans="1:43">
      <c r="A107" s="103"/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AI107" s="100"/>
      <c r="AJ107" s="100"/>
      <c r="AK107" s="100" t="s">
        <v>195</v>
      </c>
      <c r="AL107" s="100">
        <v>0</v>
      </c>
      <c r="AM107" s="100">
        <v>0</v>
      </c>
      <c r="AN107" s="100">
        <v>0</v>
      </c>
      <c r="AO107" s="100">
        <v>0</v>
      </c>
      <c r="AP107" s="100">
        <v>0</v>
      </c>
      <c r="AQ107" s="100">
        <v>0</v>
      </c>
    </row>
    <row r="108" s="98" customFormat="1" spans="1:43">
      <c r="A108" s="103"/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AI108" s="100"/>
      <c r="AJ108" s="100"/>
      <c r="AK108" s="100" t="s">
        <v>196</v>
      </c>
      <c r="AL108" s="100">
        <v>0</v>
      </c>
      <c r="AM108" s="100">
        <v>0</v>
      </c>
      <c r="AN108" s="100">
        <v>0</v>
      </c>
      <c r="AO108" s="100">
        <v>0</v>
      </c>
      <c r="AP108" s="100">
        <v>0</v>
      </c>
      <c r="AQ108" s="100">
        <v>0</v>
      </c>
    </row>
    <row r="109" s="98" customFormat="1" spans="1:43">
      <c r="A109" s="103"/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AI109" s="100"/>
      <c r="AJ109" s="100"/>
      <c r="AK109" s="100" t="s">
        <v>197</v>
      </c>
      <c r="AL109" s="100">
        <v>0</v>
      </c>
      <c r="AM109" s="100">
        <v>0</v>
      </c>
      <c r="AN109" s="100">
        <v>0</v>
      </c>
      <c r="AO109" s="100">
        <v>0</v>
      </c>
      <c r="AP109" s="100">
        <v>0</v>
      </c>
      <c r="AQ109" s="100">
        <v>0</v>
      </c>
    </row>
    <row r="110" s="98" customFormat="1" spans="1:43">
      <c r="A110" s="103"/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AI110" s="100"/>
      <c r="AJ110" s="100"/>
      <c r="AK110" s="100" t="s">
        <v>41</v>
      </c>
      <c r="AL110" s="100">
        <v>0</v>
      </c>
      <c r="AM110" s="100">
        <v>0</v>
      </c>
      <c r="AN110" s="100">
        <v>0</v>
      </c>
      <c r="AO110" s="100">
        <v>0</v>
      </c>
      <c r="AP110" s="100">
        <v>200000</v>
      </c>
      <c r="AQ110" s="100">
        <v>717325</v>
      </c>
    </row>
    <row r="111" s="98" customFormat="1" spans="1:43">
      <c r="A111" s="103"/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AI111" s="100"/>
      <c r="AJ111" s="100"/>
      <c r="AK111" s="100" t="s">
        <v>198</v>
      </c>
      <c r="AL111" s="100">
        <v>0</v>
      </c>
      <c r="AM111" s="100">
        <v>0</v>
      </c>
      <c r="AN111" s="100">
        <v>0</v>
      </c>
      <c r="AO111" s="100">
        <v>0</v>
      </c>
      <c r="AP111" s="100">
        <v>0</v>
      </c>
      <c r="AQ111" s="100">
        <v>0</v>
      </c>
    </row>
    <row r="112" s="98" customFormat="1" spans="1:43">
      <c r="A112" s="103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AI112" s="100"/>
      <c r="AJ112" s="100"/>
      <c r="AK112" s="100" t="s">
        <v>199</v>
      </c>
      <c r="AL112" s="100">
        <v>0</v>
      </c>
      <c r="AM112" s="100">
        <v>0</v>
      </c>
      <c r="AN112" s="100">
        <v>0</v>
      </c>
      <c r="AO112" s="100">
        <v>0</v>
      </c>
      <c r="AP112" s="100">
        <v>0</v>
      </c>
      <c r="AQ112" s="100">
        <v>0</v>
      </c>
    </row>
    <row r="113" s="98" customFormat="1" spans="1:43">
      <c r="A113" s="103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AI113" s="100"/>
      <c r="AJ113" s="100"/>
      <c r="AK113" s="100" t="s">
        <v>200</v>
      </c>
      <c r="AL113" s="100">
        <v>0</v>
      </c>
      <c r="AM113" s="100">
        <v>0</v>
      </c>
      <c r="AN113" s="100">
        <v>0</v>
      </c>
      <c r="AO113" s="100">
        <v>0</v>
      </c>
      <c r="AP113" s="100">
        <v>0</v>
      </c>
      <c r="AQ113" s="100">
        <v>0</v>
      </c>
    </row>
    <row r="114" s="98" customFormat="1" spans="1:43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AI114" s="100"/>
      <c r="AJ114" s="100"/>
      <c r="AK114" s="100" t="s">
        <v>201</v>
      </c>
      <c r="AL114" s="100">
        <v>0</v>
      </c>
      <c r="AM114" s="100">
        <v>0</v>
      </c>
      <c r="AN114" s="100">
        <v>0</v>
      </c>
      <c r="AO114" s="100">
        <v>0</v>
      </c>
      <c r="AP114" s="100">
        <v>0</v>
      </c>
      <c r="AQ114" s="100">
        <v>0</v>
      </c>
    </row>
    <row r="115" s="98" customFormat="1" spans="1:43">
      <c r="A115" s="103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AI115" s="100"/>
      <c r="AJ115" s="100"/>
      <c r="AK115" s="100" t="s">
        <v>202</v>
      </c>
      <c r="AL115" s="100">
        <v>0</v>
      </c>
      <c r="AM115" s="100">
        <v>0</v>
      </c>
      <c r="AN115" s="100">
        <v>0</v>
      </c>
      <c r="AO115" s="100">
        <v>0</v>
      </c>
      <c r="AP115" s="100">
        <v>0</v>
      </c>
      <c r="AQ115" s="100">
        <v>0</v>
      </c>
    </row>
    <row r="116" s="98" customFormat="1" spans="1:43">
      <c r="A116" s="103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AI116" s="100"/>
      <c r="AJ116" s="100"/>
      <c r="AK116" s="100" t="s">
        <v>203</v>
      </c>
      <c r="AL116" s="100">
        <v>0</v>
      </c>
      <c r="AM116" s="100">
        <v>0</v>
      </c>
      <c r="AN116" s="100">
        <v>0</v>
      </c>
      <c r="AO116" s="100">
        <v>0</v>
      </c>
      <c r="AP116" s="100">
        <v>0</v>
      </c>
      <c r="AQ116" s="100">
        <v>0</v>
      </c>
    </row>
    <row r="117" s="98" customFormat="1" spans="1:43">
      <c r="A117" s="103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AI117" s="100"/>
      <c r="AJ117" s="100"/>
      <c r="AK117" s="100" t="s">
        <v>204</v>
      </c>
      <c r="AL117" s="100">
        <v>0</v>
      </c>
      <c r="AM117" s="100">
        <v>0</v>
      </c>
      <c r="AN117" s="100">
        <v>1000</v>
      </c>
      <c r="AO117" s="100">
        <v>0</v>
      </c>
      <c r="AP117" s="100">
        <v>0</v>
      </c>
      <c r="AQ117" s="100">
        <v>334800</v>
      </c>
    </row>
    <row r="118" s="98" customFormat="1" spans="1:43">
      <c r="A118" s="103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AI118" s="100"/>
      <c r="AJ118" s="100"/>
      <c r="AK118" s="100" t="s">
        <v>205</v>
      </c>
      <c r="AL118" s="100">
        <v>0</v>
      </c>
      <c r="AM118" s="100">
        <v>0</v>
      </c>
      <c r="AN118" s="100">
        <v>0</v>
      </c>
      <c r="AO118" s="100">
        <v>0</v>
      </c>
      <c r="AP118" s="100">
        <v>0</v>
      </c>
      <c r="AQ118" s="100">
        <v>0</v>
      </c>
    </row>
    <row r="119" s="98" customFormat="1" spans="1:43">
      <c r="A119" s="103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AI119" s="100"/>
      <c r="AJ119" s="100"/>
      <c r="AK119" s="100" t="s">
        <v>206</v>
      </c>
      <c r="AL119" s="100">
        <v>0</v>
      </c>
      <c r="AM119" s="100">
        <v>0</v>
      </c>
      <c r="AN119" s="100">
        <v>0</v>
      </c>
      <c r="AO119" s="100">
        <v>0</v>
      </c>
      <c r="AP119" s="100">
        <v>0</v>
      </c>
      <c r="AQ119" s="100">
        <v>0</v>
      </c>
    </row>
    <row r="120" s="98" customFormat="1" spans="1:43">
      <c r="A120" s="103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AI120" s="100"/>
      <c r="AJ120" s="100"/>
      <c r="AK120" s="100" t="s">
        <v>207</v>
      </c>
      <c r="AL120" s="100">
        <v>0</v>
      </c>
      <c r="AM120" s="100">
        <v>0</v>
      </c>
      <c r="AN120" s="100">
        <v>0</v>
      </c>
      <c r="AO120" s="100">
        <v>0</v>
      </c>
      <c r="AP120" s="100">
        <v>0</v>
      </c>
      <c r="AQ120" s="100">
        <v>0</v>
      </c>
    </row>
    <row r="121" s="98" customFormat="1" spans="1:43">
      <c r="A121" s="103"/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AI121" s="100"/>
      <c r="AJ121" s="100"/>
      <c r="AK121" s="100" t="s">
        <v>208</v>
      </c>
      <c r="AL121" s="100">
        <v>0</v>
      </c>
      <c r="AM121" s="100">
        <v>0</v>
      </c>
      <c r="AN121" s="100">
        <v>0</v>
      </c>
      <c r="AO121" s="100">
        <v>0</v>
      </c>
      <c r="AP121" s="100">
        <v>0</v>
      </c>
      <c r="AQ121" s="100">
        <v>0</v>
      </c>
    </row>
    <row r="122" s="98" customFormat="1" spans="1:43">
      <c r="A122" s="103"/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AI122" s="100"/>
      <c r="AJ122" s="100"/>
      <c r="AK122" s="100" t="s">
        <v>209</v>
      </c>
      <c r="AL122" s="100">
        <v>0</v>
      </c>
      <c r="AM122" s="100">
        <v>0</v>
      </c>
      <c r="AN122" s="100">
        <v>0</v>
      </c>
      <c r="AO122" s="100">
        <v>0</v>
      </c>
      <c r="AP122" s="100">
        <v>0</v>
      </c>
      <c r="AQ122" s="100">
        <v>0</v>
      </c>
    </row>
    <row r="123" s="98" customFormat="1" spans="1:43">
      <c r="A123" s="103"/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AI123" s="100"/>
      <c r="AJ123" s="100"/>
      <c r="AK123" s="100" t="s">
        <v>210</v>
      </c>
      <c r="AL123" s="100">
        <v>0</v>
      </c>
      <c r="AM123" s="100">
        <v>0</v>
      </c>
      <c r="AN123" s="100">
        <v>0</v>
      </c>
      <c r="AO123" s="100">
        <v>0</v>
      </c>
      <c r="AP123" s="100">
        <v>0</v>
      </c>
      <c r="AQ123" s="100">
        <v>0</v>
      </c>
    </row>
    <row r="124" s="98" customFormat="1" spans="1:43">
      <c r="A124" s="103"/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AI124" s="100"/>
      <c r="AJ124" s="100"/>
      <c r="AK124" s="100" t="s">
        <v>211</v>
      </c>
      <c r="AL124" s="100">
        <v>0</v>
      </c>
      <c r="AM124" s="100">
        <v>0</v>
      </c>
      <c r="AN124" s="100">
        <v>0</v>
      </c>
      <c r="AO124" s="100">
        <v>0</v>
      </c>
      <c r="AP124" s="100">
        <v>0</v>
      </c>
      <c r="AQ124" s="100">
        <v>0</v>
      </c>
    </row>
    <row r="125" s="98" customFormat="1" spans="1:43">
      <c r="A125" s="103"/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AI125" s="100"/>
      <c r="AJ125" s="100"/>
      <c r="AK125" s="100" t="s">
        <v>43</v>
      </c>
      <c r="AL125" s="100">
        <v>0</v>
      </c>
      <c r="AM125" s="100">
        <v>0</v>
      </c>
      <c r="AN125" s="100">
        <v>100000</v>
      </c>
      <c r="AO125" s="100">
        <v>0</v>
      </c>
      <c r="AP125" s="100">
        <v>0</v>
      </c>
      <c r="AQ125" s="100">
        <v>599935</v>
      </c>
    </row>
    <row r="126" s="98" customFormat="1" spans="1:43">
      <c r="A126" s="103"/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AI126" s="100"/>
      <c r="AJ126" s="100"/>
      <c r="AK126" s="100" t="s">
        <v>212</v>
      </c>
      <c r="AL126" s="100">
        <v>0</v>
      </c>
      <c r="AM126" s="100">
        <v>0</v>
      </c>
      <c r="AN126" s="100">
        <v>0</v>
      </c>
      <c r="AO126" s="100">
        <v>0</v>
      </c>
      <c r="AP126" s="100">
        <v>0</v>
      </c>
      <c r="AQ126" s="100">
        <v>0</v>
      </c>
    </row>
    <row r="127" s="98" customFormat="1" spans="1:43">
      <c r="A127" s="103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AI127" s="100"/>
      <c r="AJ127" s="100"/>
      <c r="AK127" s="100" t="s">
        <v>213</v>
      </c>
      <c r="AL127" s="100">
        <v>0</v>
      </c>
      <c r="AM127" s="100">
        <v>0</v>
      </c>
      <c r="AN127" s="100">
        <v>0</v>
      </c>
      <c r="AO127" s="100">
        <v>0</v>
      </c>
      <c r="AP127" s="100">
        <v>0</v>
      </c>
      <c r="AQ127" s="100">
        <v>0</v>
      </c>
    </row>
    <row r="128" s="98" customFormat="1" spans="1:43">
      <c r="A128" s="103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AI128" s="100"/>
      <c r="AJ128" s="100"/>
      <c r="AK128" s="100" t="s">
        <v>214</v>
      </c>
      <c r="AL128" s="100">
        <v>0</v>
      </c>
      <c r="AM128" s="100">
        <v>0</v>
      </c>
      <c r="AN128" s="100">
        <v>0</v>
      </c>
      <c r="AO128" s="100">
        <v>0</v>
      </c>
      <c r="AP128" s="100">
        <v>0</v>
      </c>
      <c r="AQ128" s="100">
        <v>300000</v>
      </c>
    </row>
    <row r="129" s="98" customFormat="1" spans="1:43">
      <c r="A129" s="103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AI129" s="100"/>
      <c r="AJ129" s="100"/>
      <c r="AK129" s="100" t="s">
        <v>215</v>
      </c>
      <c r="AL129" s="100">
        <v>0</v>
      </c>
      <c r="AM129" s="100">
        <v>0</v>
      </c>
      <c r="AN129" s="100">
        <v>0</v>
      </c>
      <c r="AO129" s="100">
        <v>0</v>
      </c>
      <c r="AP129" s="100">
        <v>0</v>
      </c>
      <c r="AQ129" s="100">
        <v>0</v>
      </c>
    </row>
    <row r="130" s="98" customFormat="1" spans="1:43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AI130" s="100"/>
      <c r="AJ130" s="100"/>
      <c r="AK130" s="100" t="s">
        <v>216</v>
      </c>
      <c r="AL130" s="100">
        <v>0</v>
      </c>
      <c r="AM130" s="100">
        <v>0</v>
      </c>
      <c r="AN130" s="100">
        <v>0</v>
      </c>
      <c r="AO130" s="100">
        <v>0</v>
      </c>
      <c r="AP130" s="100">
        <v>0</v>
      </c>
      <c r="AQ130" s="100">
        <v>0</v>
      </c>
    </row>
    <row r="131" s="98" customFormat="1" spans="1:43">
      <c r="A131" s="103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AI131" s="100"/>
      <c r="AJ131" s="100"/>
      <c r="AK131" s="100" t="s">
        <v>217</v>
      </c>
      <c r="AL131" s="100">
        <v>0</v>
      </c>
      <c r="AM131" s="100">
        <v>0</v>
      </c>
      <c r="AN131" s="100">
        <v>0</v>
      </c>
      <c r="AO131" s="100">
        <v>0</v>
      </c>
      <c r="AP131" s="100">
        <v>0</v>
      </c>
      <c r="AQ131" s="100">
        <v>0</v>
      </c>
    </row>
    <row r="132" s="98" customFormat="1" spans="1:43">
      <c r="A132" s="103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AI132" s="100"/>
      <c r="AJ132" s="100"/>
      <c r="AK132" s="100" t="s">
        <v>218</v>
      </c>
      <c r="AL132" s="100">
        <v>0</v>
      </c>
      <c r="AM132" s="100">
        <v>0</v>
      </c>
      <c r="AN132" s="100">
        <v>0</v>
      </c>
      <c r="AO132" s="100">
        <v>0</v>
      </c>
      <c r="AP132" s="100">
        <v>0</v>
      </c>
      <c r="AQ132" s="100">
        <v>0</v>
      </c>
    </row>
    <row r="133" s="98" customFormat="1" spans="1:43">
      <c r="A133" s="103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AI133" s="100"/>
      <c r="AJ133" s="100"/>
      <c r="AK133" s="100" t="s">
        <v>219</v>
      </c>
      <c r="AL133" s="100">
        <v>0</v>
      </c>
      <c r="AM133" s="100">
        <v>0</v>
      </c>
      <c r="AN133" s="100">
        <v>0</v>
      </c>
      <c r="AO133" s="100">
        <v>0</v>
      </c>
      <c r="AP133" s="100">
        <v>0</v>
      </c>
      <c r="AQ133" s="100">
        <v>0</v>
      </c>
    </row>
    <row r="134" s="98" customFormat="1" spans="1:43">
      <c r="A134" s="103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AI134" s="100"/>
      <c r="AJ134" s="100"/>
      <c r="AK134" s="100" t="s">
        <v>220</v>
      </c>
      <c r="AL134" s="100">
        <v>0</v>
      </c>
      <c r="AM134" s="100">
        <v>0</v>
      </c>
      <c r="AN134" s="100">
        <v>0</v>
      </c>
      <c r="AO134" s="100">
        <v>0</v>
      </c>
      <c r="AP134" s="100">
        <v>0</v>
      </c>
      <c r="AQ134" s="100">
        <v>0</v>
      </c>
    </row>
    <row r="135" s="98" customFormat="1" spans="1:43">
      <c r="A135" s="103"/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AI135" s="100"/>
      <c r="AJ135" s="100"/>
      <c r="AK135" s="100" t="s">
        <v>221</v>
      </c>
      <c r="AL135" s="100">
        <v>0</v>
      </c>
      <c r="AM135" s="100">
        <v>0</v>
      </c>
      <c r="AN135" s="100">
        <v>0</v>
      </c>
      <c r="AO135" s="100">
        <v>0</v>
      </c>
      <c r="AP135" s="100">
        <v>0</v>
      </c>
      <c r="AQ135" s="100">
        <v>0</v>
      </c>
    </row>
    <row r="136" s="98" customFormat="1" spans="1:43">
      <c r="A136" s="103"/>
      <c r="B136" s="103"/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AI136" s="100"/>
      <c r="AJ136" s="100"/>
      <c r="AK136" s="100" t="s">
        <v>222</v>
      </c>
      <c r="AL136" s="100">
        <v>0</v>
      </c>
      <c r="AM136" s="100">
        <v>0</v>
      </c>
      <c r="AN136" s="100">
        <v>0</v>
      </c>
      <c r="AO136" s="100">
        <v>0</v>
      </c>
      <c r="AP136" s="100">
        <v>0</v>
      </c>
      <c r="AQ136" s="100">
        <v>0</v>
      </c>
    </row>
    <row r="137" s="98" customFormat="1" spans="1:43">
      <c r="A137" s="103"/>
      <c r="B137" s="103"/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AI137" s="100"/>
      <c r="AJ137" s="100"/>
      <c r="AK137" s="100" t="s">
        <v>223</v>
      </c>
      <c r="AL137" s="100">
        <v>0</v>
      </c>
      <c r="AM137" s="100">
        <v>0</v>
      </c>
      <c r="AN137" s="100">
        <v>0</v>
      </c>
      <c r="AO137" s="100">
        <v>0</v>
      </c>
      <c r="AP137" s="100">
        <v>0</v>
      </c>
      <c r="AQ137" s="100">
        <v>0</v>
      </c>
    </row>
    <row r="138" s="98" customFormat="1" spans="1:43">
      <c r="A138" s="103"/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AI138" s="100"/>
      <c r="AJ138" s="100"/>
      <c r="AK138" s="100" t="s">
        <v>224</v>
      </c>
      <c r="AL138" s="100">
        <v>0</v>
      </c>
      <c r="AM138" s="100">
        <v>0</v>
      </c>
      <c r="AN138" s="100">
        <v>0</v>
      </c>
      <c r="AO138" s="100">
        <v>0</v>
      </c>
      <c r="AP138" s="100">
        <v>0</v>
      </c>
      <c r="AQ138" s="100">
        <v>0</v>
      </c>
    </row>
    <row r="139" s="98" customFormat="1" spans="1:43">
      <c r="A139" s="103"/>
      <c r="B139" s="103"/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AI139" s="100"/>
      <c r="AJ139" s="100"/>
      <c r="AK139" s="100" t="s">
        <v>50</v>
      </c>
      <c r="AL139" s="100">
        <v>0</v>
      </c>
      <c r="AM139" s="100">
        <v>0</v>
      </c>
      <c r="AN139" s="100">
        <v>10000</v>
      </c>
      <c r="AO139" s="100">
        <v>0</v>
      </c>
      <c r="AP139" s="100">
        <v>0</v>
      </c>
      <c r="AQ139" s="100">
        <v>35000</v>
      </c>
    </row>
    <row r="140" s="98" customFormat="1" spans="1:43">
      <c r="A140" s="103"/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AI140" s="100"/>
      <c r="AJ140" s="100"/>
      <c r="AK140" s="100" t="s">
        <v>225</v>
      </c>
      <c r="AL140" s="100">
        <v>0</v>
      </c>
      <c r="AM140" s="100">
        <v>0</v>
      </c>
      <c r="AN140" s="100">
        <v>0</v>
      </c>
      <c r="AO140" s="100">
        <v>0</v>
      </c>
      <c r="AP140" s="100">
        <v>0</v>
      </c>
      <c r="AQ140" s="100">
        <v>0</v>
      </c>
    </row>
    <row r="141" s="98" customFormat="1" spans="1:43">
      <c r="A141" s="103"/>
      <c r="B141" s="103"/>
      <c r="C141" s="103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AI141" s="100"/>
      <c r="AJ141" s="100"/>
      <c r="AK141" s="100" t="s">
        <v>226</v>
      </c>
      <c r="AL141" s="100">
        <v>0</v>
      </c>
      <c r="AM141" s="100">
        <v>0</v>
      </c>
      <c r="AN141" s="100">
        <v>0</v>
      </c>
      <c r="AO141" s="100">
        <v>0</v>
      </c>
      <c r="AP141" s="100">
        <v>0</v>
      </c>
      <c r="AQ141" s="100">
        <v>0</v>
      </c>
    </row>
    <row r="142" s="98" customFormat="1" spans="1:43">
      <c r="A142" s="103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AI142" s="100"/>
      <c r="AJ142" s="100"/>
      <c r="AK142" s="100" t="s">
        <v>227</v>
      </c>
      <c r="AL142" s="100">
        <v>0</v>
      </c>
      <c r="AM142" s="100">
        <v>0</v>
      </c>
      <c r="AN142" s="100">
        <v>0</v>
      </c>
      <c r="AO142" s="100">
        <v>4</v>
      </c>
      <c r="AP142" s="100">
        <v>0</v>
      </c>
      <c r="AQ142" s="100">
        <v>0</v>
      </c>
    </row>
    <row r="143" s="98" customFormat="1" spans="1:43">
      <c r="A143" s="103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AI143" s="100"/>
      <c r="AJ143" s="100"/>
      <c r="AK143" s="100" t="s">
        <v>228</v>
      </c>
      <c r="AL143" s="100">
        <v>0</v>
      </c>
      <c r="AM143" s="100">
        <v>0</v>
      </c>
      <c r="AN143" s="100">
        <v>0</v>
      </c>
      <c r="AO143" s="100">
        <v>0</v>
      </c>
      <c r="AP143" s="100">
        <v>0</v>
      </c>
      <c r="AQ143" s="100">
        <v>0</v>
      </c>
    </row>
    <row r="144" s="98" customFormat="1" spans="1:43">
      <c r="A144" s="103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AI144" s="100"/>
      <c r="AJ144" s="100"/>
      <c r="AK144" s="100" t="s">
        <v>229</v>
      </c>
      <c r="AL144" s="100">
        <v>0</v>
      </c>
      <c r="AM144" s="100">
        <v>0</v>
      </c>
      <c r="AN144" s="100">
        <v>0</v>
      </c>
      <c r="AO144" s="100">
        <v>0</v>
      </c>
      <c r="AP144" s="100">
        <v>100000</v>
      </c>
      <c r="AQ144" s="100">
        <v>200000</v>
      </c>
    </row>
    <row r="145" s="98" customFormat="1" spans="1:43">
      <c r="A145" s="103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AI145" s="100"/>
      <c r="AJ145" s="100"/>
      <c r="AK145" s="100" t="s">
        <v>51</v>
      </c>
      <c r="AL145" s="100">
        <v>0</v>
      </c>
      <c r="AM145" s="100">
        <v>0</v>
      </c>
      <c r="AN145" s="100">
        <v>0</v>
      </c>
      <c r="AO145" s="100">
        <v>0</v>
      </c>
      <c r="AP145" s="100">
        <v>0</v>
      </c>
      <c r="AQ145" s="100">
        <v>30000</v>
      </c>
    </row>
    <row r="146" s="98" customFormat="1" spans="1:43">
      <c r="A146" s="103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AI146" s="100"/>
      <c r="AJ146" s="100"/>
      <c r="AK146" s="100" t="s">
        <v>230</v>
      </c>
      <c r="AL146" s="100">
        <v>0</v>
      </c>
      <c r="AM146" s="100">
        <v>0</v>
      </c>
      <c r="AN146" s="100">
        <v>0</v>
      </c>
      <c r="AO146" s="100">
        <v>0</v>
      </c>
      <c r="AP146" s="100">
        <v>0</v>
      </c>
      <c r="AQ146" s="100">
        <v>0</v>
      </c>
    </row>
    <row r="147" s="98" customFormat="1" spans="1:43">
      <c r="A147" s="103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AI147" s="100"/>
      <c r="AJ147" s="100"/>
      <c r="AK147" s="100" t="s">
        <v>231</v>
      </c>
      <c r="AL147" s="100">
        <v>0</v>
      </c>
      <c r="AM147" s="100">
        <v>0</v>
      </c>
      <c r="AN147" s="100">
        <v>0</v>
      </c>
      <c r="AO147" s="100">
        <v>0</v>
      </c>
      <c r="AP147" s="100">
        <v>0</v>
      </c>
      <c r="AQ147" s="100">
        <v>0</v>
      </c>
    </row>
    <row r="148" s="98" customFormat="1" spans="1:43">
      <c r="A148" s="103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AI148" s="100"/>
      <c r="AJ148" s="100"/>
      <c r="AK148" s="100" t="s">
        <v>232</v>
      </c>
      <c r="AL148" s="100">
        <v>0</v>
      </c>
      <c r="AM148" s="100">
        <v>0</v>
      </c>
      <c r="AN148" s="100">
        <v>0</v>
      </c>
      <c r="AO148" s="100">
        <v>0</v>
      </c>
      <c r="AP148" s="100">
        <v>0</v>
      </c>
      <c r="AQ148" s="100">
        <v>0</v>
      </c>
    </row>
    <row r="149" s="98" customFormat="1" spans="1:43">
      <c r="A149" s="103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AI149" s="100"/>
      <c r="AJ149" s="100"/>
      <c r="AK149" s="100" t="s">
        <v>233</v>
      </c>
      <c r="AL149" s="100">
        <v>0</v>
      </c>
      <c r="AM149" s="100">
        <v>0</v>
      </c>
      <c r="AN149" s="100">
        <v>0</v>
      </c>
      <c r="AO149" s="100">
        <v>0</v>
      </c>
      <c r="AP149" s="100">
        <v>0</v>
      </c>
      <c r="AQ149" s="100">
        <v>30000</v>
      </c>
    </row>
    <row r="150" s="98" customFormat="1" spans="1:43">
      <c r="A150" s="103"/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AI150" s="100"/>
      <c r="AJ150" s="100"/>
      <c r="AK150" s="100" t="s">
        <v>234</v>
      </c>
      <c r="AL150" s="100">
        <v>0</v>
      </c>
      <c r="AM150" s="100">
        <v>0</v>
      </c>
      <c r="AN150" s="100">
        <v>0</v>
      </c>
      <c r="AO150" s="100">
        <v>0</v>
      </c>
      <c r="AP150" s="100">
        <v>0</v>
      </c>
      <c r="AQ150" s="100">
        <v>0</v>
      </c>
    </row>
    <row r="151" s="98" customFormat="1" spans="1:43">
      <c r="A151" s="103"/>
      <c r="B151" s="103"/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AI151" s="100"/>
      <c r="AJ151" s="100"/>
      <c r="AK151" s="100" t="s">
        <v>235</v>
      </c>
      <c r="AL151" s="100">
        <v>0</v>
      </c>
      <c r="AM151" s="100">
        <v>0</v>
      </c>
      <c r="AN151" s="100">
        <v>0</v>
      </c>
      <c r="AO151" s="100">
        <v>0</v>
      </c>
      <c r="AP151" s="100">
        <v>0</v>
      </c>
      <c r="AQ151" s="100">
        <v>0</v>
      </c>
    </row>
    <row r="152" s="98" customFormat="1" spans="1:43">
      <c r="A152" s="103"/>
      <c r="B152" s="103"/>
      <c r="C152" s="103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AI152" s="100"/>
      <c r="AJ152" s="100"/>
      <c r="AK152" s="100" t="s">
        <v>236</v>
      </c>
      <c r="AL152" s="100">
        <v>0</v>
      </c>
      <c r="AM152" s="100">
        <v>0</v>
      </c>
      <c r="AN152" s="100">
        <v>0</v>
      </c>
      <c r="AO152" s="100">
        <v>0</v>
      </c>
      <c r="AP152" s="100">
        <v>80000</v>
      </c>
      <c r="AQ152" s="100">
        <v>80000</v>
      </c>
    </row>
    <row r="153" s="98" customFormat="1" spans="1:43">
      <c r="A153" s="103"/>
      <c r="B153" s="103"/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AI153" s="100"/>
      <c r="AJ153" s="100"/>
      <c r="AK153" s="100" t="s">
        <v>237</v>
      </c>
      <c r="AL153" s="100">
        <v>0</v>
      </c>
      <c r="AM153" s="100">
        <v>0</v>
      </c>
      <c r="AN153" s="100">
        <v>0</v>
      </c>
      <c r="AO153" s="100">
        <v>0</v>
      </c>
      <c r="AP153" s="100">
        <v>0</v>
      </c>
      <c r="AQ153" s="100">
        <v>0</v>
      </c>
    </row>
    <row r="154" s="98" customFormat="1" spans="1:43">
      <c r="A154" s="103"/>
      <c r="B154" s="103"/>
      <c r="C154" s="103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AI154" s="100"/>
      <c r="AJ154" s="100"/>
      <c r="AK154" s="100" t="s">
        <v>238</v>
      </c>
      <c r="AL154" s="100">
        <v>0</v>
      </c>
      <c r="AM154" s="100">
        <v>0</v>
      </c>
      <c r="AN154" s="100">
        <v>0</v>
      </c>
      <c r="AO154" s="100">
        <v>0</v>
      </c>
      <c r="AP154" s="100">
        <v>0</v>
      </c>
      <c r="AQ154" s="100">
        <v>0</v>
      </c>
    </row>
    <row r="155" s="98" customFormat="1" spans="1:43">
      <c r="A155" s="103"/>
      <c r="B155" s="103"/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AI155" s="100"/>
      <c r="AJ155" s="100"/>
      <c r="AK155" s="100" t="s">
        <v>239</v>
      </c>
      <c r="AL155" s="100">
        <v>0</v>
      </c>
      <c r="AM155" s="100">
        <v>0</v>
      </c>
      <c r="AN155" s="100">
        <v>0</v>
      </c>
      <c r="AO155" s="100">
        <v>0</v>
      </c>
      <c r="AP155" s="100">
        <v>0</v>
      </c>
      <c r="AQ155" s="100">
        <v>0</v>
      </c>
    </row>
    <row r="156" s="98" customFormat="1" spans="1:43">
      <c r="A156" s="103"/>
      <c r="B156" s="103"/>
      <c r="C156" s="103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AI156" s="100"/>
      <c r="AJ156" s="100"/>
      <c r="AK156" s="100" t="s">
        <v>240</v>
      </c>
      <c r="AL156" s="100">
        <v>0</v>
      </c>
      <c r="AM156" s="100">
        <v>0</v>
      </c>
      <c r="AN156" s="100">
        <v>0</v>
      </c>
      <c r="AO156" s="100">
        <v>0</v>
      </c>
      <c r="AP156" s="100">
        <v>0</v>
      </c>
      <c r="AQ156" s="100">
        <v>10000</v>
      </c>
    </row>
    <row r="157" s="98" customFormat="1" spans="1:43">
      <c r="A157" s="103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AI157" s="100"/>
      <c r="AJ157" s="100"/>
      <c r="AK157" s="100" t="s">
        <v>241</v>
      </c>
      <c r="AL157" s="100">
        <v>0</v>
      </c>
      <c r="AM157" s="100">
        <v>0</v>
      </c>
      <c r="AN157" s="100">
        <v>0</v>
      </c>
      <c r="AO157" s="100">
        <v>0</v>
      </c>
      <c r="AP157" s="100">
        <v>0</v>
      </c>
      <c r="AQ157" s="100">
        <v>0</v>
      </c>
    </row>
    <row r="158" s="98" customFormat="1" spans="1:43">
      <c r="A158" s="103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AI158" s="100"/>
      <c r="AJ158" s="100"/>
      <c r="AK158" s="100" t="s">
        <v>242</v>
      </c>
      <c r="AL158" s="100">
        <v>0</v>
      </c>
      <c r="AM158" s="100">
        <v>0</v>
      </c>
      <c r="AN158" s="100">
        <v>0</v>
      </c>
      <c r="AO158" s="100">
        <v>0</v>
      </c>
      <c r="AP158" s="100">
        <v>0</v>
      </c>
      <c r="AQ158" s="100">
        <v>0</v>
      </c>
    </row>
    <row r="159" s="98" customFormat="1" spans="1:43">
      <c r="A159" s="103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AI159" s="100"/>
      <c r="AJ159" s="100"/>
      <c r="AK159" s="100" t="s">
        <v>243</v>
      </c>
      <c r="AL159" s="100">
        <v>0</v>
      </c>
      <c r="AM159" s="100">
        <v>0</v>
      </c>
      <c r="AN159" s="100">
        <v>0</v>
      </c>
      <c r="AO159" s="100">
        <v>0</v>
      </c>
      <c r="AP159" s="100">
        <v>0</v>
      </c>
      <c r="AQ159" s="100">
        <v>38000</v>
      </c>
    </row>
    <row r="160" s="98" customFormat="1" spans="1:43">
      <c r="A160" s="103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AI160" s="100"/>
      <c r="AJ160" s="100"/>
      <c r="AK160" s="100" t="s">
        <v>244</v>
      </c>
      <c r="AL160" s="100">
        <v>0</v>
      </c>
      <c r="AM160" s="100">
        <v>0</v>
      </c>
      <c r="AN160" s="100">
        <v>0</v>
      </c>
      <c r="AO160" s="100">
        <v>0</v>
      </c>
      <c r="AP160" s="100">
        <v>0</v>
      </c>
      <c r="AQ160" s="100">
        <v>0</v>
      </c>
    </row>
    <row r="161" s="98" customFormat="1" spans="1:43">
      <c r="A161" s="103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AI161" s="100"/>
      <c r="AJ161" s="100"/>
      <c r="AK161" s="100" t="s">
        <v>245</v>
      </c>
      <c r="AL161" s="100">
        <v>0</v>
      </c>
      <c r="AM161" s="100">
        <v>0</v>
      </c>
      <c r="AN161" s="100">
        <v>0</v>
      </c>
      <c r="AO161" s="100">
        <v>0</v>
      </c>
      <c r="AP161" s="100">
        <v>0</v>
      </c>
      <c r="AQ161" s="100">
        <v>0</v>
      </c>
    </row>
    <row r="162" s="98" customFormat="1" spans="1:43">
      <c r="A162" s="103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AI162" s="100"/>
      <c r="AJ162" s="100"/>
      <c r="AK162" s="100" t="s">
        <v>246</v>
      </c>
      <c r="AL162" s="100">
        <v>0</v>
      </c>
      <c r="AM162" s="100">
        <v>0</v>
      </c>
      <c r="AN162" s="100">
        <v>0</v>
      </c>
      <c r="AO162" s="100">
        <v>0</v>
      </c>
      <c r="AP162" s="100">
        <v>0</v>
      </c>
      <c r="AQ162" s="100">
        <v>0</v>
      </c>
    </row>
    <row r="163" s="98" customFormat="1" spans="1:43">
      <c r="A163" s="103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AI163" s="100"/>
      <c r="AJ163" s="100"/>
      <c r="AK163" s="100" t="s">
        <v>247</v>
      </c>
      <c r="AL163" s="100">
        <v>0</v>
      </c>
      <c r="AM163" s="100">
        <v>0</v>
      </c>
      <c r="AN163" s="100">
        <v>0</v>
      </c>
      <c r="AO163" s="100">
        <v>0</v>
      </c>
      <c r="AP163" s="100">
        <v>0</v>
      </c>
      <c r="AQ163" s="100">
        <v>0</v>
      </c>
    </row>
    <row r="164" s="98" customFormat="1" spans="1:43">
      <c r="A164" s="103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AI164" s="100"/>
      <c r="AJ164" s="100"/>
      <c r="AK164" s="100" t="s">
        <v>248</v>
      </c>
      <c r="AL164" s="100">
        <v>0</v>
      </c>
      <c r="AM164" s="100">
        <v>0</v>
      </c>
      <c r="AN164" s="100">
        <v>0</v>
      </c>
      <c r="AO164" s="100">
        <v>0</v>
      </c>
      <c r="AP164" s="100">
        <v>0</v>
      </c>
      <c r="AQ164" s="100">
        <v>0</v>
      </c>
    </row>
    <row r="165" s="98" customFormat="1" spans="1:43">
      <c r="A165" s="103"/>
      <c r="B165" s="103"/>
      <c r="C165" s="103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AI165" s="100"/>
      <c r="AJ165" s="100"/>
      <c r="AK165" s="100" t="s">
        <v>249</v>
      </c>
      <c r="AL165" s="100">
        <v>0</v>
      </c>
      <c r="AM165" s="100">
        <v>0</v>
      </c>
      <c r="AN165" s="100">
        <v>0</v>
      </c>
      <c r="AO165" s="100">
        <v>0</v>
      </c>
      <c r="AP165" s="100">
        <v>0</v>
      </c>
      <c r="AQ165" s="100">
        <v>0</v>
      </c>
    </row>
    <row r="166" s="98" customFormat="1" spans="1:43">
      <c r="A166" s="103"/>
      <c r="B166" s="103"/>
      <c r="C166" s="103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AI166" s="100"/>
      <c r="AJ166" s="100"/>
      <c r="AK166" s="100" t="s">
        <v>250</v>
      </c>
      <c r="AL166" s="100">
        <v>0</v>
      </c>
      <c r="AM166" s="100">
        <v>0</v>
      </c>
      <c r="AN166" s="100">
        <v>0</v>
      </c>
      <c r="AO166" s="100">
        <v>0</v>
      </c>
      <c r="AP166" s="100">
        <v>0</v>
      </c>
      <c r="AQ166" s="100">
        <v>0</v>
      </c>
    </row>
    <row r="167" s="98" customFormat="1" spans="1:43">
      <c r="A167" s="103"/>
      <c r="B167" s="103"/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AI167" s="100"/>
      <c r="AJ167" s="100"/>
      <c r="AK167" s="100" t="s">
        <v>251</v>
      </c>
      <c r="AL167" s="100">
        <v>0</v>
      </c>
      <c r="AM167" s="100">
        <v>0</v>
      </c>
      <c r="AN167" s="100">
        <v>0</v>
      </c>
      <c r="AO167" s="100">
        <v>0</v>
      </c>
      <c r="AP167" s="100">
        <v>0</v>
      </c>
      <c r="AQ167" s="100">
        <v>0</v>
      </c>
    </row>
    <row r="168" s="98" customFormat="1" spans="1:43">
      <c r="A168" s="103"/>
      <c r="B168" s="103"/>
      <c r="C168" s="103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AI168" s="100"/>
      <c r="AJ168" s="100"/>
      <c r="AK168" s="100" t="s">
        <v>252</v>
      </c>
      <c r="AL168" s="100">
        <v>0</v>
      </c>
      <c r="AM168" s="100">
        <v>0</v>
      </c>
      <c r="AN168" s="100">
        <v>0</v>
      </c>
      <c r="AO168" s="100">
        <v>0</v>
      </c>
      <c r="AP168" s="100">
        <v>0</v>
      </c>
      <c r="AQ168" s="100">
        <v>97200</v>
      </c>
    </row>
    <row r="169" s="98" customFormat="1" spans="1:43">
      <c r="A169" s="103"/>
      <c r="B169" s="103"/>
      <c r="C169" s="103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AI169" s="100"/>
      <c r="AJ169" s="100"/>
      <c r="AK169" s="100" t="s">
        <v>253</v>
      </c>
      <c r="AL169" s="100">
        <v>0</v>
      </c>
      <c r="AM169" s="100">
        <v>0</v>
      </c>
      <c r="AN169" s="100">
        <v>0</v>
      </c>
      <c r="AO169" s="100">
        <v>0</v>
      </c>
      <c r="AP169" s="100">
        <v>0</v>
      </c>
      <c r="AQ169" s="100">
        <v>0</v>
      </c>
    </row>
    <row r="170" s="98" customFormat="1" spans="1:43">
      <c r="A170" s="103"/>
      <c r="B170" s="103"/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AI170" s="100"/>
      <c r="AJ170" s="100"/>
      <c r="AK170" s="100" t="s">
        <v>254</v>
      </c>
      <c r="AL170" s="100">
        <v>0</v>
      </c>
      <c r="AM170" s="100">
        <v>0</v>
      </c>
      <c r="AN170" s="100">
        <v>0</v>
      </c>
      <c r="AO170" s="100">
        <v>0</v>
      </c>
      <c r="AP170" s="100">
        <v>0</v>
      </c>
      <c r="AQ170" s="100">
        <v>92000</v>
      </c>
    </row>
    <row r="171" s="98" customFormat="1" spans="1:43">
      <c r="A171" s="103"/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AI171" s="100"/>
      <c r="AJ171" s="100"/>
      <c r="AK171" s="100" t="s">
        <v>255</v>
      </c>
      <c r="AL171" s="100">
        <v>0</v>
      </c>
      <c r="AM171" s="100">
        <v>0</v>
      </c>
      <c r="AN171" s="100">
        <v>0</v>
      </c>
      <c r="AO171" s="100">
        <v>0</v>
      </c>
      <c r="AP171" s="100">
        <v>0</v>
      </c>
      <c r="AQ171" s="100">
        <v>0</v>
      </c>
    </row>
    <row r="172" s="98" customFormat="1" spans="1:43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AI172" s="100"/>
      <c r="AJ172" s="100"/>
      <c r="AK172" s="100" t="s">
        <v>256</v>
      </c>
      <c r="AL172" s="100">
        <v>0</v>
      </c>
      <c r="AM172" s="100">
        <v>0</v>
      </c>
      <c r="AN172" s="100">
        <v>0</v>
      </c>
      <c r="AO172" s="100">
        <v>0</v>
      </c>
      <c r="AP172" s="100">
        <v>0</v>
      </c>
      <c r="AQ172" s="100">
        <v>0</v>
      </c>
    </row>
    <row r="173" s="98" customFormat="1" spans="1:43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AI173" s="100"/>
      <c r="AJ173" s="100"/>
      <c r="AK173" s="100" t="s">
        <v>257</v>
      </c>
      <c r="AL173" s="100">
        <v>0</v>
      </c>
      <c r="AM173" s="100">
        <v>0</v>
      </c>
      <c r="AN173" s="100">
        <v>0</v>
      </c>
      <c r="AO173" s="100">
        <v>0</v>
      </c>
      <c r="AP173" s="100">
        <v>0</v>
      </c>
      <c r="AQ173" s="100">
        <v>14000</v>
      </c>
    </row>
    <row r="174" s="98" customFormat="1" spans="1:43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AI174" s="100"/>
      <c r="AJ174" s="100"/>
      <c r="AK174" s="100" t="s">
        <v>258</v>
      </c>
      <c r="AL174" s="100">
        <v>0</v>
      </c>
      <c r="AM174" s="100">
        <v>0</v>
      </c>
      <c r="AN174" s="100">
        <v>0</v>
      </c>
      <c r="AO174" s="100">
        <v>0</v>
      </c>
      <c r="AP174" s="100">
        <v>0</v>
      </c>
      <c r="AQ174" s="100">
        <v>0</v>
      </c>
    </row>
    <row r="175" s="98" customFormat="1" spans="1:43">
      <c r="A175" s="103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AI175" s="100"/>
      <c r="AJ175" s="100"/>
      <c r="AK175" s="100" t="s">
        <v>259</v>
      </c>
      <c r="AL175" s="100">
        <v>0</v>
      </c>
      <c r="AM175" s="100">
        <v>0</v>
      </c>
      <c r="AN175" s="100">
        <v>0</v>
      </c>
      <c r="AO175" s="100">
        <v>0</v>
      </c>
      <c r="AP175" s="100">
        <v>0</v>
      </c>
      <c r="AQ175" s="100">
        <v>0</v>
      </c>
    </row>
    <row r="176" s="98" customFormat="1" spans="1:43">
      <c r="A176" s="103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AI176" s="100"/>
      <c r="AJ176" s="100"/>
      <c r="AK176" s="100" t="s">
        <v>47</v>
      </c>
      <c r="AL176" s="100">
        <v>0</v>
      </c>
      <c r="AM176" s="100">
        <v>0</v>
      </c>
      <c r="AN176" s="100">
        <v>0</v>
      </c>
      <c r="AO176" s="100">
        <v>52</v>
      </c>
      <c r="AP176" s="100">
        <v>408000</v>
      </c>
      <c r="AQ176" s="100">
        <v>608000</v>
      </c>
    </row>
    <row r="177" s="98" customFormat="1" spans="1:43">
      <c r="A177" s="103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AI177" s="100"/>
      <c r="AJ177" s="100"/>
      <c r="AK177" s="100" t="s">
        <v>260</v>
      </c>
      <c r="AL177" s="100">
        <v>0</v>
      </c>
      <c r="AM177" s="100">
        <v>0</v>
      </c>
      <c r="AN177" s="100">
        <v>0</v>
      </c>
      <c r="AO177" s="100">
        <v>0</v>
      </c>
      <c r="AP177" s="100">
        <v>0</v>
      </c>
      <c r="AQ177" s="100">
        <v>0</v>
      </c>
    </row>
    <row r="178" s="98" customFormat="1" spans="1:43">
      <c r="A178" s="103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AI178" s="100"/>
      <c r="AJ178" s="100"/>
      <c r="AK178" s="100" t="s">
        <v>261</v>
      </c>
      <c r="AL178" s="100">
        <v>0</v>
      </c>
      <c r="AM178" s="100">
        <v>0</v>
      </c>
      <c r="AN178" s="100">
        <v>0</v>
      </c>
      <c r="AO178" s="100">
        <v>0</v>
      </c>
      <c r="AP178" s="100">
        <v>0</v>
      </c>
      <c r="AQ178" s="100">
        <v>6280</v>
      </c>
    </row>
    <row r="179" s="98" customFormat="1" spans="1:43">
      <c r="A179" s="103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AI179" s="100"/>
      <c r="AJ179" s="100"/>
      <c r="AK179" s="100" t="s">
        <v>262</v>
      </c>
      <c r="AL179" s="100">
        <v>0</v>
      </c>
      <c r="AM179" s="100">
        <v>0</v>
      </c>
      <c r="AN179" s="100">
        <v>0</v>
      </c>
      <c r="AO179" s="100">
        <v>0</v>
      </c>
      <c r="AP179" s="100">
        <v>0</v>
      </c>
      <c r="AQ179" s="100">
        <v>222150</v>
      </c>
    </row>
    <row r="180" s="98" customFormat="1" spans="1:43">
      <c r="A180" s="103"/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AI180" s="100"/>
      <c r="AJ180" s="100"/>
      <c r="AK180" s="100" t="s">
        <v>263</v>
      </c>
      <c r="AL180" s="100">
        <v>0</v>
      </c>
      <c r="AM180" s="100">
        <v>0</v>
      </c>
      <c r="AN180" s="100">
        <v>0</v>
      </c>
      <c r="AO180" s="100">
        <v>0</v>
      </c>
      <c r="AP180" s="100">
        <v>0</v>
      </c>
      <c r="AQ180" s="100">
        <v>0</v>
      </c>
    </row>
    <row r="181" s="98" customFormat="1" spans="1:43">
      <c r="A181" s="103"/>
      <c r="B181" s="103"/>
      <c r="C181" s="103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AI181" s="100"/>
      <c r="AJ181" s="100"/>
      <c r="AK181" s="100" t="s">
        <v>264</v>
      </c>
      <c r="AL181" s="100">
        <v>0</v>
      </c>
      <c r="AM181" s="100">
        <v>0</v>
      </c>
      <c r="AN181" s="100">
        <v>0</v>
      </c>
      <c r="AO181" s="100">
        <v>0</v>
      </c>
      <c r="AP181" s="100">
        <v>0</v>
      </c>
      <c r="AQ181" s="100">
        <v>66000</v>
      </c>
    </row>
    <row r="182" s="98" customFormat="1" spans="1:43">
      <c r="A182" s="103"/>
      <c r="B182" s="103"/>
      <c r="C182" s="103"/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AI182" s="100"/>
      <c r="AJ182" s="100"/>
      <c r="AK182" s="100" t="s">
        <v>265</v>
      </c>
      <c r="AL182" s="100">
        <v>0</v>
      </c>
      <c r="AM182" s="100">
        <v>0</v>
      </c>
      <c r="AN182" s="100">
        <v>0</v>
      </c>
      <c r="AO182" s="100">
        <v>0</v>
      </c>
      <c r="AP182" s="100">
        <v>0</v>
      </c>
      <c r="AQ182" s="100">
        <v>0</v>
      </c>
    </row>
    <row r="183" s="98" customFormat="1" spans="1:43">
      <c r="A183" s="103"/>
      <c r="B183" s="103"/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AI183" s="100"/>
      <c r="AJ183" s="100"/>
      <c r="AK183" s="100" t="s">
        <v>266</v>
      </c>
      <c r="AL183" s="100">
        <v>0</v>
      </c>
      <c r="AM183" s="100">
        <v>0</v>
      </c>
      <c r="AN183" s="100">
        <v>0</v>
      </c>
      <c r="AO183" s="100">
        <v>0</v>
      </c>
      <c r="AP183" s="100">
        <v>0</v>
      </c>
      <c r="AQ183" s="100">
        <v>0</v>
      </c>
    </row>
    <row r="184" s="98" customFormat="1" spans="1:43">
      <c r="A184" s="103"/>
      <c r="B184" s="103"/>
      <c r="C184" s="103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AI184" s="100"/>
      <c r="AJ184" s="100"/>
      <c r="AK184" s="100" t="s">
        <v>267</v>
      </c>
      <c r="AL184" s="100">
        <v>0</v>
      </c>
      <c r="AM184" s="100">
        <v>0</v>
      </c>
      <c r="AN184" s="100">
        <v>0</v>
      </c>
      <c r="AO184" s="100">
        <v>0</v>
      </c>
      <c r="AP184" s="100">
        <v>0</v>
      </c>
      <c r="AQ184" s="100">
        <v>0</v>
      </c>
    </row>
    <row r="185" s="98" customFormat="1" spans="1:43">
      <c r="A185" s="103"/>
      <c r="B185" s="103"/>
      <c r="C185" s="103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AI185" s="100"/>
      <c r="AJ185" s="100"/>
      <c r="AK185" s="100" t="s">
        <v>268</v>
      </c>
      <c r="AL185" s="100">
        <v>0</v>
      </c>
      <c r="AM185" s="100">
        <v>0</v>
      </c>
      <c r="AN185" s="100">
        <v>0</v>
      </c>
      <c r="AO185" s="100">
        <v>0</v>
      </c>
      <c r="AP185" s="100">
        <v>0</v>
      </c>
      <c r="AQ185" s="100">
        <v>10000</v>
      </c>
    </row>
    <row r="186" s="98" customFormat="1" spans="1:43">
      <c r="A186" s="103"/>
      <c r="B186" s="103"/>
      <c r="C186" s="103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AI186" s="100"/>
      <c r="AJ186" s="100"/>
      <c r="AK186" s="100" t="s">
        <v>269</v>
      </c>
      <c r="AL186" s="100">
        <v>0</v>
      </c>
      <c r="AM186" s="100">
        <v>0</v>
      </c>
      <c r="AN186" s="100">
        <v>0</v>
      </c>
      <c r="AO186" s="100">
        <v>0</v>
      </c>
      <c r="AP186" s="100">
        <v>0</v>
      </c>
      <c r="AQ186" s="100">
        <v>0</v>
      </c>
    </row>
    <row r="187" s="98" customFormat="1" spans="1:43">
      <c r="A187" s="103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AI187" s="100"/>
      <c r="AJ187" s="100"/>
      <c r="AK187" s="100" t="s">
        <v>270</v>
      </c>
      <c r="AL187" s="100">
        <v>0</v>
      </c>
      <c r="AM187" s="100">
        <v>0</v>
      </c>
      <c r="AN187" s="100">
        <v>0</v>
      </c>
      <c r="AO187" s="100">
        <v>0</v>
      </c>
      <c r="AP187" s="100">
        <v>0</v>
      </c>
      <c r="AQ187" s="100">
        <v>200000</v>
      </c>
    </row>
    <row r="188" s="98" customFormat="1" spans="1:43">
      <c r="A188" s="103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AI188" s="100"/>
      <c r="AJ188" s="100"/>
      <c r="AK188" s="100" t="s">
        <v>271</v>
      </c>
      <c r="AL188" s="100">
        <v>0</v>
      </c>
      <c r="AM188" s="100">
        <v>0</v>
      </c>
      <c r="AN188" s="100">
        <v>0</v>
      </c>
      <c r="AO188" s="100">
        <v>0</v>
      </c>
      <c r="AP188" s="100">
        <v>0</v>
      </c>
      <c r="AQ188" s="100">
        <v>0</v>
      </c>
    </row>
    <row r="189" s="98" customFormat="1" spans="1:43">
      <c r="A189" s="103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AI189" s="100"/>
      <c r="AJ189" s="100"/>
      <c r="AK189" s="100" t="s">
        <v>272</v>
      </c>
      <c r="AL189" s="100">
        <v>0</v>
      </c>
      <c r="AM189" s="100">
        <v>0</v>
      </c>
      <c r="AN189" s="100">
        <v>0</v>
      </c>
      <c r="AO189" s="100">
        <v>0</v>
      </c>
      <c r="AP189" s="100">
        <v>0</v>
      </c>
      <c r="AQ189" s="100">
        <v>0</v>
      </c>
    </row>
    <row r="190" s="98" customFormat="1" spans="1:43">
      <c r="A190" s="103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AI190" s="100"/>
      <c r="AJ190" s="100"/>
      <c r="AK190" s="100" t="s">
        <v>273</v>
      </c>
      <c r="AL190" s="100">
        <v>0</v>
      </c>
      <c r="AM190" s="100">
        <v>0</v>
      </c>
      <c r="AN190" s="100">
        <v>0</v>
      </c>
      <c r="AO190" s="100">
        <v>0</v>
      </c>
      <c r="AP190" s="100">
        <v>0</v>
      </c>
      <c r="AQ190" s="100">
        <v>0</v>
      </c>
    </row>
    <row r="191" s="98" customFormat="1" spans="1:43">
      <c r="A191" s="103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AI191" s="100"/>
      <c r="AJ191" s="100"/>
      <c r="AK191" s="100" t="s">
        <v>274</v>
      </c>
      <c r="AL191" s="100">
        <v>0</v>
      </c>
      <c r="AM191" s="100">
        <v>0</v>
      </c>
      <c r="AN191" s="100">
        <v>0</v>
      </c>
      <c r="AO191" s="100">
        <v>0</v>
      </c>
      <c r="AP191" s="100">
        <v>0</v>
      </c>
      <c r="AQ191" s="100">
        <v>13000</v>
      </c>
    </row>
    <row r="192" s="98" customFormat="1" spans="1:43">
      <c r="A192" s="103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AI192" s="100"/>
      <c r="AJ192" s="100"/>
      <c r="AK192" s="100" t="s">
        <v>275</v>
      </c>
      <c r="AL192" s="100">
        <v>0</v>
      </c>
      <c r="AM192" s="100">
        <v>0</v>
      </c>
      <c r="AN192" s="100">
        <v>0</v>
      </c>
      <c r="AO192" s="100">
        <v>0</v>
      </c>
      <c r="AP192" s="100">
        <v>0</v>
      </c>
      <c r="AQ192" s="100">
        <v>0</v>
      </c>
    </row>
    <row r="193" s="98" customFormat="1" spans="1:43">
      <c r="A193" s="103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AI193" s="100"/>
      <c r="AJ193" s="100"/>
      <c r="AK193" s="100" t="s">
        <v>276</v>
      </c>
      <c r="AL193" s="100">
        <v>0</v>
      </c>
      <c r="AM193" s="100">
        <v>0</v>
      </c>
      <c r="AN193" s="100">
        <v>8000</v>
      </c>
      <c r="AO193" s="100">
        <v>0</v>
      </c>
      <c r="AP193" s="100">
        <v>0</v>
      </c>
      <c r="AQ193" s="100">
        <v>8000</v>
      </c>
    </row>
    <row r="194" s="98" customFormat="1" spans="1:43">
      <c r="A194" s="103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AI194" s="100"/>
      <c r="AJ194" s="100"/>
      <c r="AK194" s="100" t="s">
        <v>277</v>
      </c>
      <c r="AL194" s="100">
        <v>0</v>
      </c>
      <c r="AM194" s="100">
        <v>0</v>
      </c>
      <c r="AN194" s="100">
        <v>0</v>
      </c>
      <c r="AO194" s="100">
        <v>0</v>
      </c>
      <c r="AP194" s="100">
        <v>0</v>
      </c>
      <c r="AQ194" s="100">
        <v>0</v>
      </c>
    </row>
    <row r="195" s="98" customFormat="1" spans="1:43">
      <c r="A195" s="103"/>
      <c r="B195" s="103"/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AI195" s="100"/>
      <c r="AJ195" s="100"/>
      <c r="AK195" s="100" t="s">
        <v>278</v>
      </c>
      <c r="AL195" s="100">
        <v>0</v>
      </c>
      <c r="AM195" s="100">
        <v>0</v>
      </c>
      <c r="AN195" s="100">
        <v>0</v>
      </c>
      <c r="AO195" s="100">
        <v>0</v>
      </c>
      <c r="AP195" s="100">
        <v>0</v>
      </c>
      <c r="AQ195" s="100">
        <v>0</v>
      </c>
    </row>
    <row r="196" s="98" customFormat="1" spans="1:43">
      <c r="A196" s="103"/>
      <c r="B196" s="103"/>
      <c r="C196" s="103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AI196" s="100"/>
      <c r="AJ196" s="100"/>
      <c r="AK196" s="100" t="s">
        <v>279</v>
      </c>
      <c r="AL196" s="100">
        <v>0</v>
      </c>
      <c r="AM196" s="100">
        <v>0</v>
      </c>
      <c r="AN196" s="100">
        <v>0</v>
      </c>
      <c r="AO196" s="100">
        <v>0</v>
      </c>
      <c r="AP196" s="100">
        <v>0</v>
      </c>
      <c r="AQ196" s="100">
        <v>50000</v>
      </c>
    </row>
    <row r="197" s="98" customFormat="1" spans="1:43">
      <c r="A197" s="103"/>
      <c r="B197" s="103"/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AI197" s="100"/>
      <c r="AJ197" s="100"/>
      <c r="AK197" s="100" t="s">
        <v>280</v>
      </c>
      <c r="AL197" s="100">
        <v>0</v>
      </c>
      <c r="AM197" s="100">
        <v>0</v>
      </c>
      <c r="AN197" s="100">
        <v>0</v>
      </c>
      <c r="AO197" s="100">
        <v>0</v>
      </c>
      <c r="AP197" s="100">
        <v>0</v>
      </c>
      <c r="AQ197" s="100">
        <v>0</v>
      </c>
    </row>
    <row r="198" s="98" customFormat="1" spans="1:43">
      <c r="A198" s="103"/>
      <c r="B198" s="103"/>
      <c r="C198" s="103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AI198" s="100"/>
      <c r="AJ198" s="100"/>
      <c r="AK198" s="100" t="s">
        <v>281</v>
      </c>
      <c r="AL198" s="100">
        <v>0</v>
      </c>
      <c r="AM198" s="100">
        <v>0</v>
      </c>
      <c r="AN198" s="100">
        <v>0</v>
      </c>
      <c r="AO198" s="100">
        <v>0</v>
      </c>
      <c r="AP198" s="100">
        <v>0</v>
      </c>
      <c r="AQ198" s="100">
        <v>0</v>
      </c>
    </row>
    <row r="199" s="98" customFormat="1" spans="1:43">
      <c r="A199" s="103"/>
      <c r="B199" s="103"/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AI199" s="100"/>
      <c r="AJ199" s="100"/>
      <c r="AK199" s="100" t="s">
        <v>282</v>
      </c>
      <c r="AL199" s="100">
        <v>0</v>
      </c>
      <c r="AM199" s="100">
        <v>0</v>
      </c>
      <c r="AN199" s="100">
        <v>0</v>
      </c>
      <c r="AO199" s="100">
        <v>0</v>
      </c>
      <c r="AP199" s="100">
        <v>0</v>
      </c>
      <c r="AQ199" s="100">
        <v>0</v>
      </c>
    </row>
    <row r="200" s="98" customFormat="1" spans="1:43">
      <c r="A200" s="103"/>
      <c r="B200" s="103"/>
      <c r="C200" s="103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AI200" s="100"/>
      <c r="AJ200" s="100"/>
      <c r="AK200" s="100" t="s">
        <v>283</v>
      </c>
      <c r="AL200" s="100">
        <v>0</v>
      </c>
      <c r="AM200" s="100">
        <v>0</v>
      </c>
      <c r="AN200" s="100">
        <v>0</v>
      </c>
      <c r="AO200" s="100">
        <v>0</v>
      </c>
      <c r="AP200" s="100">
        <v>0</v>
      </c>
      <c r="AQ200" s="100">
        <v>0</v>
      </c>
    </row>
    <row r="201" s="98" customFormat="1" spans="1:43">
      <c r="A201" s="103"/>
      <c r="B201" s="103"/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AI201" s="100"/>
      <c r="AJ201" s="100"/>
      <c r="AK201" s="100" t="s">
        <v>284</v>
      </c>
      <c r="AL201" s="100">
        <v>0</v>
      </c>
      <c r="AM201" s="100">
        <v>0</v>
      </c>
      <c r="AN201" s="100">
        <v>0</v>
      </c>
      <c r="AO201" s="100">
        <v>3</v>
      </c>
      <c r="AP201" s="100">
        <v>0</v>
      </c>
      <c r="AQ201" s="100">
        <v>0</v>
      </c>
    </row>
    <row r="202" s="98" customFormat="1" spans="1:43">
      <c r="A202" s="103"/>
      <c r="B202" s="103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AI202" s="100"/>
      <c r="AJ202" s="100"/>
      <c r="AK202" s="100" t="s">
        <v>285</v>
      </c>
      <c r="AL202" s="100">
        <v>0</v>
      </c>
      <c r="AM202" s="100">
        <v>0</v>
      </c>
      <c r="AN202" s="100">
        <v>0</v>
      </c>
      <c r="AO202" s="100">
        <v>0</v>
      </c>
      <c r="AP202" s="100">
        <v>0</v>
      </c>
      <c r="AQ202" s="100">
        <v>0</v>
      </c>
    </row>
    <row r="203" s="98" customFormat="1" spans="1:43">
      <c r="A203" s="103"/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AI203" s="100"/>
      <c r="AJ203" s="100"/>
      <c r="AK203" s="100" t="s">
        <v>286</v>
      </c>
      <c r="AL203" s="100">
        <v>0</v>
      </c>
      <c r="AM203" s="100">
        <v>0</v>
      </c>
      <c r="AN203" s="100">
        <v>0</v>
      </c>
      <c r="AO203" s="100">
        <v>0</v>
      </c>
      <c r="AP203" s="100">
        <v>0</v>
      </c>
      <c r="AQ203" s="100">
        <v>477300</v>
      </c>
    </row>
    <row r="204" s="98" customFormat="1" spans="1:43">
      <c r="A204" s="103"/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AI204" s="100"/>
      <c r="AJ204" s="100"/>
      <c r="AK204" s="100" t="s">
        <v>287</v>
      </c>
      <c r="AL204" s="100">
        <v>0</v>
      </c>
      <c r="AM204" s="100">
        <v>0</v>
      </c>
      <c r="AN204" s="100">
        <v>0</v>
      </c>
      <c r="AO204" s="100">
        <v>0</v>
      </c>
      <c r="AP204" s="100">
        <v>0</v>
      </c>
      <c r="AQ204" s="100">
        <v>140000</v>
      </c>
    </row>
    <row r="205" s="98" customFormat="1" spans="1:43">
      <c r="A205" s="103"/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AI205" s="100"/>
      <c r="AJ205" s="100"/>
      <c r="AK205" s="100" t="s">
        <v>288</v>
      </c>
      <c r="AL205" s="100">
        <v>0</v>
      </c>
      <c r="AM205" s="100">
        <v>0</v>
      </c>
      <c r="AN205" s="100">
        <v>0</v>
      </c>
      <c r="AO205" s="100">
        <v>0</v>
      </c>
      <c r="AP205" s="100">
        <v>0</v>
      </c>
      <c r="AQ205" s="100">
        <v>6800</v>
      </c>
    </row>
    <row r="206" s="98" customFormat="1" spans="1:43">
      <c r="A206" s="103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AI206" s="100"/>
      <c r="AJ206" s="100"/>
      <c r="AK206" s="100" t="s">
        <v>289</v>
      </c>
      <c r="AL206" s="100">
        <v>0</v>
      </c>
      <c r="AM206" s="100">
        <v>0</v>
      </c>
      <c r="AN206" s="100">
        <v>0</v>
      </c>
      <c r="AO206" s="100">
        <v>0</v>
      </c>
      <c r="AP206" s="100">
        <v>0</v>
      </c>
      <c r="AQ206" s="100">
        <v>0</v>
      </c>
    </row>
    <row r="207" s="98" customFormat="1" spans="1:43">
      <c r="A207" s="103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AI207" s="100"/>
      <c r="AJ207" s="100"/>
      <c r="AK207" s="100" t="s">
        <v>290</v>
      </c>
      <c r="AL207" s="100">
        <v>0</v>
      </c>
      <c r="AM207" s="100">
        <v>0</v>
      </c>
      <c r="AN207" s="100">
        <v>0</v>
      </c>
      <c r="AO207" s="100">
        <v>0</v>
      </c>
      <c r="AP207" s="100">
        <v>0</v>
      </c>
      <c r="AQ207" s="100">
        <v>0</v>
      </c>
    </row>
    <row r="208" s="98" customFormat="1" spans="1:43">
      <c r="A208" s="103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AI208" s="100"/>
      <c r="AJ208" s="100"/>
      <c r="AK208" s="100" t="s">
        <v>291</v>
      </c>
      <c r="AL208" s="100">
        <v>0</v>
      </c>
      <c r="AM208" s="100">
        <v>0</v>
      </c>
      <c r="AN208" s="100">
        <v>0</v>
      </c>
      <c r="AO208" s="100">
        <v>0</v>
      </c>
      <c r="AP208" s="100">
        <v>0</v>
      </c>
      <c r="AQ208" s="100">
        <v>0</v>
      </c>
    </row>
    <row r="209" s="98" customFormat="1" spans="1:43">
      <c r="A209" s="103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AI209" s="100"/>
      <c r="AJ209" s="100"/>
      <c r="AK209" s="100" t="s">
        <v>292</v>
      </c>
      <c r="AL209" s="100">
        <v>0</v>
      </c>
      <c r="AM209" s="100">
        <v>0</v>
      </c>
      <c r="AN209" s="100">
        <v>0</v>
      </c>
      <c r="AO209" s="100">
        <v>0</v>
      </c>
      <c r="AP209" s="100">
        <v>0</v>
      </c>
      <c r="AQ209" s="100">
        <v>0</v>
      </c>
    </row>
    <row r="210" s="98" customFormat="1" spans="1:43">
      <c r="A210" s="103"/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AI210" s="100"/>
      <c r="AJ210" s="100"/>
      <c r="AK210" s="100" t="s">
        <v>293</v>
      </c>
      <c r="AL210" s="100">
        <v>0</v>
      </c>
      <c r="AM210" s="100">
        <v>0</v>
      </c>
      <c r="AN210" s="100">
        <v>0</v>
      </c>
      <c r="AO210" s="100">
        <v>0</v>
      </c>
      <c r="AP210" s="100">
        <v>0</v>
      </c>
      <c r="AQ210" s="100">
        <v>0</v>
      </c>
    </row>
    <row r="211" s="98" customFormat="1" spans="1:43">
      <c r="A211" s="103"/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AI211" s="100"/>
      <c r="AJ211" s="100"/>
      <c r="AK211" s="100" t="s">
        <v>294</v>
      </c>
      <c r="AL211" s="100">
        <v>0</v>
      </c>
      <c r="AM211" s="100">
        <v>0</v>
      </c>
      <c r="AN211" s="100">
        <v>0</v>
      </c>
      <c r="AO211" s="100">
        <v>0</v>
      </c>
      <c r="AP211" s="100">
        <v>0</v>
      </c>
      <c r="AQ211" s="100">
        <v>0</v>
      </c>
    </row>
    <row r="212" s="98" customFormat="1" spans="1:43">
      <c r="A212" s="103"/>
      <c r="B212" s="103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AI212" s="100"/>
      <c r="AJ212" s="100"/>
      <c r="AK212" s="100" t="s">
        <v>295</v>
      </c>
      <c r="AL212" s="100">
        <v>0</v>
      </c>
      <c r="AM212" s="100">
        <v>0</v>
      </c>
      <c r="AN212" s="100">
        <v>0</v>
      </c>
      <c r="AO212" s="100">
        <v>0</v>
      </c>
      <c r="AP212" s="100">
        <v>0</v>
      </c>
      <c r="AQ212" s="100">
        <v>0</v>
      </c>
    </row>
    <row r="213" s="98" customFormat="1" spans="1:43">
      <c r="A213" s="103"/>
      <c r="B213" s="103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AI213" s="100"/>
      <c r="AJ213" s="100"/>
      <c r="AK213" s="100" t="s">
        <v>296</v>
      </c>
      <c r="AL213" s="100">
        <v>0</v>
      </c>
      <c r="AM213" s="100">
        <v>0</v>
      </c>
      <c r="AN213" s="100">
        <v>0</v>
      </c>
      <c r="AO213" s="100">
        <v>6</v>
      </c>
      <c r="AP213" s="100">
        <v>0</v>
      </c>
      <c r="AQ213" s="100">
        <v>0</v>
      </c>
    </row>
    <row r="214" s="98" customFormat="1" spans="1:43">
      <c r="A214" s="103"/>
      <c r="B214" s="103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AI214" s="100"/>
      <c r="AJ214" s="100"/>
      <c r="AK214" s="100" t="s">
        <v>297</v>
      </c>
      <c r="AL214" s="100">
        <v>0</v>
      </c>
      <c r="AM214" s="100">
        <v>0</v>
      </c>
      <c r="AN214" s="100">
        <v>0</v>
      </c>
      <c r="AO214" s="100">
        <v>0</v>
      </c>
      <c r="AP214" s="100">
        <v>0</v>
      </c>
      <c r="AQ214" s="100">
        <v>0</v>
      </c>
    </row>
    <row r="215" s="98" customFormat="1" spans="1:43">
      <c r="A215" s="103"/>
      <c r="B215" s="103"/>
      <c r="C215" s="103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AI215" s="100"/>
      <c r="AJ215" s="100"/>
      <c r="AK215" s="100" t="s">
        <v>61</v>
      </c>
      <c r="AL215" s="100">
        <v>0</v>
      </c>
      <c r="AM215" s="100">
        <v>0</v>
      </c>
      <c r="AN215" s="100">
        <v>0</v>
      </c>
      <c r="AO215" s="100">
        <v>0</v>
      </c>
      <c r="AP215" s="100">
        <v>0</v>
      </c>
      <c r="AQ215" s="100">
        <v>0</v>
      </c>
    </row>
    <row r="216" s="98" customFormat="1" spans="1:43">
      <c r="A216" s="103"/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AI216" s="100"/>
      <c r="AJ216" s="100"/>
      <c r="AK216" s="100" t="s">
        <v>298</v>
      </c>
      <c r="AL216" s="100">
        <v>0</v>
      </c>
      <c r="AM216" s="100">
        <v>0</v>
      </c>
      <c r="AN216" s="100">
        <v>0</v>
      </c>
      <c r="AO216" s="100">
        <v>0</v>
      </c>
      <c r="AP216" s="100">
        <v>0</v>
      </c>
      <c r="AQ216" s="100">
        <v>25700</v>
      </c>
    </row>
    <row r="217" s="98" customFormat="1" spans="1:43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AI217" s="100"/>
      <c r="AJ217" s="100"/>
      <c r="AK217" s="100" t="s">
        <v>299</v>
      </c>
      <c r="AL217" s="100">
        <v>0</v>
      </c>
      <c r="AM217" s="100">
        <v>0</v>
      </c>
      <c r="AN217" s="100">
        <v>0</v>
      </c>
      <c r="AO217" s="100">
        <v>0</v>
      </c>
      <c r="AP217" s="100">
        <v>0</v>
      </c>
      <c r="AQ217" s="100">
        <v>0</v>
      </c>
    </row>
    <row r="218" s="98" customFormat="1" spans="1:43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AI218" s="100"/>
      <c r="AJ218" s="100"/>
      <c r="AK218" s="100" t="s">
        <v>300</v>
      </c>
      <c r="AL218" s="100">
        <v>0</v>
      </c>
      <c r="AM218" s="100">
        <v>0</v>
      </c>
      <c r="AN218" s="100">
        <v>0</v>
      </c>
      <c r="AO218" s="100">
        <v>0</v>
      </c>
      <c r="AP218" s="100">
        <v>0</v>
      </c>
      <c r="AQ218" s="100">
        <v>0</v>
      </c>
    </row>
    <row r="219" s="98" customFormat="1" spans="1:43">
      <c r="A219" s="103"/>
      <c r="B219" s="103"/>
      <c r="C219" s="103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AI219" s="100"/>
      <c r="AJ219" s="100"/>
      <c r="AK219" s="100" t="s">
        <v>301</v>
      </c>
      <c r="AL219" s="100">
        <v>0</v>
      </c>
      <c r="AM219" s="100">
        <v>0</v>
      </c>
      <c r="AN219" s="100">
        <v>0</v>
      </c>
      <c r="AO219" s="100">
        <v>0</v>
      </c>
      <c r="AP219" s="100">
        <v>0</v>
      </c>
      <c r="AQ219" s="100">
        <v>0</v>
      </c>
    </row>
    <row r="220" s="98" customFormat="1" spans="1:43">
      <c r="A220" s="103"/>
      <c r="B220" s="103"/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AI220" s="100"/>
      <c r="AJ220" s="100"/>
      <c r="AK220" s="100" t="s">
        <v>302</v>
      </c>
      <c r="AL220" s="100">
        <v>0</v>
      </c>
      <c r="AM220" s="100">
        <v>0</v>
      </c>
      <c r="AN220" s="100">
        <v>0</v>
      </c>
      <c r="AO220" s="100">
        <v>0</v>
      </c>
      <c r="AP220" s="100">
        <v>0</v>
      </c>
      <c r="AQ220" s="100">
        <v>0</v>
      </c>
    </row>
    <row r="221" s="98" customFormat="1" spans="1:43">
      <c r="A221" s="103"/>
      <c r="B221" s="103"/>
      <c r="C221" s="103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AI221" s="100"/>
      <c r="AJ221" s="100"/>
      <c r="AK221" s="100" t="s">
        <v>303</v>
      </c>
      <c r="AL221" s="100">
        <v>0</v>
      </c>
      <c r="AM221" s="100">
        <v>0</v>
      </c>
      <c r="AN221" s="100">
        <v>0</v>
      </c>
      <c r="AO221" s="100">
        <v>0</v>
      </c>
      <c r="AP221" s="100">
        <v>0</v>
      </c>
      <c r="AQ221" s="100">
        <v>0</v>
      </c>
    </row>
    <row r="222" s="98" customFormat="1" spans="1:43">
      <c r="A222" s="103"/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AI222" s="100"/>
      <c r="AJ222" s="100"/>
      <c r="AK222" s="100" t="s">
        <v>304</v>
      </c>
      <c r="AL222" s="100">
        <v>0</v>
      </c>
      <c r="AM222" s="100">
        <v>0</v>
      </c>
      <c r="AN222" s="100">
        <v>0</v>
      </c>
      <c r="AO222" s="100">
        <v>0</v>
      </c>
      <c r="AP222" s="100">
        <v>0</v>
      </c>
      <c r="AQ222" s="100">
        <v>0</v>
      </c>
    </row>
    <row r="223" s="98" customFormat="1" spans="1:43">
      <c r="A223" s="103"/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AI223" s="100"/>
      <c r="AJ223" s="100"/>
      <c r="AK223" s="100" t="s">
        <v>305</v>
      </c>
      <c r="AL223" s="100">
        <v>0</v>
      </c>
      <c r="AM223" s="100">
        <v>0</v>
      </c>
      <c r="AN223" s="100">
        <v>0</v>
      </c>
      <c r="AO223" s="100">
        <v>0</v>
      </c>
      <c r="AP223" s="100">
        <v>0</v>
      </c>
      <c r="AQ223" s="100">
        <v>0</v>
      </c>
    </row>
    <row r="224" s="98" customFormat="1" spans="1:43">
      <c r="A224" s="103"/>
      <c r="B224" s="103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AI224" s="100"/>
      <c r="AJ224" s="100"/>
      <c r="AK224" s="100" t="s">
        <v>306</v>
      </c>
      <c r="AL224" s="100">
        <v>0</v>
      </c>
      <c r="AM224" s="100">
        <v>0</v>
      </c>
      <c r="AN224" s="100">
        <v>0</v>
      </c>
      <c r="AO224" s="100">
        <v>0</v>
      </c>
      <c r="AP224" s="100">
        <v>0</v>
      </c>
      <c r="AQ224" s="100">
        <v>0</v>
      </c>
    </row>
    <row r="225" s="98" customFormat="1" spans="1:43">
      <c r="A225" s="103"/>
      <c r="B225" s="103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AI225" s="100"/>
      <c r="AJ225" s="100"/>
      <c r="AK225" s="100" t="s">
        <v>307</v>
      </c>
      <c r="AL225" s="100">
        <v>0</v>
      </c>
      <c r="AM225" s="100">
        <v>0</v>
      </c>
      <c r="AN225" s="100">
        <v>0</v>
      </c>
      <c r="AO225" s="100">
        <v>0</v>
      </c>
      <c r="AP225" s="100">
        <v>0</v>
      </c>
      <c r="AQ225" s="100">
        <v>0</v>
      </c>
    </row>
    <row r="226" s="98" customFormat="1" spans="1:43">
      <c r="A226" s="103"/>
      <c r="B226" s="103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AI226" s="100"/>
      <c r="AJ226" s="100"/>
      <c r="AK226" s="100" t="s">
        <v>308</v>
      </c>
      <c r="AL226" s="100">
        <v>0</v>
      </c>
      <c r="AM226" s="100">
        <v>0</v>
      </c>
      <c r="AN226" s="100">
        <v>0</v>
      </c>
      <c r="AO226" s="100">
        <v>0</v>
      </c>
      <c r="AP226" s="100">
        <v>0</v>
      </c>
      <c r="AQ226" s="100">
        <v>0</v>
      </c>
    </row>
    <row r="227" s="98" customFormat="1" spans="1:43">
      <c r="A227" s="103"/>
      <c r="B227" s="103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AI227" s="100"/>
      <c r="AJ227" s="100"/>
      <c r="AK227" s="100" t="s">
        <v>309</v>
      </c>
      <c r="AL227" s="100">
        <v>0</v>
      </c>
      <c r="AM227" s="100">
        <v>0</v>
      </c>
      <c r="AN227" s="100">
        <v>0</v>
      </c>
      <c r="AO227" s="100">
        <v>0</v>
      </c>
      <c r="AP227" s="100">
        <v>0</v>
      </c>
      <c r="AQ227" s="100">
        <v>100000</v>
      </c>
    </row>
    <row r="228" s="98" customFormat="1" spans="1:43">
      <c r="A228" s="103"/>
      <c r="B228" s="103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AI228" s="100"/>
      <c r="AJ228" s="100"/>
      <c r="AK228" s="100" t="s">
        <v>310</v>
      </c>
      <c r="AL228" s="100">
        <v>0</v>
      </c>
      <c r="AM228" s="100">
        <v>0</v>
      </c>
      <c r="AN228" s="100">
        <v>0</v>
      </c>
      <c r="AO228" s="100">
        <v>0</v>
      </c>
      <c r="AP228" s="100">
        <v>0</v>
      </c>
      <c r="AQ228" s="100">
        <v>0</v>
      </c>
    </row>
    <row r="229" s="98" customFormat="1" spans="1:43">
      <c r="A229" s="103"/>
      <c r="B229" s="103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AI229" s="100"/>
      <c r="AJ229" s="100"/>
      <c r="AK229" s="100" t="s">
        <v>311</v>
      </c>
      <c r="AL229" s="100">
        <v>0</v>
      </c>
      <c r="AM229" s="100">
        <v>0</v>
      </c>
      <c r="AN229" s="100">
        <v>0</v>
      </c>
      <c r="AO229" s="100">
        <v>0</v>
      </c>
      <c r="AP229" s="100">
        <v>100000</v>
      </c>
      <c r="AQ229" s="100">
        <v>100000</v>
      </c>
    </row>
    <row r="230" s="98" customFormat="1" spans="1:43">
      <c r="A230" s="103"/>
      <c r="B230" s="103"/>
      <c r="C230" s="103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AI230" s="100"/>
      <c r="AJ230" s="100"/>
      <c r="AK230" s="100" t="s">
        <v>312</v>
      </c>
      <c r="AL230" s="100">
        <v>0</v>
      </c>
      <c r="AM230" s="100">
        <v>0</v>
      </c>
      <c r="AN230" s="100">
        <v>0</v>
      </c>
      <c r="AO230" s="100">
        <v>0</v>
      </c>
      <c r="AP230" s="100">
        <v>0</v>
      </c>
      <c r="AQ230" s="100">
        <v>0</v>
      </c>
    </row>
    <row r="231" s="98" customFormat="1" spans="1:43">
      <c r="A231" s="103"/>
      <c r="B231" s="103"/>
      <c r="C231" s="103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AI231" s="100"/>
      <c r="AJ231" s="100"/>
      <c r="AK231" s="100" t="s">
        <v>313</v>
      </c>
      <c r="AL231" s="100">
        <v>0</v>
      </c>
      <c r="AM231" s="100">
        <v>0</v>
      </c>
      <c r="AN231" s="100">
        <v>0</v>
      </c>
      <c r="AO231" s="100">
        <v>0</v>
      </c>
      <c r="AP231" s="100">
        <v>0</v>
      </c>
      <c r="AQ231" s="100">
        <v>17888</v>
      </c>
    </row>
    <row r="232" s="98" customFormat="1" spans="1:43">
      <c r="A232" s="103"/>
      <c r="B232" s="103"/>
      <c r="C232" s="103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AI232" s="100"/>
      <c r="AJ232" s="100"/>
      <c r="AK232" s="100" t="s">
        <v>314</v>
      </c>
      <c r="AL232" s="100">
        <v>0</v>
      </c>
      <c r="AM232" s="100">
        <v>0</v>
      </c>
      <c r="AN232" s="100">
        <v>0</v>
      </c>
      <c r="AO232" s="100">
        <v>0</v>
      </c>
      <c r="AP232" s="100">
        <v>0</v>
      </c>
      <c r="AQ232" s="100">
        <v>0</v>
      </c>
    </row>
    <row r="233" s="98" customFormat="1" spans="1:43">
      <c r="A233" s="103"/>
      <c r="B233" s="103"/>
      <c r="C233" s="103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AI233" s="100"/>
      <c r="AJ233" s="100"/>
      <c r="AK233" s="100" t="s">
        <v>315</v>
      </c>
      <c r="AL233" s="100">
        <v>0</v>
      </c>
      <c r="AM233" s="100">
        <v>0</v>
      </c>
      <c r="AN233" s="100">
        <v>0</v>
      </c>
      <c r="AO233" s="100">
        <v>3</v>
      </c>
      <c r="AP233" s="100">
        <v>136000</v>
      </c>
      <c r="AQ233" s="100">
        <v>136000</v>
      </c>
    </row>
    <row r="234" s="98" customFormat="1" spans="1:43">
      <c r="A234" s="103"/>
      <c r="B234" s="103"/>
      <c r="C234" s="103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AI234" s="100"/>
      <c r="AJ234" s="100"/>
      <c r="AK234" s="100" t="s">
        <v>82</v>
      </c>
      <c r="AL234" s="100">
        <v>0</v>
      </c>
      <c r="AM234" s="100">
        <v>0</v>
      </c>
      <c r="AN234" s="100">
        <v>0</v>
      </c>
      <c r="AO234" s="100">
        <v>27</v>
      </c>
      <c r="AP234" s="100">
        <v>139000</v>
      </c>
      <c r="AQ234" s="100">
        <v>182500</v>
      </c>
    </row>
    <row r="235" s="98" customFormat="1" spans="1:43">
      <c r="A235" s="103"/>
      <c r="B235" s="103"/>
      <c r="C235" s="103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AI235" s="100"/>
      <c r="AJ235" s="100"/>
      <c r="AK235" s="100" t="s">
        <v>316</v>
      </c>
      <c r="AL235" s="100">
        <v>0</v>
      </c>
      <c r="AM235" s="100">
        <v>0</v>
      </c>
      <c r="AN235" s="100">
        <v>0</v>
      </c>
      <c r="AO235" s="100">
        <v>1</v>
      </c>
      <c r="AP235" s="100">
        <v>0</v>
      </c>
      <c r="AQ235" s="100">
        <v>36550</v>
      </c>
    </row>
    <row r="236" s="98" customFormat="1" spans="1:43">
      <c r="A236" s="103"/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AI236" s="100"/>
      <c r="AJ236" s="100"/>
      <c r="AK236" s="100" t="s">
        <v>317</v>
      </c>
      <c r="AL236" s="100">
        <v>0</v>
      </c>
      <c r="AM236" s="100">
        <v>0</v>
      </c>
      <c r="AN236" s="100">
        <v>0</v>
      </c>
      <c r="AO236" s="100">
        <v>0</v>
      </c>
      <c r="AP236" s="100">
        <v>0</v>
      </c>
      <c r="AQ236" s="100">
        <v>0</v>
      </c>
    </row>
    <row r="237" s="98" customFormat="1" spans="1:43">
      <c r="A237" s="103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AI237" s="100"/>
      <c r="AJ237" s="100"/>
      <c r="AK237" s="100" t="s">
        <v>318</v>
      </c>
      <c r="AL237" s="100">
        <v>0</v>
      </c>
      <c r="AM237" s="100">
        <v>0</v>
      </c>
      <c r="AN237" s="100">
        <v>0</v>
      </c>
      <c r="AO237" s="100">
        <v>0</v>
      </c>
      <c r="AP237" s="100">
        <v>0</v>
      </c>
      <c r="AQ237" s="100">
        <v>200000</v>
      </c>
    </row>
    <row r="238" s="98" customFormat="1" spans="1:43">
      <c r="A238" s="103"/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AI238" s="100"/>
      <c r="AJ238" s="100"/>
      <c r="AK238" s="100" t="s">
        <v>319</v>
      </c>
      <c r="AL238" s="100">
        <v>0</v>
      </c>
      <c r="AM238" s="100">
        <v>0</v>
      </c>
      <c r="AN238" s="100">
        <v>0</v>
      </c>
      <c r="AO238" s="100">
        <v>0</v>
      </c>
      <c r="AP238" s="100">
        <v>0</v>
      </c>
      <c r="AQ238" s="100">
        <v>0</v>
      </c>
    </row>
    <row r="239" s="98" customFormat="1" spans="1:43">
      <c r="A239" s="103"/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AI239" s="100"/>
      <c r="AJ239" s="100"/>
      <c r="AK239" s="100" t="s">
        <v>320</v>
      </c>
      <c r="AL239" s="100">
        <v>0</v>
      </c>
      <c r="AM239" s="100">
        <v>0</v>
      </c>
      <c r="AN239" s="100">
        <v>0</v>
      </c>
      <c r="AO239" s="100">
        <v>0</v>
      </c>
      <c r="AP239" s="100">
        <v>0</v>
      </c>
      <c r="AQ239" s="100">
        <v>0</v>
      </c>
    </row>
    <row r="240" s="98" customFormat="1" spans="1:43">
      <c r="A240" s="103"/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AI240" s="100"/>
      <c r="AJ240" s="100"/>
      <c r="AK240" s="100" t="s">
        <v>52</v>
      </c>
      <c r="AL240" s="100">
        <v>0</v>
      </c>
      <c r="AM240" s="100">
        <v>0</v>
      </c>
      <c r="AN240" s="100">
        <v>0</v>
      </c>
      <c r="AO240" s="100">
        <v>50</v>
      </c>
      <c r="AP240" s="100">
        <v>657000</v>
      </c>
      <c r="AQ240" s="100">
        <v>1005000</v>
      </c>
    </row>
    <row r="241" s="98" customFormat="1" spans="1:43">
      <c r="A241" s="103"/>
      <c r="B241" s="103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AI241" s="100"/>
      <c r="AJ241" s="100"/>
      <c r="AK241" s="100" t="s">
        <v>321</v>
      </c>
      <c r="AL241" s="100">
        <v>0</v>
      </c>
      <c r="AM241" s="100">
        <v>0</v>
      </c>
      <c r="AN241" s="100">
        <v>0</v>
      </c>
      <c r="AO241" s="100">
        <v>0</v>
      </c>
      <c r="AP241" s="100">
        <v>0</v>
      </c>
      <c r="AQ241" s="100">
        <v>0</v>
      </c>
    </row>
    <row r="242" s="98" customFormat="1" spans="1:43">
      <c r="A242" s="103"/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AI242" s="100"/>
      <c r="AJ242" s="100"/>
      <c r="AK242" s="100" t="s">
        <v>322</v>
      </c>
      <c r="AL242" s="100">
        <v>0</v>
      </c>
      <c r="AM242" s="100">
        <v>0</v>
      </c>
      <c r="AN242" s="100">
        <v>0</v>
      </c>
      <c r="AO242" s="100">
        <v>0</v>
      </c>
      <c r="AP242" s="100">
        <v>0</v>
      </c>
      <c r="AQ242" s="100">
        <v>0</v>
      </c>
    </row>
    <row r="243" s="98" customFormat="1" spans="1:43">
      <c r="A243" s="103"/>
      <c r="B243" s="10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AI243" s="100"/>
      <c r="AJ243" s="100"/>
      <c r="AK243" s="100" t="s">
        <v>69</v>
      </c>
      <c r="AL243" s="100">
        <v>0</v>
      </c>
      <c r="AM243" s="100">
        <v>0</v>
      </c>
      <c r="AN243" s="100">
        <v>0</v>
      </c>
      <c r="AO243" s="100">
        <v>1</v>
      </c>
      <c r="AP243" s="100">
        <v>0</v>
      </c>
      <c r="AQ243" s="100">
        <v>0</v>
      </c>
    </row>
    <row r="244" s="98" customFormat="1" spans="1:43">
      <c r="A244" s="103"/>
      <c r="B244" s="103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AI244" s="100"/>
      <c r="AJ244" s="100"/>
      <c r="AK244" s="100" t="s">
        <v>323</v>
      </c>
      <c r="AL244" s="100">
        <v>0</v>
      </c>
      <c r="AM244" s="100">
        <v>0</v>
      </c>
      <c r="AN244" s="100">
        <v>0</v>
      </c>
      <c r="AO244" s="100">
        <v>0</v>
      </c>
      <c r="AP244" s="100">
        <v>0</v>
      </c>
      <c r="AQ244" s="100">
        <v>0</v>
      </c>
    </row>
    <row r="245" s="98" customFormat="1" spans="1:43">
      <c r="A245" s="103"/>
      <c r="B245" s="103"/>
      <c r="C245" s="103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AI245" s="100"/>
      <c r="AJ245" s="100"/>
      <c r="AK245" s="100" t="s">
        <v>324</v>
      </c>
      <c r="AL245" s="100">
        <v>0</v>
      </c>
      <c r="AM245" s="100">
        <v>0</v>
      </c>
      <c r="AN245" s="100">
        <v>0</v>
      </c>
      <c r="AO245" s="100">
        <v>0</v>
      </c>
      <c r="AP245" s="100">
        <v>0</v>
      </c>
      <c r="AQ245" s="100">
        <v>0</v>
      </c>
    </row>
    <row r="246" s="98" customFormat="1" spans="1:43">
      <c r="A246" s="103"/>
      <c r="B246" s="103"/>
      <c r="C246" s="103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AI246" s="100"/>
      <c r="AJ246" s="100"/>
      <c r="AK246" s="100" t="s">
        <v>325</v>
      </c>
      <c r="AL246" s="100">
        <v>0</v>
      </c>
      <c r="AM246" s="100">
        <v>0</v>
      </c>
      <c r="AN246" s="100">
        <v>0</v>
      </c>
      <c r="AO246" s="100">
        <v>0</v>
      </c>
      <c r="AP246" s="100">
        <v>0</v>
      </c>
      <c r="AQ246" s="100">
        <v>0</v>
      </c>
    </row>
    <row r="247" s="98" customFormat="1" spans="1:43">
      <c r="A247" s="103"/>
      <c r="B247" s="103"/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AI247" s="100"/>
      <c r="AJ247" s="100"/>
      <c r="AK247" s="100" t="s">
        <v>326</v>
      </c>
      <c r="AL247" s="100">
        <v>0</v>
      </c>
      <c r="AM247" s="100">
        <v>0</v>
      </c>
      <c r="AN247" s="100">
        <v>0</v>
      </c>
      <c r="AO247" s="100">
        <v>0</v>
      </c>
      <c r="AP247" s="100">
        <v>0</v>
      </c>
      <c r="AQ247" s="100">
        <v>0</v>
      </c>
    </row>
    <row r="248" s="98" customFormat="1" spans="1:43">
      <c r="A248" s="103"/>
      <c r="B248" s="103"/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AI248" s="100"/>
      <c r="AJ248" s="100"/>
      <c r="AK248" s="100" t="s">
        <v>327</v>
      </c>
      <c r="AL248" s="100">
        <v>0</v>
      </c>
      <c r="AM248" s="100">
        <v>0</v>
      </c>
      <c r="AN248" s="100">
        <v>0</v>
      </c>
      <c r="AO248" s="100">
        <v>0</v>
      </c>
      <c r="AP248" s="100">
        <v>0</v>
      </c>
      <c r="AQ248" s="100">
        <v>0</v>
      </c>
    </row>
    <row r="249" s="98" customFormat="1" spans="1:43">
      <c r="A249" s="103"/>
      <c r="B249" s="103"/>
      <c r="C249" s="103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AI249" s="100"/>
      <c r="AJ249" s="100"/>
      <c r="AK249" s="100" t="s">
        <v>328</v>
      </c>
      <c r="AL249" s="100">
        <v>0</v>
      </c>
      <c r="AM249" s="100">
        <v>0</v>
      </c>
      <c r="AN249" s="100">
        <v>0</v>
      </c>
      <c r="AO249" s="100">
        <v>0</v>
      </c>
      <c r="AP249" s="100">
        <v>0</v>
      </c>
      <c r="AQ249" s="100">
        <v>0</v>
      </c>
    </row>
    <row r="250" s="98" customFormat="1" spans="1:43">
      <c r="A250" s="103"/>
      <c r="B250" s="103"/>
      <c r="C250" s="103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AI250" s="100"/>
      <c r="AJ250" s="100"/>
      <c r="AK250" s="100" t="s">
        <v>329</v>
      </c>
      <c r="AL250" s="100">
        <v>0</v>
      </c>
      <c r="AM250" s="100">
        <v>0</v>
      </c>
      <c r="AN250" s="100">
        <v>0</v>
      </c>
      <c r="AO250" s="100">
        <v>0</v>
      </c>
      <c r="AP250" s="100">
        <v>0</v>
      </c>
      <c r="AQ250" s="100">
        <v>132571</v>
      </c>
    </row>
    <row r="251" s="98" customFormat="1" spans="1:43">
      <c r="A251" s="103"/>
      <c r="B251" s="103"/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AI251" s="100"/>
      <c r="AJ251" s="100"/>
      <c r="AK251" s="100" t="s">
        <v>330</v>
      </c>
      <c r="AL251" s="100">
        <v>0</v>
      </c>
      <c r="AM251" s="100">
        <v>0</v>
      </c>
      <c r="AN251" s="100">
        <v>0</v>
      </c>
      <c r="AO251" s="100">
        <v>0</v>
      </c>
      <c r="AP251" s="100">
        <v>0</v>
      </c>
      <c r="AQ251" s="100">
        <v>0</v>
      </c>
    </row>
    <row r="252" s="98" customFormat="1" spans="1:43">
      <c r="A252" s="103"/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AI252" s="100"/>
      <c r="AJ252" s="100"/>
      <c r="AK252" s="100" t="s">
        <v>331</v>
      </c>
      <c r="AL252" s="100">
        <v>0</v>
      </c>
      <c r="AM252" s="100">
        <v>0</v>
      </c>
      <c r="AN252" s="100">
        <v>0</v>
      </c>
      <c r="AO252" s="100">
        <v>0</v>
      </c>
      <c r="AP252" s="100">
        <v>0</v>
      </c>
      <c r="AQ252" s="100">
        <v>0</v>
      </c>
    </row>
    <row r="253" s="98" customFormat="1" spans="1:43">
      <c r="A253" s="103"/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AI253" s="100"/>
      <c r="AJ253" s="100"/>
      <c r="AK253" s="100" t="s">
        <v>332</v>
      </c>
      <c r="AL253" s="100">
        <v>0</v>
      </c>
      <c r="AM253" s="100">
        <v>0</v>
      </c>
      <c r="AN253" s="100">
        <v>60000</v>
      </c>
      <c r="AO253" s="100">
        <v>0</v>
      </c>
      <c r="AP253" s="100">
        <v>0</v>
      </c>
      <c r="AQ253" s="100">
        <v>70000</v>
      </c>
    </row>
    <row r="254" s="98" customFormat="1" spans="1:43">
      <c r="A254" s="103"/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AI254" s="100"/>
      <c r="AJ254" s="100"/>
      <c r="AK254" s="100" t="s">
        <v>333</v>
      </c>
      <c r="AL254" s="100">
        <v>0</v>
      </c>
      <c r="AM254" s="100">
        <v>0</v>
      </c>
      <c r="AN254" s="100">
        <v>0</v>
      </c>
      <c r="AO254" s="100">
        <v>0</v>
      </c>
      <c r="AP254" s="100">
        <v>0</v>
      </c>
      <c r="AQ254" s="100">
        <v>0</v>
      </c>
    </row>
    <row r="255" s="98" customFormat="1" spans="1:43">
      <c r="A255" s="103"/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AI255" s="100"/>
      <c r="AJ255" s="100"/>
      <c r="AK255" s="100" t="s">
        <v>334</v>
      </c>
      <c r="AL255" s="100">
        <v>0</v>
      </c>
      <c r="AM255" s="100">
        <v>0</v>
      </c>
      <c r="AN255" s="100">
        <v>0</v>
      </c>
      <c r="AO255" s="100">
        <v>0</v>
      </c>
      <c r="AP255" s="100">
        <v>0</v>
      </c>
      <c r="AQ255" s="100">
        <v>0</v>
      </c>
    </row>
    <row r="256" s="98" customFormat="1" spans="1:43">
      <c r="A256" s="103"/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AI256" s="100"/>
      <c r="AJ256" s="100"/>
      <c r="AK256" s="100" t="s">
        <v>72</v>
      </c>
      <c r="AL256" s="100">
        <v>0</v>
      </c>
      <c r="AM256" s="100">
        <v>0</v>
      </c>
      <c r="AN256" s="100">
        <v>0</v>
      </c>
      <c r="AO256" s="100">
        <v>1</v>
      </c>
      <c r="AP256" s="100">
        <v>0</v>
      </c>
      <c r="AQ256" s="100">
        <v>808700</v>
      </c>
    </row>
    <row r="257" s="98" customFormat="1" spans="1:43">
      <c r="A257" s="103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AI257" s="100"/>
      <c r="AJ257" s="100"/>
      <c r="AK257" s="100" t="s">
        <v>335</v>
      </c>
      <c r="AL257" s="100">
        <v>0</v>
      </c>
      <c r="AM257" s="100">
        <v>0</v>
      </c>
      <c r="AN257" s="100">
        <v>0</v>
      </c>
      <c r="AO257" s="100">
        <v>0</v>
      </c>
      <c r="AP257" s="100">
        <v>0</v>
      </c>
      <c r="AQ257" s="100">
        <v>0</v>
      </c>
    </row>
    <row r="258" s="98" customFormat="1" spans="1:43">
      <c r="A258" s="103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AI258" s="100"/>
      <c r="AJ258" s="100"/>
      <c r="AK258" s="100" t="s">
        <v>336</v>
      </c>
      <c r="AL258" s="100">
        <v>0</v>
      </c>
      <c r="AM258" s="100">
        <v>0</v>
      </c>
      <c r="AN258" s="100">
        <v>0</v>
      </c>
      <c r="AO258" s="100">
        <v>0</v>
      </c>
      <c r="AP258" s="100">
        <v>0</v>
      </c>
      <c r="AQ258" s="100">
        <v>0</v>
      </c>
    </row>
    <row r="259" s="98" customFormat="1" spans="1:43">
      <c r="A259" s="103"/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AI259" s="100"/>
      <c r="AJ259" s="100"/>
      <c r="AK259" s="100" t="s">
        <v>337</v>
      </c>
      <c r="AL259" s="100">
        <v>0</v>
      </c>
      <c r="AM259" s="100">
        <v>0</v>
      </c>
      <c r="AN259" s="100">
        <v>0</v>
      </c>
      <c r="AO259" s="100">
        <v>0</v>
      </c>
      <c r="AP259" s="100">
        <v>0</v>
      </c>
      <c r="AQ259" s="100">
        <v>0</v>
      </c>
    </row>
    <row r="260" s="98" customFormat="1" spans="1:43">
      <c r="A260" s="103"/>
      <c r="B260" s="103"/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AI260" s="100"/>
      <c r="AJ260" s="100"/>
      <c r="AK260" s="100" t="s">
        <v>338</v>
      </c>
      <c r="AL260" s="100">
        <v>0</v>
      </c>
      <c r="AM260" s="100">
        <v>0</v>
      </c>
      <c r="AN260" s="100">
        <v>0</v>
      </c>
      <c r="AO260" s="100">
        <v>0</v>
      </c>
      <c r="AP260" s="100">
        <v>0</v>
      </c>
      <c r="AQ260" s="100">
        <v>0</v>
      </c>
    </row>
    <row r="261" s="98" customFormat="1" spans="1:43">
      <c r="A261" s="103"/>
      <c r="B261" s="103"/>
      <c r="C261" s="103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AI261" s="100"/>
      <c r="AJ261" s="100"/>
      <c r="AK261" s="100" t="s">
        <v>339</v>
      </c>
      <c r="AL261" s="100">
        <v>0</v>
      </c>
      <c r="AM261" s="100">
        <v>0</v>
      </c>
      <c r="AN261" s="100">
        <v>0</v>
      </c>
      <c r="AO261" s="100">
        <v>0</v>
      </c>
      <c r="AP261" s="100">
        <v>0</v>
      </c>
      <c r="AQ261" s="100">
        <v>0</v>
      </c>
    </row>
    <row r="262" s="98" customFormat="1" spans="1:43">
      <c r="A262" s="103"/>
      <c r="B262" s="103"/>
      <c r="C262" s="103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AI262" s="100"/>
      <c r="AJ262" s="100"/>
      <c r="AK262" s="100" t="s">
        <v>340</v>
      </c>
      <c r="AL262" s="100">
        <v>0</v>
      </c>
      <c r="AM262" s="100">
        <v>0</v>
      </c>
      <c r="AN262" s="100">
        <v>0</v>
      </c>
      <c r="AO262" s="100">
        <v>0</v>
      </c>
      <c r="AP262" s="100">
        <v>0</v>
      </c>
      <c r="AQ262" s="100">
        <v>6000</v>
      </c>
    </row>
    <row r="263" s="98" customFormat="1" spans="1:43">
      <c r="A263" s="103"/>
      <c r="B263" s="103"/>
      <c r="C263" s="103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AI263" s="100"/>
      <c r="AJ263" s="100"/>
      <c r="AK263" s="100" t="s">
        <v>341</v>
      </c>
      <c r="AL263" s="100">
        <v>0</v>
      </c>
      <c r="AM263" s="100">
        <v>0</v>
      </c>
      <c r="AN263" s="100">
        <v>0</v>
      </c>
      <c r="AO263" s="100">
        <v>0</v>
      </c>
      <c r="AP263" s="100">
        <v>0</v>
      </c>
      <c r="AQ263" s="100">
        <v>0</v>
      </c>
    </row>
    <row r="264" s="98" customFormat="1" spans="1:43">
      <c r="A264" s="103"/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AI264" s="100"/>
      <c r="AJ264" s="100"/>
      <c r="AK264" s="100" t="s">
        <v>342</v>
      </c>
      <c r="AL264" s="100">
        <v>0</v>
      </c>
      <c r="AM264" s="100">
        <v>0</v>
      </c>
      <c r="AN264" s="100">
        <v>0</v>
      </c>
      <c r="AO264" s="100">
        <v>0</v>
      </c>
      <c r="AP264" s="100">
        <v>0</v>
      </c>
      <c r="AQ264" s="100">
        <v>0</v>
      </c>
    </row>
    <row r="265" s="98" customFormat="1" spans="1:43">
      <c r="A265" s="103"/>
      <c r="B265" s="103"/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AI265" s="100"/>
      <c r="AJ265" s="100"/>
      <c r="AK265" s="100" t="s">
        <v>343</v>
      </c>
      <c r="AL265" s="100">
        <v>0</v>
      </c>
      <c r="AM265" s="100">
        <v>0</v>
      </c>
      <c r="AN265" s="100">
        <v>0</v>
      </c>
      <c r="AO265" s="100">
        <v>0</v>
      </c>
      <c r="AP265" s="100">
        <v>0</v>
      </c>
      <c r="AQ265" s="100">
        <v>0</v>
      </c>
    </row>
    <row r="266" s="98" customFormat="1" spans="1:43">
      <c r="A266" s="103"/>
      <c r="B266" s="103"/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AI266" s="100"/>
      <c r="AJ266" s="100"/>
      <c r="AK266" s="100" t="s">
        <v>344</v>
      </c>
      <c r="AL266" s="100">
        <v>0</v>
      </c>
      <c r="AM266" s="100">
        <v>0</v>
      </c>
      <c r="AN266" s="100">
        <v>0</v>
      </c>
      <c r="AO266" s="100">
        <v>0</v>
      </c>
      <c r="AP266" s="100">
        <v>0</v>
      </c>
      <c r="AQ266" s="100">
        <v>0</v>
      </c>
    </row>
    <row r="267" s="98" customFormat="1" spans="1:43">
      <c r="A267" s="103"/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AI267" s="100"/>
      <c r="AJ267" s="100"/>
      <c r="AK267" s="100" t="s">
        <v>345</v>
      </c>
      <c r="AL267" s="100">
        <v>0</v>
      </c>
      <c r="AM267" s="100">
        <v>0</v>
      </c>
      <c r="AN267" s="100">
        <v>0</v>
      </c>
      <c r="AO267" s="100">
        <v>0</v>
      </c>
      <c r="AP267" s="100">
        <v>0</v>
      </c>
      <c r="AQ267" s="100">
        <v>0</v>
      </c>
    </row>
    <row r="268" s="98" customFormat="1" spans="1:43">
      <c r="A268" s="103"/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AI268" s="100"/>
      <c r="AJ268" s="100"/>
      <c r="AK268" s="100" t="s">
        <v>346</v>
      </c>
      <c r="AL268" s="100">
        <v>0</v>
      </c>
      <c r="AM268" s="100">
        <v>0</v>
      </c>
      <c r="AN268" s="100">
        <v>0</v>
      </c>
      <c r="AO268" s="100">
        <v>1</v>
      </c>
      <c r="AP268" s="100">
        <v>0</v>
      </c>
      <c r="AQ268" s="100">
        <v>0</v>
      </c>
    </row>
    <row r="269" s="98" customFormat="1" spans="1:43">
      <c r="A269" s="103"/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AI269" s="100"/>
      <c r="AJ269" s="100"/>
      <c r="AK269" s="100" t="s">
        <v>347</v>
      </c>
      <c r="AL269" s="100">
        <v>0</v>
      </c>
      <c r="AM269" s="100">
        <v>0</v>
      </c>
      <c r="AN269" s="100">
        <v>0</v>
      </c>
      <c r="AO269" s="100">
        <v>0</v>
      </c>
      <c r="AP269" s="100">
        <v>43000</v>
      </c>
      <c r="AQ269" s="100">
        <v>140900</v>
      </c>
    </row>
    <row r="270" s="98" customFormat="1" spans="1:43">
      <c r="A270" s="103"/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AI270" s="100"/>
      <c r="AJ270" s="100"/>
      <c r="AK270" s="100" t="s">
        <v>348</v>
      </c>
      <c r="AL270" s="100">
        <v>0</v>
      </c>
      <c r="AM270" s="100">
        <v>0</v>
      </c>
      <c r="AN270" s="100">
        <v>0</v>
      </c>
      <c r="AO270" s="100">
        <v>0</v>
      </c>
      <c r="AP270" s="100">
        <v>20000</v>
      </c>
      <c r="AQ270" s="100">
        <v>20000</v>
      </c>
    </row>
    <row r="271" s="98" customFormat="1" spans="1:43">
      <c r="A271" s="103"/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AI271" s="100"/>
      <c r="AJ271" s="100"/>
      <c r="AK271" s="100" t="s">
        <v>349</v>
      </c>
      <c r="AL271" s="100">
        <v>0</v>
      </c>
      <c r="AM271" s="100">
        <v>0</v>
      </c>
      <c r="AN271" s="100">
        <v>0</v>
      </c>
      <c r="AO271" s="100">
        <v>3</v>
      </c>
      <c r="AP271" s="100">
        <v>0</v>
      </c>
      <c r="AQ271" s="100">
        <v>0</v>
      </c>
    </row>
    <row r="272" s="98" customFormat="1" spans="1:43">
      <c r="A272" s="103"/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AI272" s="100"/>
      <c r="AJ272" s="100"/>
      <c r="AK272" s="100" t="s">
        <v>350</v>
      </c>
      <c r="AL272" s="100">
        <v>0</v>
      </c>
      <c r="AM272" s="100">
        <v>0</v>
      </c>
      <c r="AN272" s="100">
        <v>0</v>
      </c>
      <c r="AO272" s="100">
        <v>0</v>
      </c>
      <c r="AP272" s="100">
        <v>0</v>
      </c>
      <c r="AQ272" s="100">
        <v>50000</v>
      </c>
    </row>
    <row r="273" s="98" customFormat="1" spans="1:43">
      <c r="A273" s="103"/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AI273" s="100"/>
      <c r="AJ273" s="100"/>
      <c r="AK273" s="100" t="s">
        <v>351</v>
      </c>
      <c r="AL273" s="100">
        <v>0</v>
      </c>
      <c r="AM273" s="100">
        <v>0</v>
      </c>
      <c r="AN273" s="100">
        <v>0</v>
      </c>
      <c r="AO273" s="100">
        <v>0</v>
      </c>
      <c r="AP273" s="100">
        <v>0</v>
      </c>
      <c r="AQ273" s="100">
        <v>0</v>
      </c>
    </row>
    <row r="274" s="98" customFormat="1" spans="1:43">
      <c r="A274" s="103"/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AI274" s="100"/>
      <c r="AJ274" s="100"/>
      <c r="AK274" s="100" t="s">
        <v>352</v>
      </c>
      <c r="AL274" s="100">
        <v>0</v>
      </c>
      <c r="AM274" s="100">
        <v>0</v>
      </c>
      <c r="AN274" s="100">
        <v>0</v>
      </c>
      <c r="AO274" s="100">
        <v>0</v>
      </c>
      <c r="AP274" s="100">
        <v>0</v>
      </c>
      <c r="AQ274" s="100">
        <v>0</v>
      </c>
    </row>
    <row r="275" s="98" customFormat="1" spans="1:43">
      <c r="A275" s="103"/>
      <c r="B275" s="103"/>
      <c r="C275" s="103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AI275" s="100"/>
      <c r="AJ275" s="100"/>
      <c r="AK275" s="100" t="s">
        <v>353</v>
      </c>
      <c r="AL275" s="100">
        <v>0</v>
      </c>
      <c r="AM275" s="100">
        <v>0</v>
      </c>
      <c r="AN275" s="100">
        <v>0</v>
      </c>
      <c r="AO275" s="100">
        <v>0</v>
      </c>
      <c r="AP275" s="100">
        <v>0</v>
      </c>
      <c r="AQ275" s="100">
        <v>0</v>
      </c>
    </row>
    <row r="276" s="98" customFormat="1" spans="1:43">
      <c r="A276" s="103"/>
      <c r="B276" s="103"/>
      <c r="C276" s="103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AI276" s="100"/>
      <c r="AJ276" s="100"/>
      <c r="AK276" s="100" t="s">
        <v>76</v>
      </c>
      <c r="AL276" s="100">
        <v>0</v>
      </c>
      <c r="AM276" s="100">
        <v>0</v>
      </c>
      <c r="AN276" s="100">
        <v>0</v>
      </c>
      <c r="AO276" s="100">
        <v>1</v>
      </c>
      <c r="AP276" s="100">
        <v>0</v>
      </c>
      <c r="AQ276" s="100">
        <v>10000</v>
      </c>
    </row>
    <row r="277" s="98" customFormat="1" spans="1:43">
      <c r="A277" s="103"/>
      <c r="B277" s="103"/>
      <c r="C277" s="103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AI277" s="100"/>
      <c r="AJ277" s="100"/>
      <c r="AK277" s="100" t="s">
        <v>354</v>
      </c>
      <c r="AL277" s="100">
        <v>0</v>
      </c>
      <c r="AM277" s="100">
        <v>0</v>
      </c>
      <c r="AN277" s="100">
        <v>0</v>
      </c>
      <c r="AO277" s="100">
        <v>0</v>
      </c>
      <c r="AP277" s="100">
        <v>0</v>
      </c>
      <c r="AQ277" s="100">
        <v>0</v>
      </c>
    </row>
    <row r="278" s="98" customFormat="1" spans="1:43">
      <c r="A278" s="103"/>
      <c r="B278" s="103"/>
      <c r="C278" s="103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AI278" s="100"/>
      <c r="AJ278" s="100"/>
      <c r="AK278" s="100" t="s">
        <v>355</v>
      </c>
      <c r="AL278" s="100">
        <v>0</v>
      </c>
      <c r="AM278" s="100">
        <v>0</v>
      </c>
      <c r="AN278" s="100">
        <v>0</v>
      </c>
      <c r="AO278" s="100">
        <v>0</v>
      </c>
      <c r="AP278" s="100">
        <v>0</v>
      </c>
      <c r="AQ278" s="100">
        <v>0</v>
      </c>
    </row>
    <row r="279" s="98" customFormat="1" spans="1:43">
      <c r="A279" s="103"/>
      <c r="B279" s="103"/>
      <c r="C279" s="103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AI279" s="100"/>
      <c r="AJ279" s="100"/>
      <c r="AK279" s="100" t="s">
        <v>356</v>
      </c>
      <c r="AL279" s="100">
        <v>0</v>
      </c>
      <c r="AM279" s="100">
        <v>0</v>
      </c>
      <c r="AN279" s="100">
        <v>0</v>
      </c>
      <c r="AO279" s="100">
        <v>0</v>
      </c>
      <c r="AP279" s="100">
        <v>0</v>
      </c>
      <c r="AQ279" s="100">
        <v>0</v>
      </c>
    </row>
    <row r="280" s="98" customFormat="1" spans="1:43">
      <c r="A280" s="103"/>
      <c r="B280" s="103"/>
      <c r="C280" s="103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AI280" s="100"/>
      <c r="AJ280" s="100"/>
      <c r="AK280" s="100" t="s">
        <v>357</v>
      </c>
      <c r="AL280" s="100">
        <v>0</v>
      </c>
      <c r="AM280" s="100">
        <v>0</v>
      </c>
      <c r="AN280" s="100">
        <v>0</v>
      </c>
      <c r="AO280" s="100">
        <v>0</v>
      </c>
      <c r="AP280" s="100">
        <v>0</v>
      </c>
      <c r="AQ280" s="100">
        <v>0</v>
      </c>
    </row>
    <row r="281" s="98" customFormat="1" spans="1:43">
      <c r="A281" s="103"/>
      <c r="B281" s="103"/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AI281" s="100"/>
      <c r="AJ281" s="100"/>
      <c r="AK281" s="100" t="s">
        <v>358</v>
      </c>
      <c r="AL281" s="100">
        <v>0</v>
      </c>
      <c r="AM281" s="100">
        <v>0</v>
      </c>
      <c r="AN281" s="100">
        <v>0</v>
      </c>
      <c r="AO281" s="100">
        <v>0</v>
      </c>
      <c r="AP281" s="100">
        <v>0</v>
      </c>
      <c r="AQ281" s="100">
        <v>0</v>
      </c>
    </row>
    <row r="282" s="98" customFormat="1" spans="1:43">
      <c r="A282" s="103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AI282" s="100"/>
      <c r="AJ282" s="100"/>
      <c r="AK282" s="100" t="s">
        <v>359</v>
      </c>
      <c r="AL282" s="100">
        <v>0</v>
      </c>
      <c r="AM282" s="100">
        <v>0</v>
      </c>
      <c r="AN282" s="100">
        <v>0</v>
      </c>
      <c r="AO282" s="100">
        <v>0</v>
      </c>
      <c r="AP282" s="100">
        <v>0</v>
      </c>
      <c r="AQ282" s="100">
        <v>0</v>
      </c>
    </row>
    <row r="283" s="98" customFormat="1" spans="1:43">
      <c r="A283" s="103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AI283" s="100"/>
      <c r="AJ283" s="100"/>
      <c r="AK283" s="100" t="s">
        <v>360</v>
      </c>
      <c r="AL283" s="100">
        <v>0</v>
      </c>
      <c r="AM283" s="100">
        <v>0</v>
      </c>
      <c r="AN283" s="100">
        <v>0</v>
      </c>
      <c r="AO283" s="100">
        <v>0</v>
      </c>
      <c r="AP283" s="100">
        <v>0</v>
      </c>
      <c r="AQ283" s="100">
        <v>355245</v>
      </c>
    </row>
    <row r="284" s="98" customFormat="1" spans="1:43">
      <c r="A284" s="103"/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AI284" s="100"/>
      <c r="AJ284" s="100"/>
      <c r="AK284" s="100" t="s">
        <v>361</v>
      </c>
      <c r="AL284" s="100">
        <v>0</v>
      </c>
      <c r="AM284" s="100">
        <v>0</v>
      </c>
      <c r="AN284" s="100">
        <v>0</v>
      </c>
      <c r="AO284" s="100">
        <v>0</v>
      </c>
      <c r="AP284" s="100">
        <v>0</v>
      </c>
      <c r="AQ284" s="100">
        <v>0</v>
      </c>
    </row>
    <row r="285" s="98" customFormat="1" spans="1:43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AI285" s="100"/>
      <c r="AJ285" s="100"/>
      <c r="AK285" s="100" t="s">
        <v>362</v>
      </c>
      <c r="AL285" s="100">
        <v>0</v>
      </c>
      <c r="AM285" s="100">
        <v>0</v>
      </c>
      <c r="AN285" s="100">
        <v>0</v>
      </c>
      <c r="AO285" s="100">
        <v>0</v>
      </c>
      <c r="AP285" s="100">
        <v>0</v>
      </c>
      <c r="AQ285" s="100">
        <v>0</v>
      </c>
    </row>
    <row r="286" s="98" customFormat="1" spans="1:43">
      <c r="A286" s="103"/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AI286" s="100"/>
      <c r="AJ286" s="100"/>
      <c r="AK286" s="100" t="s">
        <v>363</v>
      </c>
      <c r="AL286" s="100">
        <v>0</v>
      </c>
      <c r="AM286" s="100">
        <v>0</v>
      </c>
      <c r="AN286" s="100">
        <v>0</v>
      </c>
      <c r="AO286" s="100">
        <v>0</v>
      </c>
      <c r="AP286" s="100">
        <v>0</v>
      </c>
      <c r="AQ286" s="100">
        <v>0</v>
      </c>
    </row>
    <row r="287" s="98" customFormat="1" spans="1:43">
      <c r="A287" s="103"/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AI287" s="100"/>
      <c r="AJ287" s="100"/>
      <c r="AK287" s="100" t="s">
        <v>364</v>
      </c>
      <c r="AL287" s="100">
        <v>0</v>
      </c>
      <c r="AM287" s="100">
        <v>0</v>
      </c>
      <c r="AN287" s="100">
        <v>0</v>
      </c>
      <c r="AO287" s="100">
        <v>0</v>
      </c>
      <c r="AP287" s="100">
        <v>0</v>
      </c>
      <c r="AQ287" s="100">
        <v>0</v>
      </c>
    </row>
    <row r="288" s="98" customFormat="1" spans="1:43">
      <c r="A288" s="103"/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AI288" s="100"/>
      <c r="AJ288" s="100"/>
      <c r="AK288" s="100" t="s">
        <v>365</v>
      </c>
      <c r="AL288" s="100">
        <v>0</v>
      </c>
      <c r="AM288" s="100">
        <v>0</v>
      </c>
      <c r="AN288" s="100">
        <v>0</v>
      </c>
      <c r="AO288" s="100">
        <v>0</v>
      </c>
      <c r="AP288" s="100">
        <v>0</v>
      </c>
      <c r="AQ288" s="100">
        <v>0</v>
      </c>
    </row>
    <row r="289" s="98" customFormat="1" spans="1:43">
      <c r="A289" s="103"/>
      <c r="B289" s="103"/>
      <c r="C289" s="103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AI289" s="100"/>
      <c r="AJ289" s="100"/>
      <c r="AK289" s="100" t="s">
        <v>366</v>
      </c>
      <c r="AL289" s="100">
        <v>0</v>
      </c>
      <c r="AM289" s="100">
        <v>0</v>
      </c>
      <c r="AN289" s="100">
        <v>0</v>
      </c>
      <c r="AO289" s="100">
        <v>0</v>
      </c>
      <c r="AP289" s="100">
        <v>0</v>
      </c>
      <c r="AQ289" s="100">
        <v>0</v>
      </c>
    </row>
    <row r="290" s="98" customFormat="1" spans="1:43">
      <c r="A290" s="103"/>
      <c r="B290" s="103"/>
      <c r="C290" s="103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AI290" s="100"/>
      <c r="AJ290" s="100"/>
      <c r="AK290" s="100" t="s">
        <v>367</v>
      </c>
      <c r="AL290" s="100">
        <v>0</v>
      </c>
      <c r="AM290" s="100">
        <v>0</v>
      </c>
      <c r="AN290" s="100">
        <v>0</v>
      </c>
      <c r="AO290" s="100">
        <v>0</v>
      </c>
      <c r="AP290" s="100">
        <v>0</v>
      </c>
      <c r="AQ290" s="100">
        <v>0</v>
      </c>
    </row>
    <row r="291" s="98" customFormat="1" spans="1:43">
      <c r="A291" s="103"/>
      <c r="B291" s="103"/>
      <c r="C291" s="103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AI291" s="100"/>
      <c r="AJ291" s="100"/>
      <c r="AK291" s="100" t="s">
        <v>368</v>
      </c>
      <c r="AL291" s="100">
        <v>0</v>
      </c>
      <c r="AM291" s="100">
        <v>0</v>
      </c>
      <c r="AN291" s="100">
        <v>0</v>
      </c>
      <c r="AO291" s="100">
        <v>0</v>
      </c>
      <c r="AP291" s="100">
        <v>0</v>
      </c>
      <c r="AQ291" s="100">
        <v>0</v>
      </c>
    </row>
    <row r="292" s="98" customFormat="1" spans="1:43">
      <c r="A292" s="103"/>
      <c r="B292" s="103"/>
      <c r="C292" s="103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AI292" s="100"/>
      <c r="AJ292" s="100"/>
      <c r="AK292" s="100" t="s">
        <v>369</v>
      </c>
      <c r="AL292" s="100">
        <v>0</v>
      </c>
      <c r="AM292" s="100">
        <v>0</v>
      </c>
      <c r="AN292" s="100">
        <v>0</v>
      </c>
      <c r="AO292" s="100">
        <v>0</v>
      </c>
      <c r="AP292" s="100">
        <v>0</v>
      </c>
      <c r="AQ292" s="100">
        <v>0</v>
      </c>
    </row>
    <row r="293" s="98" customFormat="1" spans="1:43">
      <c r="A293" s="103"/>
      <c r="B293" s="103"/>
      <c r="C293" s="103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AI293" s="100"/>
      <c r="AJ293" s="100"/>
      <c r="AK293" s="100" t="s">
        <v>370</v>
      </c>
      <c r="AL293" s="100">
        <v>0</v>
      </c>
      <c r="AM293" s="100">
        <v>0</v>
      </c>
      <c r="AN293" s="100">
        <v>0</v>
      </c>
      <c r="AO293" s="100">
        <v>0</v>
      </c>
      <c r="AP293" s="100">
        <v>0</v>
      </c>
      <c r="AQ293" s="100">
        <v>0</v>
      </c>
    </row>
    <row r="294" s="98" customFormat="1" spans="1:43">
      <c r="A294" s="103"/>
      <c r="B294" s="103"/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AI294" s="100"/>
      <c r="AJ294" s="100"/>
      <c r="AK294" s="100" t="s">
        <v>371</v>
      </c>
      <c r="AL294" s="100">
        <v>0</v>
      </c>
      <c r="AM294" s="100">
        <v>0</v>
      </c>
      <c r="AN294" s="100">
        <v>0</v>
      </c>
      <c r="AO294" s="100">
        <v>0</v>
      </c>
      <c r="AP294" s="100">
        <v>0</v>
      </c>
      <c r="AQ294" s="100">
        <v>102000</v>
      </c>
    </row>
    <row r="295" s="98" customFormat="1" spans="1:43">
      <c r="A295" s="103"/>
      <c r="B295" s="103"/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AI295" s="100"/>
      <c r="AJ295" s="100"/>
      <c r="AK295" s="100" t="s">
        <v>372</v>
      </c>
      <c r="AL295" s="100">
        <v>0</v>
      </c>
      <c r="AM295" s="100">
        <v>0</v>
      </c>
      <c r="AN295" s="100">
        <v>0</v>
      </c>
      <c r="AO295" s="100">
        <v>0</v>
      </c>
      <c r="AP295" s="100">
        <v>0</v>
      </c>
      <c r="AQ295" s="100">
        <v>0</v>
      </c>
    </row>
    <row r="296" s="98" customFormat="1" spans="1:43">
      <c r="A296" s="103"/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AI296" s="100"/>
      <c r="AJ296" s="100"/>
      <c r="AK296" s="100" t="s">
        <v>373</v>
      </c>
      <c r="AL296" s="100">
        <v>0</v>
      </c>
      <c r="AM296" s="100">
        <v>0</v>
      </c>
      <c r="AN296" s="100">
        <v>0</v>
      </c>
      <c r="AO296" s="100">
        <v>0</v>
      </c>
      <c r="AP296" s="100">
        <v>0</v>
      </c>
      <c r="AQ296" s="100">
        <v>139200</v>
      </c>
    </row>
    <row r="297" s="98" customFormat="1" spans="1:43">
      <c r="A297" s="103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AI297" s="100"/>
      <c r="AJ297" s="100"/>
      <c r="AK297" s="100" t="s">
        <v>374</v>
      </c>
      <c r="AL297" s="100">
        <v>0</v>
      </c>
      <c r="AM297" s="100">
        <v>0</v>
      </c>
      <c r="AN297" s="100">
        <v>0</v>
      </c>
      <c r="AO297" s="100">
        <v>0</v>
      </c>
      <c r="AP297" s="100">
        <v>0</v>
      </c>
      <c r="AQ297" s="100">
        <v>4500</v>
      </c>
    </row>
    <row r="298" s="98" customFormat="1" spans="1:43">
      <c r="A298" s="103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AI298" s="100"/>
      <c r="AJ298" s="100"/>
      <c r="AK298" s="100" t="s">
        <v>375</v>
      </c>
      <c r="AL298" s="100">
        <v>0</v>
      </c>
      <c r="AM298" s="100">
        <v>0</v>
      </c>
      <c r="AN298" s="100">
        <v>0</v>
      </c>
      <c r="AO298" s="100">
        <v>0</v>
      </c>
      <c r="AP298" s="100">
        <v>0</v>
      </c>
      <c r="AQ298" s="100">
        <v>0</v>
      </c>
    </row>
    <row r="299" s="98" customFormat="1" spans="1:43">
      <c r="A299" s="103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AI299" s="100"/>
      <c r="AJ299" s="100"/>
      <c r="AK299" s="100" t="s">
        <v>376</v>
      </c>
      <c r="AL299" s="100">
        <v>0</v>
      </c>
      <c r="AM299" s="100">
        <v>0</v>
      </c>
      <c r="AN299" s="100">
        <v>0</v>
      </c>
      <c r="AO299" s="100">
        <v>0</v>
      </c>
      <c r="AP299" s="100">
        <v>0</v>
      </c>
      <c r="AQ299" s="100">
        <v>0</v>
      </c>
    </row>
    <row r="300" s="98" customFormat="1" spans="1:43">
      <c r="A300" s="103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AI300" s="100"/>
      <c r="AJ300" s="100"/>
      <c r="AK300" s="100" t="s">
        <v>377</v>
      </c>
      <c r="AL300" s="100">
        <v>0</v>
      </c>
      <c r="AM300" s="100">
        <v>0</v>
      </c>
      <c r="AN300" s="100">
        <v>0</v>
      </c>
      <c r="AO300" s="100">
        <v>0</v>
      </c>
      <c r="AP300" s="100">
        <v>0</v>
      </c>
      <c r="AQ300" s="100">
        <v>0</v>
      </c>
    </row>
    <row r="301" s="98" customFormat="1" spans="1:43">
      <c r="A301" s="103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AI301" s="100"/>
      <c r="AJ301" s="100"/>
      <c r="AK301" s="100" t="s">
        <v>378</v>
      </c>
      <c r="AL301" s="100">
        <v>0</v>
      </c>
      <c r="AM301" s="100">
        <v>0</v>
      </c>
      <c r="AN301" s="100">
        <v>0</v>
      </c>
      <c r="AO301" s="100">
        <v>0</v>
      </c>
      <c r="AP301" s="100">
        <v>0</v>
      </c>
      <c r="AQ301" s="100">
        <v>0</v>
      </c>
    </row>
    <row r="302" s="98" customFormat="1" spans="1:43">
      <c r="A302" s="103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AI302" s="100"/>
      <c r="AJ302" s="100"/>
      <c r="AK302" s="100" t="s">
        <v>379</v>
      </c>
      <c r="AL302" s="100">
        <v>0</v>
      </c>
      <c r="AM302" s="100">
        <v>0</v>
      </c>
      <c r="AN302" s="100">
        <v>0</v>
      </c>
      <c r="AO302" s="100">
        <v>0</v>
      </c>
      <c r="AP302" s="100">
        <v>0</v>
      </c>
      <c r="AQ302" s="100">
        <v>0</v>
      </c>
    </row>
    <row r="303" s="98" customFormat="1" spans="1:43">
      <c r="A303" s="103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AI303" s="100"/>
      <c r="AJ303" s="100"/>
      <c r="AK303" s="100" t="s">
        <v>64</v>
      </c>
      <c r="AL303" s="100">
        <v>0</v>
      </c>
      <c r="AM303" s="100">
        <v>0</v>
      </c>
      <c r="AN303" s="100">
        <v>0</v>
      </c>
      <c r="AO303" s="100">
        <v>3</v>
      </c>
      <c r="AP303" s="100">
        <v>0</v>
      </c>
      <c r="AQ303" s="100">
        <v>121000</v>
      </c>
    </row>
    <row r="304" s="98" customFormat="1" spans="1:43">
      <c r="A304" s="103"/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AI304" s="100"/>
      <c r="AJ304" s="100"/>
      <c r="AK304" s="100" t="s">
        <v>380</v>
      </c>
      <c r="AL304" s="100">
        <v>0</v>
      </c>
      <c r="AM304" s="100">
        <v>0</v>
      </c>
      <c r="AN304" s="100">
        <v>0</v>
      </c>
      <c r="AO304" s="100">
        <v>0</v>
      </c>
      <c r="AP304" s="100">
        <v>0</v>
      </c>
      <c r="AQ304" s="100">
        <v>0</v>
      </c>
    </row>
    <row r="305" s="98" customFormat="1" spans="1:43">
      <c r="A305" s="103"/>
      <c r="B305" s="103"/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AI305" s="100"/>
      <c r="AJ305" s="100"/>
      <c r="AK305" s="100" t="s">
        <v>381</v>
      </c>
      <c r="AL305" s="100">
        <v>0</v>
      </c>
      <c r="AM305" s="100">
        <v>0</v>
      </c>
      <c r="AN305" s="100">
        <v>0</v>
      </c>
      <c r="AO305" s="100">
        <v>0</v>
      </c>
      <c r="AP305" s="100">
        <v>0</v>
      </c>
      <c r="AQ305" s="100">
        <v>0</v>
      </c>
    </row>
    <row r="306" s="98" customFormat="1" spans="1:43">
      <c r="A306" s="103"/>
      <c r="B306" s="103"/>
      <c r="C306" s="103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AI306" s="100"/>
      <c r="AJ306" s="100"/>
      <c r="AK306" s="100" t="s">
        <v>74</v>
      </c>
      <c r="AL306" s="100">
        <v>0</v>
      </c>
      <c r="AM306" s="100">
        <v>0</v>
      </c>
      <c r="AN306" s="100">
        <v>5000</v>
      </c>
      <c r="AO306" s="100">
        <v>2</v>
      </c>
      <c r="AP306" s="100">
        <v>100000</v>
      </c>
      <c r="AQ306" s="100">
        <v>848891</v>
      </c>
    </row>
    <row r="307" s="98" customFormat="1" spans="1:43">
      <c r="A307" s="103"/>
      <c r="B307" s="103"/>
      <c r="C307" s="103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AI307" s="100"/>
      <c r="AJ307" s="100"/>
      <c r="AK307" s="100" t="s">
        <v>382</v>
      </c>
      <c r="AL307" s="100">
        <v>0</v>
      </c>
      <c r="AM307" s="100">
        <v>0</v>
      </c>
      <c r="AN307" s="100">
        <v>0</v>
      </c>
      <c r="AO307" s="100">
        <v>3</v>
      </c>
      <c r="AP307" s="100">
        <v>0</v>
      </c>
      <c r="AQ307" s="100">
        <v>40000</v>
      </c>
    </row>
    <row r="308" s="98" customFormat="1" spans="1:43">
      <c r="A308" s="103"/>
      <c r="B308" s="103"/>
      <c r="C308" s="103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AI308" s="100"/>
      <c r="AJ308" s="100"/>
      <c r="AK308" s="100" t="s">
        <v>383</v>
      </c>
      <c r="AL308" s="100">
        <v>0</v>
      </c>
      <c r="AM308" s="100">
        <v>0</v>
      </c>
      <c r="AN308" s="100">
        <v>0</v>
      </c>
      <c r="AO308" s="100">
        <v>0</v>
      </c>
      <c r="AP308" s="100">
        <v>0</v>
      </c>
      <c r="AQ308" s="100">
        <v>32000</v>
      </c>
    </row>
    <row r="309" s="98" customFormat="1" spans="1:43">
      <c r="A309" s="103"/>
      <c r="B309" s="103"/>
      <c r="C309" s="103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AI309" s="100"/>
      <c r="AJ309" s="100"/>
      <c r="AK309" s="100" t="s">
        <v>384</v>
      </c>
      <c r="AL309" s="100">
        <v>0</v>
      </c>
      <c r="AM309" s="100">
        <v>0</v>
      </c>
      <c r="AN309" s="100">
        <v>0</v>
      </c>
      <c r="AO309" s="100">
        <v>0</v>
      </c>
      <c r="AP309" s="100">
        <v>0</v>
      </c>
      <c r="AQ309" s="100">
        <v>0</v>
      </c>
    </row>
    <row r="310" s="98" customFormat="1" spans="1:43">
      <c r="A310" s="103"/>
      <c r="B310" s="103"/>
      <c r="C310" s="103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AI310" s="100"/>
      <c r="AJ310" s="100"/>
      <c r="AK310" s="100" t="s">
        <v>385</v>
      </c>
      <c r="AL310" s="100">
        <v>0</v>
      </c>
      <c r="AM310" s="100">
        <v>0</v>
      </c>
      <c r="AN310" s="100">
        <v>0</v>
      </c>
      <c r="AO310" s="100">
        <v>0</v>
      </c>
      <c r="AP310" s="100">
        <v>0</v>
      </c>
      <c r="AQ310" s="100">
        <v>0</v>
      </c>
    </row>
    <row r="311" s="98" customFormat="1" spans="1:43">
      <c r="A311" s="103"/>
      <c r="B311" s="103"/>
      <c r="C311" s="103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AI311" s="100"/>
      <c r="AJ311" s="100"/>
      <c r="AK311" s="100" t="s">
        <v>386</v>
      </c>
      <c r="AL311" s="100">
        <v>0</v>
      </c>
      <c r="AM311" s="100">
        <v>0</v>
      </c>
      <c r="AN311" s="100">
        <v>0</v>
      </c>
      <c r="AO311" s="100">
        <v>1</v>
      </c>
      <c r="AP311" s="100">
        <v>0</v>
      </c>
      <c r="AQ311" s="100">
        <v>0</v>
      </c>
    </row>
    <row r="312" s="98" customFormat="1" spans="1:43">
      <c r="A312" s="103"/>
      <c r="B312" s="103"/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AI312" s="100"/>
      <c r="AJ312" s="100"/>
      <c r="AK312" s="100" t="s">
        <v>81</v>
      </c>
      <c r="AL312" s="100">
        <v>0</v>
      </c>
      <c r="AM312" s="100">
        <v>0</v>
      </c>
      <c r="AN312" s="100">
        <v>0</v>
      </c>
      <c r="AO312" s="100">
        <v>0</v>
      </c>
      <c r="AP312" s="100">
        <v>0</v>
      </c>
      <c r="AQ312" s="100">
        <v>69000</v>
      </c>
    </row>
    <row r="313" s="98" customFormat="1" spans="1:43">
      <c r="A313" s="103"/>
      <c r="B313" s="103"/>
      <c r="C313" s="103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AI313" s="100"/>
      <c r="AJ313" s="100"/>
      <c r="AK313" s="100" t="s">
        <v>387</v>
      </c>
      <c r="AL313" s="100">
        <v>0</v>
      </c>
      <c r="AM313" s="100">
        <v>0</v>
      </c>
      <c r="AN313" s="100">
        <v>0</v>
      </c>
      <c r="AO313" s="100">
        <v>0</v>
      </c>
      <c r="AP313" s="100">
        <v>0</v>
      </c>
      <c r="AQ313" s="100">
        <v>0</v>
      </c>
    </row>
    <row r="314" s="98" customFormat="1" spans="1:43">
      <c r="A314" s="103"/>
      <c r="B314" s="103"/>
      <c r="C314" s="103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AI314" s="100"/>
      <c r="AJ314" s="100"/>
      <c r="AK314" s="100" t="s">
        <v>388</v>
      </c>
      <c r="AL314" s="100">
        <v>0</v>
      </c>
      <c r="AM314" s="100">
        <v>0</v>
      </c>
      <c r="AN314" s="100">
        <v>0</v>
      </c>
      <c r="AO314" s="100">
        <v>0</v>
      </c>
      <c r="AP314" s="100">
        <v>0</v>
      </c>
      <c r="AQ314" s="100">
        <v>0</v>
      </c>
    </row>
    <row r="315" s="98" customFormat="1" spans="1:43">
      <c r="A315" s="103"/>
      <c r="B315" s="103"/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AI315" s="100"/>
      <c r="AJ315" s="100"/>
      <c r="AK315" s="100" t="s">
        <v>389</v>
      </c>
      <c r="AL315" s="100">
        <v>0</v>
      </c>
      <c r="AM315" s="100">
        <v>0</v>
      </c>
      <c r="AN315" s="100">
        <v>0</v>
      </c>
      <c r="AO315" s="100">
        <v>0</v>
      </c>
      <c r="AP315" s="100">
        <v>0</v>
      </c>
      <c r="AQ315" s="100">
        <v>0</v>
      </c>
    </row>
    <row r="316" s="98" customFormat="1" spans="1:43">
      <c r="A316" s="103"/>
      <c r="B316" s="103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AI316" s="100"/>
      <c r="AJ316" s="100"/>
      <c r="AK316" s="100" t="s">
        <v>390</v>
      </c>
      <c r="AL316" s="100">
        <v>0</v>
      </c>
      <c r="AM316" s="100">
        <v>0</v>
      </c>
      <c r="AN316" s="100">
        <v>0</v>
      </c>
      <c r="AO316" s="100">
        <v>0</v>
      </c>
      <c r="AP316" s="100">
        <v>0</v>
      </c>
      <c r="AQ316" s="100">
        <v>0</v>
      </c>
    </row>
    <row r="317" s="98" customFormat="1" spans="1:43">
      <c r="A317" s="103"/>
      <c r="B317" s="103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AI317" s="100"/>
      <c r="AJ317" s="100"/>
      <c r="AK317" s="100" t="s">
        <v>391</v>
      </c>
      <c r="AL317" s="100">
        <v>0</v>
      </c>
      <c r="AM317" s="100">
        <v>0</v>
      </c>
      <c r="AN317" s="100">
        <v>10000</v>
      </c>
      <c r="AO317" s="100">
        <v>0</v>
      </c>
      <c r="AP317" s="100">
        <v>100000</v>
      </c>
      <c r="AQ317" s="100">
        <v>268000</v>
      </c>
    </row>
    <row r="318" s="98" customFormat="1" spans="1:43">
      <c r="A318" s="103"/>
      <c r="B318" s="103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AI318" s="100"/>
      <c r="AJ318" s="100"/>
      <c r="AK318" s="100" t="s">
        <v>392</v>
      </c>
      <c r="AL318" s="100">
        <v>0</v>
      </c>
      <c r="AM318" s="100">
        <v>0</v>
      </c>
      <c r="AN318" s="100">
        <v>0</v>
      </c>
      <c r="AO318" s="100">
        <v>0</v>
      </c>
      <c r="AP318" s="100">
        <v>0</v>
      </c>
      <c r="AQ318" s="100">
        <v>0</v>
      </c>
    </row>
    <row r="319" s="98" customFormat="1" spans="1:43">
      <c r="A319" s="103"/>
      <c r="B319" s="103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AI319" s="100"/>
      <c r="AJ319" s="100"/>
      <c r="AK319" s="100" t="s">
        <v>393</v>
      </c>
      <c r="AL319" s="100">
        <v>0</v>
      </c>
      <c r="AM319" s="100">
        <v>0</v>
      </c>
      <c r="AN319" s="100">
        <v>0</v>
      </c>
      <c r="AO319" s="100">
        <v>0</v>
      </c>
      <c r="AP319" s="100">
        <v>0</v>
      </c>
      <c r="AQ319" s="100">
        <v>0</v>
      </c>
    </row>
    <row r="320" s="98" customFormat="1" spans="1:43">
      <c r="A320" s="103"/>
      <c r="B320" s="103"/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AI320" s="100"/>
      <c r="AJ320" s="100"/>
      <c r="AK320" s="100" t="s">
        <v>394</v>
      </c>
      <c r="AL320" s="100">
        <v>0</v>
      </c>
      <c r="AM320" s="100">
        <v>0</v>
      </c>
      <c r="AN320" s="100">
        <v>0</v>
      </c>
      <c r="AO320" s="100">
        <v>0</v>
      </c>
      <c r="AP320" s="100">
        <v>0</v>
      </c>
      <c r="AQ320" s="100">
        <v>69000</v>
      </c>
    </row>
    <row r="321" s="98" customFormat="1" spans="1:43">
      <c r="A321" s="103"/>
      <c r="B321" s="103"/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AI321" s="100"/>
      <c r="AJ321" s="100"/>
      <c r="AK321" s="100" t="s">
        <v>395</v>
      </c>
      <c r="AL321" s="100">
        <v>0</v>
      </c>
      <c r="AM321" s="100">
        <v>0</v>
      </c>
      <c r="AN321" s="100">
        <v>0</v>
      </c>
      <c r="AO321" s="100">
        <v>0</v>
      </c>
      <c r="AP321" s="100">
        <v>0</v>
      </c>
      <c r="AQ321" s="100">
        <v>0</v>
      </c>
    </row>
    <row r="322" s="98" customFormat="1" spans="1:43">
      <c r="A322" s="103"/>
      <c r="B322" s="103"/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AI322" s="100"/>
      <c r="AJ322" s="100"/>
      <c r="AK322" s="100" t="s">
        <v>396</v>
      </c>
      <c r="AL322" s="100">
        <v>0</v>
      </c>
      <c r="AM322" s="100">
        <v>0</v>
      </c>
      <c r="AN322" s="100">
        <v>0</v>
      </c>
      <c r="AO322" s="100">
        <v>0</v>
      </c>
      <c r="AP322" s="100">
        <v>0</v>
      </c>
      <c r="AQ322" s="100">
        <v>0</v>
      </c>
    </row>
    <row r="323" s="98" customFormat="1" spans="1:43">
      <c r="A323" s="103"/>
      <c r="B323" s="103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AI323" s="100"/>
      <c r="AJ323" s="100"/>
      <c r="AK323" s="100" t="s">
        <v>397</v>
      </c>
      <c r="AL323" s="100">
        <v>0</v>
      </c>
      <c r="AM323" s="100">
        <v>0</v>
      </c>
      <c r="AN323" s="100">
        <v>0</v>
      </c>
      <c r="AO323" s="100">
        <v>0</v>
      </c>
      <c r="AP323" s="100">
        <v>0</v>
      </c>
      <c r="AQ323" s="100">
        <v>0</v>
      </c>
    </row>
    <row r="324" s="98" customFormat="1" spans="1:43">
      <c r="A324" s="103"/>
      <c r="B324" s="103"/>
      <c r="C324" s="10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AI324" s="100"/>
      <c r="AJ324" s="100"/>
      <c r="AK324" s="100" t="s">
        <v>90</v>
      </c>
      <c r="AL324" s="100">
        <v>0</v>
      </c>
      <c r="AM324" s="100">
        <v>0</v>
      </c>
      <c r="AN324" s="100">
        <v>0</v>
      </c>
      <c r="AO324" s="100">
        <v>6</v>
      </c>
      <c r="AP324" s="100">
        <v>50000</v>
      </c>
      <c r="AQ324" s="100">
        <v>100000</v>
      </c>
    </row>
    <row r="325" s="98" customFormat="1" spans="1:43">
      <c r="A325" s="103"/>
      <c r="B325" s="103"/>
      <c r="C325" s="103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AI325" s="100"/>
      <c r="AJ325" s="100"/>
      <c r="AK325" s="100" t="s">
        <v>398</v>
      </c>
      <c r="AL325" s="100">
        <v>0</v>
      </c>
      <c r="AM325" s="100">
        <v>0</v>
      </c>
      <c r="AN325" s="100">
        <v>0</v>
      </c>
      <c r="AO325" s="100">
        <v>1</v>
      </c>
      <c r="AP325" s="100">
        <v>0</v>
      </c>
      <c r="AQ325" s="100">
        <v>0</v>
      </c>
    </row>
    <row r="326" s="98" customFormat="1" spans="1:43">
      <c r="A326" s="103"/>
      <c r="B326" s="103"/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AI326" s="100"/>
      <c r="AJ326" s="100"/>
      <c r="AK326" s="100" t="s">
        <v>399</v>
      </c>
      <c r="AL326" s="100">
        <v>0</v>
      </c>
      <c r="AM326" s="100">
        <v>0</v>
      </c>
      <c r="AN326" s="100">
        <v>0</v>
      </c>
      <c r="AO326" s="100">
        <v>0</v>
      </c>
      <c r="AP326" s="100">
        <v>0</v>
      </c>
      <c r="AQ326" s="100">
        <v>1061000</v>
      </c>
    </row>
    <row r="327" s="98" customFormat="1" spans="1:43">
      <c r="A327" s="103"/>
      <c r="B327" s="103"/>
      <c r="C327" s="103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AI327" s="100"/>
      <c r="AJ327" s="100"/>
      <c r="AK327" s="100" t="s">
        <v>400</v>
      </c>
      <c r="AL327" s="100">
        <v>0</v>
      </c>
      <c r="AM327" s="100">
        <v>0</v>
      </c>
      <c r="AN327" s="100">
        <v>0</v>
      </c>
      <c r="AO327" s="100">
        <v>0</v>
      </c>
      <c r="AP327" s="100">
        <v>0</v>
      </c>
      <c r="AQ327" s="100">
        <v>10000</v>
      </c>
    </row>
    <row r="328" s="98" customFormat="1" spans="1:43">
      <c r="A328" s="103"/>
      <c r="B328" s="103"/>
      <c r="C328" s="103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AI328" s="100"/>
      <c r="AJ328" s="100"/>
      <c r="AK328" s="100" t="s">
        <v>401</v>
      </c>
      <c r="AL328" s="100">
        <v>0</v>
      </c>
      <c r="AM328" s="100">
        <v>0</v>
      </c>
      <c r="AN328" s="100">
        <v>0</v>
      </c>
      <c r="AO328" s="100">
        <v>0</v>
      </c>
      <c r="AP328" s="100">
        <v>0</v>
      </c>
      <c r="AQ328" s="100">
        <v>0</v>
      </c>
    </row>
    <row r="329" s="98" customFormat="1" spans="1:43">
      <c r="A329" s="103"/>
      <c r="B329" s="103"/>
      <c r="C329" s="103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AI329" s="100"/>
      <c r="AJ329" s="100"/>
      <c r="AK329" s="100" t="s">
        <v>402</v>
      </c>
      <c r="AL329" s="100">
        <v>0</v>
      </c>
      <c r="AM329" s="100">
        <v>0</v>
      </c>
      <c r="AN329" s="100">
        <v>0</v>
      </c>
      <c r="AO329" s="100">
        <v>0</v>
      </c>
      <c r="AP329" s="100">
        <v>0</v>
      </c>
      <c r="AQ329" s="100">
        <v>2656</v>
      </c>
    </row>
    <row r="330" s="98" customFormat="1" spans="1:43">
      <c r="A330" s="103"/>
      <c r="B330" s="103"/>
      <c r="C330" s="103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AI330" s="100"/>
      <c r="AJ330" s="100"/>
      <c r="AK330" s="100" t="s">
        <v>403</v>
      </c>
      <c r="AL330" s="100">
        <v>0</v>
      </c>
      <c r="AM330" s="100">
        <v>0</v>
      </c>
      <c r="AN330" s="100">
        <v>0</v>
      </c>
      <c r="AO330" s="100">
        <v>0</v>
      </c>
      <c r="AP330" s="100">
        <v>0</v>
      </c>
      <c r="AQ330" s="100">
        <v>0</v>
      </c>
    </row>
    <row r="331" s="98" customFormat="1" spans="1:43">
      <c r="A331" s="103"/>
      <c r="B331" s="103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AI331" s="100"/>
      <c r="AJ331" s="100"/>
      <c r="AK331" s="100" t="s">
        <v>404</v>
      </c>
      <c r="AL331" s="100">
        <v>0</v>
      </c>
      <c r="AM331" s="100">
        <v>0</v>
      </c>
      <c r="AN331" s="100">
        <v>0</v>
      </c>
      <c r="AO331" s="100">
        <v>0</v>
      </c>
      <c r="AP331" s="100">
        <v>0</v>
      </c>
      <c r="AQ331" s="100">
        <v>0</v>
      </c>
    </row>
    <row r="332" s="98" customFormat="1" spans="1:43">
      <c r="A332" s="103"/>
      <c r="B332" s="103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AI332" s="100"/>
      <c r="AJ332" s="100"/>
      <c r="AK332" s="100" t="s">
        <v>405</v>
      </c>
      <c r="AL332" s="100">
        <v>0</v>
      </c>
      <c r="AM332" s="100">
        <v>0</v>
      </c>
      <c r="AN332" s="100">
        <v>0</v>
      </c>
      <c r="AO332" s="100">
        <v>0</v>
      </c>
      <c r="AP332" s="100">
        <v>0</v>
      </c>
      <c r="AQ332" s="100">
        <v>0</v>
      </c>
    </row>
    <row r="333" s="98" customFormat="1" spans="1:43">
      <c r="A333" s="103"/>
      <c r="B333" s="103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AI333" s="100"/>
      <c r="AJ333" s="100"/>
      <c r="AK333" s="100" t="s">
        <v>406</v>
      </c>
      <c r="AL333" s="100">
        <v>0</v>
      </c>
      <c r="AM333" s="100">
        <v>0</v>
      </c>
      <c r="AN333" s="100">
        <v>0</v>
      </c>
      <c r="AO333" s="100">
        <v>0</v>
      </c>
      <c r="AP333" s="100">
        <v>0</v>
      </c>
      <c r="AQ333" s="100">
        <v>0</v>
      </c>
    </row>
    <row r="334" s="98" customFormat="1" spans="1:43">
      <c r="A334" s="103"/>
      <c r="B334" s="103"/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AI334" s="100"/>
      <c r="AJ334" s="100"/>
      <c r="AK334" s="100" t="s">
        <v>56</v>
      </c>
      <c r="AL334" s="100">
        <v>0</v>
      </c>
      <c r="AM334" s="100">
        <v>0</v>
      </c>
      <c r="AN334" s="100">
        <v>0</v>
      </c>
      <c r="AO334" s="100">
        <v>1</v>
      </c>
      <c r="AP334" s="100">
        <v>0</v>
      </c>
      <c r="AQ334" s="100">
        <v>630034</v>
      </c>
    </row>
    <row r="335" s="98" customFormat="1" spans="1:43">
      <c r="A335" s="103"/>
      <c r="B335" s="103"/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AI335" s="100"/>
      <c r="AJ335" s="100"/>
      <c r="AK335" s="100" t="s">
        <v>407</v>
      </c>
      <c r="AL335" s="100">
        <v>0</v>
      </c>
      <c r="AM335" s="100">
        <v>0</v>
      </c>
      <c r="AN335" s="100">
        <v>0</v>
      </c>
      <c r="AO335" s="100">
        <v>0</v>
      </c>
      <c r="AP335" s="100">
        <v>0</v>
      </c>
      <c r="AQ335" s="100">
        <v>35000</v>
      </c>
    </row>
    <row r="336" s="98" customFormat="1" spans="1:43">
      <c r="A336" s="103"/>
      <c r="B336" s="103"/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AI336" s="100"/>
      <c r="AJ336" s="100"/>
      <c r="AK336" s="100" t="s">
        <v>408</v>
      </c>
      <c r="AL336" s="100">
        <v>0</v>
      </c>
      <c r="AM336" s="100">
        <v>0</v>
      </c>
      <c r="AN336" s="100">
        <v>0</v>
      </c>
      <c r="AO336" s="100">
        <v>0</v>
      </c>
      <c r="AP336" s="100">
        <v>0</v>
      </c>
      <c r="AQ336" s="100">
        <v>0</v>
      </c>
    </row>
    <row r="337" s="98" customFormat="1" spans="1:43">
      <c r="A337" s="103"/>
      <c r="B337" s="103"/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AI337" s="100"/>
      <c r="AJ337" s="100"/>
      <c r="AK337" s="100" t="s">
        <v>409</v>
      </c>
      <c r="AL337" s="100">
        <v>0</v>
      </c>
      <c r="AM337" s="100">
        <v>0</v>
      </c>
      <c r="AN337" s="100">
        <v>0</v>
      </c>
      <c r="AO337" s="100">
        <v>0</v>
      </c>
      <c r="AP337" s="100">
        <v>0</v>
      </c>
      <c r="AQ337" s="100">
        <v>0</v>
      </c>
    </row>
    <row r="338" s="98" customFormat="1" spans="1:43">
      <c r="A338" s="103"/>
      <c r="B338" s="103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AI338" s="100"/>
      <c r="AJ338" s="100"/>
      <c r="AK338" s="100" t="s">
        <v>410</v>
      </c>
      <c r="AL338" s="100">
        <v>0</v>
      </c>
      <c r="AM338" s="100">
        <v>0</v>
      </c>
      <c r="AN338" s="100">
        <v>0</v>
      </c>
      <c r="AO338" s="100">
        <v>0</v>
      </c>
      <c r="AP338" s="100">
        <v>0</v>
      </c>
      <c r="AQ338" s="100">
        <v>0</v>
      </c>
    </row>
    <row r="339" s="98" customFormat="1" spans="1:43">
      <c r="A339" s="103"/>
      <c r="B339" s="103"/>
      <c r="C339" s="103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AI339" s="100"/>
      <c r="AJ339" s="100"/>
      <c r="AK339" s="100" t="s">
        <v>411</v>
      </c>
      <c r="AL339" s="100">
        <v>0</v>
      </c>
      <c r="AM339" s="100">
        <v>0</v>
      </c>
      <c r="AN339" s="100">
        <v>0</v>
      </c>
      <c r="AO339" s="100">
        <v>0</v>
      </c>
      <c r="AP339" s="100">
        <v>0</v>
      </c>
      <c r="AQ339" s="100">
        <v>0</v>
      </c>
    </row>
    <row r="340" s="98" customFormat="1" spans="1:43">
      <c r="A340" s="103"/>
      <c r="B340" s="103"/>
      <c r="C340" s="103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AI340" s="100"/>
      <c r="AJ340" s="100"/>
      <c r="AK340" s="100" t="s">
        <v>412</v>
      </c>
      <c r="AL340" s="100">
        <v>0</v>
      </c>
      <c r="AM340" s="100">
        <v>0</v>
      </c>
      <c r="AN340" s="100">
        <v>0</v>
      </c>
      <c r="AO340" s="100">
        <v>0</v>
      </c>
      <c r="AP340" s="100">
        <v>0</v>
      </c>
      <c r="AQ340" s="100">
        <v>0</v>
      </c>
    </row>
    <row r="341" s="98" customFormat="1" spans="1:43">
      <c r="A341" s="103"/>
      <c r="B341" s="103"/>
      <c r="C341" s="103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AI341" s="100"/>
      <c r="AJ341" s="100"/>
      <c r="AK341" s="100" t="s">
        <v>413</v>
      </c>
      <c r="AL341" s="100">
        <v>0</v>
      </c>
      <c r="AM341" s="100">
        <v>0</v>
      </c>
      <c r="AN341" s="100">
        <v>0</v>
      </c>
      <c r="AO341" s="100">
        <v>0</v>
      </c>
      <c r="AP341" s="100">
        <v>0</v>
      </c>
      <c r="AQ341" s="100">
        <v>0</v>
      </c>
    </row>
    <row r="342" s="98" customFormat="1" spans="1:43">
      <c r="A342" s="103"/>
      <c r="B342" s="103"/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AI342" s="100"/>
      <c r="AJ342" s="100"/>
      <c r="AK342" s="100" t="s">
        <v>414</v>
      </c>
      <c r="AL342" s="100">
        <v>0</v>
      </c>
      <c r="AM342" s="100">
        <v>0</v>
      </c>
      <c r="AN342" s="100">
        <v>0</v>
      </c>
      <c r="AO342" s="100">
        <v>0</v>
      </c>
      <c r="AP342" s="100">
        <v>0</v>
      </c>
      <c r="AQ342" s="100">
        <v>0</v>
      </c>
    </row>
    <row r="343" s="98" customFormat="1" spans="1:43">
      <c r="A343" s="103"/>
      <c r="B343" s="103"/>
      <c r="C343" s="103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AI343" s="100"/>
      <c r="AJ343" s="100"/>
      <c r="AK343" s="100" t="s">
        <v>415</v>
      </c>
      <c r="AL343" s="100">
        <v>0</v>
      </c>
      <c r="AM343" s="100">
        <v>0</v>
      </c>
      <c r="AN343" s="100">
        <v>0</v>
      </c>
      <c r="AO343" s="100">
        <v>0</v>
      </c>
      <c r="AP343" s="100">
        <v>0</v>
      </c>
      <c r="AQ343" s="100">
        <v>0</v>
      </c>
    </row>
    <row r="344" s="98" customFormat="1" spans="1:43">
      <c r="A344" s="103"/>
      <c r="B344" s="103"/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AI344" s="100"/>
      <c r="AJ344" s="100"/>
      <c r="AK344" s="100" t="s">
        <v>416</v>
      </c>
      <c r="AL344" s="100">
        <v>0</v>
      </c>
      <c r="AM344" s="100">
        <v>0</v>
      </c>
      <c r="AN344" s="100">
        <v>0</v>
      </c>
      <c r="AO344" s="100">
        <v>0</v>
      </c>
      <c r="AP344" s="100">
        <v>0</v>
      </c>
      <c r="AQ344" s="100">
        <v>0</v>
      </c>
    </row>
    <row r="345" s="98" customFormat="1" spans="1:43">
      <c r="A345" s="103"/>
      <c r="B345" s="103"/>
      <c r="C345" s="103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AI345" s="100"/>
      <c r="AJ345" s="100"/>
      <c r="AK345" s="100" t="s">
        <v>417</v>
      </c>
      <c r="AL345" s="100">
        <v>0</v>
      </c>
      <c r="AM345" s="100">
        <v>0</v>
      </c>
      <c r="AN345" s="100">
        <v>0</v>
      </c>
      <c r="AO345" s="100">
        <v>0</v>
      </c>
      <c r="AP345" s="100">
        <v>0</v>
      </c>
      <c r="AQ345" s="100">
        <v>30000</v>
      </c>
    </row>
    <row r="346" s="98" customFormat="1" spans="1:43">
      <c r="A346" s="103"/>
      <c r="B346" s="103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AI346" s="100"/>
      <c r="AJ346" s="100"/>
      <c r="AK346" s="100" t="s">
        <v>418</v>
      </c>
      <c r="AL346" s="100">
        <v>0</v>
      </c>
      <c r="AM346" s="100">
        <v>0</v>
      </c>
      <c r="AN346" s="100">
        <v>0</v>
      </c>
      <c r="AO346" s="100">
        <v>0</v>
      </c>
      <c r="AP346" s="100">
        <v>0</v>
      </c>
      <c r="AQ346" s="100">
        <v>0</v>
      </c>
    </row>
    <row r="347" s="98" customFormat="1" spans="1:43">
      <c r="A347" s="103"/>
      <c r="B347" s="103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AI347" s="100"/>
      <c r="AJ347" s="100"/>
      <c r="AK347" s="100" t="s">
        <v>419</v>
      </c>
      <c r="AL347" s="100">
        <v>0</v>
      </c>
      <c r="AM347" s="100">
        <v>0</v>
      </c>
      <c r="AN347" s="100">
        <v>0</v>
      </c>
      <c r="AO347" s="100">
        <v>0</v>
      </c>
      <c r="AP347" s="100">
        <v>0</v>
      </c>
      <c r="AQ347" s="100">
        <v>64121</v>
      </c>
    </row>
    <row r="348" s="98" customFormat="1" spans="1:43">
      <c r="A348" s="103"/>
      <c r="B348" s="103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AI348" s="100"/>
      <c r="AJ348" s="100"/>
      <c r="AK348" s="100" t="s">
        <v>420</v>
      </c>
      <c r="AL348" s="100">
        <v>0</v>
      </c>
      <c r="AM348" s="100">
        <v>0</v>
      </c>
      <c r="AN348" s="100">
        <v>0</v>
      </c>
      <c r="AO348" s="100">
        <v>0</v>
      </c>
      <c r="AP348" s="100">
        <v>0</v>
      </c>
      <c r="AQ348" s="100">
        <v>65000</v>
      </c>
    </row>
    <row r="349" s="98" customFormat="1" spans="1:43">
      <c r="A349" s="103"/>
      <c r="B349" s="103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AI349" s="100"/>
      <c r="AJ349" s="100"/>
      <c r="AK349" s="100" t="s">
        <v>421</v>
      </c>
      <c r="AL349" s="100">
        <v>0</v>
      </c>
      <c r="AM349" s="100">
        <v>0</v>
      </c>
      <c r="AN349" s="100">
        <v>0</v>
      </c>
      <c r="AO349" s="100">
        <v>0</v>
      </c>
      <c r="AP349" s="100">
        <v>0</v>
      </c>
      <c r="AQ349" s="100">
        <v>0</v>
      </c>
    </row>
    <row r="350" s="98" customFormat="1" spans="1:43">
      <c r="A350" s="103"/>
      <c r="B350" s="103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AI350" s="100"/>
      <c r="AJ350" s="100"/>
      <c r="AK350" s="100" t="s">
        <v>53</v>
      </c>
      <c r="AL350" s="100">
        <v>0</v>
      </c>
      <c r="AM350" s="100">
        <v>0</v>
      </c>
      <c r="AN350" s="100">
        <v>0</v>
      </c>
      <c r="AO350" s="100">
        <v>0</v>
      </c>
      <c r="AP350" s="100">
        <v>0</v>
      </c>
      <c r="AQ350" s="100">
        <v>20000</v>
      </c>
    </row>
    <row r="351" s="98" customFormat="1" spans="1:43">
      <c r="A351" s="103"/>
      <c r="B351" s="103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AI351" s="100"/>
      <c r="AJ351" s="100"/>
      <c r="AK351" s="100" t="s">
        <v>422</v>
      </c>
      <c r="AL351" s="100">
        <v>0</v>
      </c>
      <c r="AM351" s="100">
        <v>0</v>
      </c>
      <c r="AN351" s="100">
        <v>0</v>
      </c>
      <c r="AO351" s="100">
        <v>0</v>
      </c>
      <c r="AP351" s="100">
        <v>0</v>
      </c>
      <c r="AQ351" s="100">
        <v>0</v>
      </c>
    </row>
    <row r="352" s="98" customFormat="1" spans="1:43">
      <c r="A352" s="103"/>
      <c r="B352" s="103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AI352" s="100"/>
      <c r="AJ352" s="100"/>
      <c r="AK352" s="100" t="s">
        <v>94</v>
      </c>
      <c r="AL352" s="100">
        <v>0</v>
      </c>
      <c r="AM352" s="100">
        <v>0</v>
      </c>
      <c r="AN352" s="100">
        <v>10000</v>
      </c>
      <c r="AO352" s="100">
        <v>2</v>
      </c>
      <c r="AP352" s="100">
        <v>300000</v>
      </c>
      <c r="AQ352" s="100">
        <v>721400</v>
      </c>
    </row>
    <row r="353" s="98" customFormat="1" spans="1:43">
      <c r="A353" s="103"/>
      <c r="B353" s="103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AI353" s="100"/>
      <c r="AJ353" s="100"/>
      <c r="AK353" s="100" t="s">
        <v>423</v>
      </c>
      <c r="AL353" s="100">
        <v>0</v>
      </c>
      <c r="AM353" s="100">
        <v>0</v>
      </c>
      <c r="AN353" s="100">
        <v>0</v>
      </c>
      <c r="AO353" s="100">
        <v>0</v>
      </c>
      <c r="AP353" s="100">
        <v>0</v>
      </c>
      <c r="AQ353" s="100">
        <v>200000</v>
      </c>
    </row>
    <row r="354" s="98" customFormat="1" spans="1:43">
      <c r="A354" s="103"/>
      <c r="B354" s="103"/>
      <c r="C354" s="103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AI354" s="100"/>
      <c r="AJ354" s="100"/>
      <c r="AK354" s="100" t="s">
        <v>424</v>
      </c>
      <c r="AL354" s="100">
        <v>0</v>
      </c>
      <c r="AM354" s="100">
        <v>0</v>
      </c>
      <c r="AN354" s="100">
        <v>0</v>
      </c>
      <c r="AO354" s="100">
        <v>0</v>
      </c>
      <c r="AP354" s="100">
        <v>0</v>
      </c>
      <c r="AQ354" s="100">
        <v>0</v>
      </c>
    </row>
    <row r="355" s="98" customFormat="1" spans="1:43">
      <c r="A355" s="103"/>
      <c r="B355" s="103"/>
      <c r="C355" s="103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AI355" s="100"/>
      <c r="AJ355" s="100"/>
      <c r="AK355" s="100" t="s">
        <v>425</v>
      </c>
      <c r="AL355" s="100">
        <v>0</v>
      </c>
      <c r="AM355" s="100">
        <v>0</v>
      </c>
      <c r="AN355" s="100">
        <v>0</v>
      </c>
      <c r="AO355" s="100">
        <v>0</v>
      </c>
      <c r="AP355" s="100">
        <v>0</v>
      </c>
      <c r="AQ355" s="100">
        <v>0</v>
      </c>
    </row>
    <row r="356" s="98" customFormat="1" spans="1:43">
      <c r="A356" s="103"/>
      <c r="B356" s="103"/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AI356" s="100"/>
      <c r="AJ356" s="100"/>
      <c r="AK356" s="100" t="s">
        <v>426</v>
      </c>
      <c r="AL356" s="100">
        <v>0</v>
      </c>
      <c r="AM356" s="100">
        <v>0</v>
      </c>
      <c r="AN356" s="100">
        <v>0</v>
      </c>
      <c r="AO356" s="100">
        <v>0</v>
      </c>
      <c r="AP356" s="100">
        <v>0</v>
      </c>
      <c r="AQ356" s="100">
        <v>0</v>
      </c>
    </row>
    <row r="357" s="98" customFormat="1" spans="1:43">
      <c r="A357" s="103"/>
      <c r="B357" s="103"/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AI357" s="100"/>
      <c r="AJ357" s="100"/>
      <c r="AK357" s="100" t="s">
        <v>427</v>
      </c>
      <c r="AL357" s="100">
        <v>0</v>
      </c>
      <c r="AM357" s="100">
        <v>0</v>
      </c>
      <c r="AN357" s="100">
        <v>0</v>
      </c>
      <c r="AO357" s="100">
        <v>1</v>
      </c>
      <c r="AP357" s="100">
        <v>0</v>
      </c>
      <c r="AQ357" s="100">
        <v>0</v>
      </c>
    </row>
    <row r="358" s="98" customFormat="1" spans="1:43">
      <c r="A358" s="103"/>
      <c r="B358" s="103"/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AI358" s="100"/>
      <c r="AJ358" s="100"/>
      <c r="AK358" s="100" t="s">
        <v>428</v>
      </c>
      <c r="AL358" s="100">
        <v>0</v>
      </c>
      <c r="AM358" s="100">
        <v>0</v>
      </c>
      <c r="AN358" s="100">
        <v>0</v>
      </c>
      <c r="AO358" s="100">
        <v>0</v>
      </c>
      <c r="AP358" s="100">
        <v>0</v>
      </c>
      <c r="AQ358" s="100">
        <v>0</v>
      </c>
    </row>
    <row r="359" s="98" customFormat="1" spans="1:43">
      <c r="A359" s="103"/>
      <c r="B359" s="103"/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AI359" s="100"/>
      <c r="AJ359" s="100"/>
      <c r="AK359" s="100" t="s">
        <v>429</v>
      </c>
      <c r="AL359" s="100">
        <v>0</v>
      </c>
      <c r="AM359" s="100">
        <v>0</v>
      </c>
      <c r="AN359" s="100">
        <v>0</v>
      </c>
      <c r="AO359" s="100">
        <v>0</v>
      </c>
      <c r="AP359" s="100">
        <v>0</v>
      </c>
      <c r="AQ359" s="100">
        <v>0</v>
      </c>
    </row>
    <row r="360" s="98" customFormat="1" spans="1:43">
      <c r="A360" s="103"/>
      <c r="B360" s="103"/>
      <c r="C360" s="103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AI360" s="100"/>
      <c r="AJ360" s="100"/>
      <c r="AK360" s="100" t="s">
        <v>430</v>
      </c>
      <c r="AL360" s="100">
        <v>0</v>
      </c>
      <c r="AM360" s="100">
        <v>0</v>
      </c>
      <c r="AN360" s="100">
        <v>0</v>
      </c>
      <c r="AO360" s="100">
        <v>0</v>
      </c>
      <c r="AP360" s="100">
        <v>0</v>
      </c>
      <c r="AQ360" s="100">
        <v>0</v>
      </c>
    </row>
    <row r="361" s="98" customFormat="1" spans="1:43">
      <c r="A361" s="103"/>
      <c r="B361" s="103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AI361" s="100"/>
      <c r="AJ361" s="100"/>
      <c r="AK361" s="100" t="s">
        <v>431</v>
      </c>
      <c r="AL361" s="100">
        <v>0</v>
      </c>
      <c r="AM361" s="100">
        <v>0</v>
      </c>
      <c r="AN361" s="100">
        <v>0</v>
      </c>
      <c r="AO361" s="100">
        <v>0</v>
      </c>
      <c r="AP361" s="100">
        <v>0</v>
      </c>
      <c r="AQ361" s="100">
        <v>0</v>
      </c>
    </row>
    <row r="362" s="98" customFormat="1" spans="1:43">
      <c r="A362" s="103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AI362" s="100"/>
      <c r="AJ362" s="100"/>
      <c r="AK362" s="100" t="s">
        <v>432</v>
      </c>
      <c r="AL362" s="100">
        <v>0</v>
      </c>
      <c r="AM362" s="100">
        <v>0</v>
      </c>
      <c r="AN362" s="100">
        <v>0</v>
      </c>
      <c r="AO362" s="100">
        <v>0</v>
      </c>
      <c r="AP362" s="100">
        <v>0</v>
      </c>
      <c r="AQ362" s="100">
        <v>261841</v>
      </c>
    </row>
    <row r="363" s="98" customFormat="1" spans="1:43">
      <c r="A363" s="103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AI363" s="100"/>
      <c r="AJ363" s="100"/>
      <c r="AK363" s="100" t="s">
        <v>433</v>
      </c>
      <c r="AL363" s="100">
        <v>0</v>
      </c>
      <c r="AM363" s="100">
        <v>0</v>
      </c>
      <c r="AN363" s="100">
        <v>0</v>
      </c>
      <c r="AO363" s="100">
        <v>0</v>
      </c>
      <c r="AP363" s="100">
        <v>0</v>
      </c>
      <c r="AQ363" s="100">
        <v>0</v>
      </c>
    </row>
    <row r="364" s="98" customFormat="1" spans="1:43">
      <c r="A364" s="103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AI364" s="100"/>
      <c r="AJ364" s="100"/>
      <c r="AK364" s="100" t="s">
        <v>434</v>
      </c>
      <c r="AL364" s="100">
        <v>0</v>
      </c>
      <c r="AM364" s="100">
        <v>0</v>
      </c>
      <c r="AN364" s="100">
        <v>0</v>
      </c>
      <c r="AO364" s="100">
        <v>0</v>
      </c>
      <c r="AP364" s="100">
        <v>0</v>
      </c>
      <c r="AQ364" s="100">
        <v>200000</v>
      </c>
    </row>
    <row r="365" s="98" customFormat="1" spans="1:43">
      <c r="A365" s="103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AI365" s="100"/>
      <c r="AJ365" s="100"/>
      <c r="AK365" s="100" t="s">
        <v>435</v>
      </c>
      <c r="AL365" s="100">
        <v>0</v>
      </c>
      <c r="AM365" s="100">
        <v>0</v>
      </c>
      <c r="AN365" s="100">
        <v>0</v>
      </c>
      <c r="AO365" s="100">
        <v>0</v>
      </c>
      <c r="AP365" s="100">
        <v>0</v>
      </c>
      <c r="AQ365" s="100">
        <v>0</v>
      </c>
    </row>
    <row r="366" s="98" customFormat="1" spans="1:43">
      <c r="A366" s="103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AI366" s="100"/>
      <c r="AJ366" s="100"/>
      <c r="AK366" s="100" t="s">
        <v>436</v>
      </c>
      <c r="AL366" s="100">
        <v>0</v>
      </c>
      <c r="AM366" s="100">
        <v>0</v>
      </c>
      <c r="AN366" s="100">
        <v>0</v>
      </c>
      <c r="AO366" s="100">
        <v>0</v>
      </c>
      <c r="AP366" s="100">
        <v>0</v>
      </c>
      <c r="AQ366" s="100">
        <v>0</v>
      </c>
    </row>
    <row r="367" s="98" customFormat="1" spans="1:43">
      <c r="A367" s="103"/>
      <c r="B367" s="103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AI367" s="100"/>
      <c r="AJ367" s="100"/>
      <c r="AK367" s="100" t="s">
        <v>437</v>
      </c>
      <c r="AL367" s="100">
        <v>0</v>
      </c>
      <c r="AM367" s="100">
        <v>0</v>
      </c>
      <c r="AN367" s="100">
        <v>0</v>
      </c>
      <c r="AO367" s="100">
        <v>0</v>
      </c>
      <c r="AP367" s="100">
        <v>0</v>
      </c>
      <c r="AQ367" s="100">
        <v>400000</v>
      </c>
    </row>
    <row r="368" s="98" customFormat="1" spans="1:43">
      <c r="A368" s="103"/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AI368" s="100"/>
      <c r="AJ368" s="100"/>
      <c r="AK368" s="100" t="s">
        <v>438</v>
      </c>
      <c r="AL368" s="100">
        <v>0</v>
      </c>
      <c r="AM368" s="100">
        <v>0</v>
      </c>
      <c r="AN368" s="100">
        <v>0</v>
      </c>
      <c r="AO368" s="100">
        <v>0</v>
      </c>
      <c r="AP368" s="100">
        <v>0</v>
      </c>
      <c r="AQ368" s="100">
        <v>0</v>
      </c>
    </row>
    <row r="369" s="98" customFormat="1" spans="1:43">
      <c r="A369" s="103"/>
      <c r="B369" s="103"/>
      <c r="C369" s="103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AI369" s="100"/>
      <c r="AJ369" s="100"/>
      <c r="AK369" s="100" t="s">
        <v>439</v>
      </c>
      <c r="AL369" s="100">
        <v>0</v>
      </c>
      <c r="AM369" s="100">
        <v>0</v>
      </c>
      <c r="AN369" s="100">
        <v>0</v>
      </c>
      <c r="AO369" s="100">
        <v>0</v>
      </c>
      <c r="AP369" s="100">
        <v>0</v>
      </c>
      <c r="AQ369" s="100">
        <v>0</v>
      </c>
    </row>
    <row r="370" s="98" customFormat="1" spans="1:43">
      <c r="A370" s="103"/>
      <c r="B370" s="103"/>
      <c r="C370" s="103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AI370" s="100"/>
      <c r="AJ370" s="100"/>
      <c r="AK370" s="100" t="s">
        <v>440</v>
      </c>
      <c r="AL370" s="100">
        <v>0</v>
      </c>
      <c r="AM370" s="100">
        <v>0</v>
      </c>
      <c r="AN370" s="100">
        <v>0</v>
      </c>
      <c r="AO370" s="100">
        <v>0</v>
      </c>
      <c r="AP370" s="100">
        <v>0</v>
      </c>
      <c r="AQ370" s="100">
        <v>169000</v>
      </c>
    </row>
    <row r="371" s="98" customFormat="1" spans="1:43">
      <c r="A371" s="103"/>
      <c r="B371" s="103"/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AI371" s="100"/>
      <c r="AJ371" s="100"/>
      <c r="AK371" s="100" t="s">
        <v>441</v>
      </c>
      <c r="AL371" s="100">
        <v>0</v>
      </c>
      <c r="AM371" s="100">
        <v>0</v>
      </c>
      <c r="AN371" s="100">
        <v>0</v>
      </c>
      <c r="AO371" s="100">
        <v>0</v>
      </c>
      <c r="AP371" s="100">
        <v>0</v>
      </c>
      <c r="AQ371" s="100">
        <v>0</v>
      </c>
    </row>
    <row r="372" s="98" customFormat="1" spans="1:43">
      <c r="A372" s="103"/>
      <c r="B372" s="103"/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AI372" s="100"/>
      <c r="AJ372" s="100"/>
      <c r="AK372" s="100" t="s">
        <v>442</v>
      </c>
      <c r="AL372" s="100">
        <v>0</v>
      </c>
      <c r="AM372" s="100">
        <v>0</v>
      </c>
      <c r="AN372" s="100">
        <v>0</v>
      </c>
      <c r="AO372" s="100">
        <v>0</v>
      </c>
      <c r="AP372" s="100">
        <v>0</v>
      </c>
      <c r="AQ372" s="100">
        <v>15000</v>
      </c>
    </row>
    <row r="373" s="98" customFormat="1" spans="1:43">
      <c r="A373" s="103"/>
      <c r="B373" s="103"/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AI373" s="100"/>
      <c r="AJ373" s="100"/>
      <c r="AK373" s="100" t="s">
        <v>443</v>
      </c>
      <c r="AL373" s="100">
        <v>0</v>
      </c>
      <c r="AM373" s="100">
        <v>0</v>
      </c>
      <c r="AN373" s="100">
        <v>0</v>
      </c>
      <c r="AO373" s="100">
        <v>0</v>
      </c>
      <c r="AP373" s="100">
        <v>0</v>
      </c>
      <c r="AQ373" s="100">
        <v>0</v>
      </c>
    </row>
    <row r="374" s="98" customFormat="1" spans="1:43">
      <c r="A374" s="103"/>
      <c r="B374" s="103"/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AI374" s="100"/>
      <c r="AJ374" s="100"/>
      <c r="AK374" s="100" t="s">
        <v>444</v>
      </c>
      <c r="AL374" s="100">
        <v>0</v>
      </c>
      <c r="AM374" s="100">
        <v>0</v>
      </c>
      <c r="AN374" s="100">
        <v>0</v>
      </c>
      <c r="AO374" s="100">
        <v>0</v>
      </c>
      <c r="AP374" s="100">
        <v>0</v>
      </c>
      <c r="AQ374" s="100">
        <v>50000</v>
      </c>
    </row>
    <row r="375" s="98" customFormat="1" spans="1:43">
      <c r="A375" s="103"/>
      <c r="B375" s="103"/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AI375" s="100"/>
      <c r="AJ375" s="100"/>
      <c r="AK375" s="100" t="s">
        <v>445</v>
      </c>
      <c r="AL375" s="100">
        <v>0</v>
      </c>
      <c r="AM375" s="100">
        <v>0</v>
      </c>
      <c r="AN375" s="100">
        <v>0</v>
      </c>
      <c r="AO375" s="100">
        <v>0</v>
      </c>
      <c r="AP375" s="100">
        <v>0</v>
      </c>
      <c r="AQ375" s="100">
        <v>0</v>
      </c>
    </row>
    <row r="376" s="98" customFormat="1" spans="1:43">
      <c r="A376" s="103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AI376" s="100"/>
      <c r="AJ376" s="100"/>
      <c r="AK376" s="100" t="s">
        <v>446</v>
      </c>
      <c r="AL376" s="100">
        <v>0</v>
      </c>
      <c r="AM376" s="100">
        <v>0</v>
      </c>
      <c r="AN376" s="100">
        <v>0</v>
      </c>
      <c r="AO376" s="100">
        <v>0</v>
      </c>
      <c r="AP376" s="100">
        <v>0</v>
      </c>
      <c r="AQ376" s="100">
        <v>51174</v>
      </c>
    </row>
    <row r="377" s="98" customFormat="1" spans="1:43">
      <c r="A377" s="103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AI377" s="100"/>
      <c r="AJ377" s="100"/>
      <c r="AK377" s="100" t="s">
        <v>447</v>
      </c>
      <c r="AL377" s="100">
        <v>0</v>
      </c>
      <c r="AM377" s="100">
        <v>0</v>
      </c>
      <c r="AN377" s="100">
        <v>0</v>
      </c>
      <c r="AO377" s="100">
        <v>0</v>
      </c>
      <c r="AP377" s="100">
        <v>0</v>
      </c>
      <c r="AQ377" s="100">
        <v>0</v>
      </c>
    </row>
    <row r="378" s="98" customFormat="1" spans="1:43">
      <c r="A378" s="103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AI378" s="100"/>
      <c r="AJ378" s="100"/>
      <c r="AK378" s="100" t="s">
        <v>448</v>
      </c>
      <c r="AL378" s="100">
        <v>0</v>
      </c>
      <c r="AM378" s="100">
        <v>0</v>
      </c>
      <c r="AN378" s="100">
        <v>0</v>
      </c>
      <c r="AO378" s="100">
        <v>0</v>
      </c>
      <c r="AP378" s="100">
        <v>0</v>
      </c>
      <c r="AQ378" s="100">
        <v>0</v>
      </c>
    </row>
    <row r="379" s="98" customFormat="1" spans="1:43">
      <c r="A379" s="103"/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AI379" s="100"/>
      <c r="AJ379" s="100"/>
      <c r="AK379" s="100" t="s">
        <v>449</v>
      </c>
      <c r="AL379" s="100">
        <v>0</v>
      </c>
      <c r="AM379" s="100">
        <v>0</v>
      </c>
      <c r="AN379" s="100">
        <v>0</v>
      </c>
      <c r="AO379" s="100">
        <v>0</v>
      </c>
      <c r="AP379" s="100">
        <v>0</v>
      </c>
      <c r="AQ379" s="100">
        <v>190000</v>
      </c>
    </row>
    <row r="380" s="98" customFormat="1" spans="1:43">
      <c r="A380" s="103"/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AI380" s="100"/>
      <c r="AJ380" s="100"/>
      <c r="AK380" s="100" t="s">
        <v>450</v>
      </c>
      <c r="AL380" s="100">
        <v>0</v>
      </c>
      <c r="AM380" s="100">
        <v>0</v>
      </c>
      <c r="AN380" s="100">
        <v>0</v>
      </c>
      <c r="AO380" s="100">
        <v>0</v>
      </c>
      <c r="AP380" s="100">
        <v>0</v>
      </c>
      <c r="AQ380" s="100">
        <v>0</v>
      </c>
    </row>
    <row r="381" s="98" customFormat="1" spans="1:43">
      <c r="A381" s="103"/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AI381" s="100"/>
      <c r="AJ381" s="100"/>
      <c r="AK381" s="100" t="s">
        <v>451</v>
      </c>
      <c r="AL381" s="100">
        <v>0</v>
      </c>
      <c r="AM381" s="100">
        <v>0</v>
      </c>
      <c r="AN381" s="100">
        <v>0</v>
      </c>
      <c r="AO381" s="100">
        <v>0</v>
      </c>
      <c r="AP381" s="100">
        <v>0</v>
      </c>
      <c r="AQ381" s="100">
        <v>0</v>
      </c>
    </row>
    <row r="382" s="98" customFormat="1" spans="1:43">
      <c r="A382" s="103"/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AI382" s="100"/>
      <c r="AJ382" s="100"/>
      <c r="AK382" s="100" t="s">
        <v>452</v>
      </c>
      <c r="AL382" s="100">
        <v>0</v>
      </c>
      <c r="AM382" s="100">
        <v>0</v>
      </c>
      <c r="AN382" s="100">
        <v>0</v>
      </c>
      <c r="AO382" s="100">
        <v>0</v>
      </c>
      <c r="AP382" s="100">
        <v>0</v>
      </c>
      <c r="AQ382" s="100">
        <v>0</v>
      </c>
    </row>
    <row r="383" s="98" customFormat="1" spans="1:43">
      <c r="A383" s="103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AI383" s="100"/>
      <c r="AJ383" s="100"/>
      <c r="AK383" s="100" t="s">
        <v>44</v>
      </c>
      <c r="AL383" s="100">
        <v>0</v>
      </c>
      <c r="AM383" s="100">
        <v>0</v>
      </c>
      <c r="AN383" s="100">
        <v>0</v>
      </c>
      <c r="AO383" s="100">
        <v>0</v>
      </c>
      <c r="AP383" s="100">
        <v>0</v>
      </c>
      <c r="AQ383" s="100">
        <v>280000</v>
      </c>
    </row>
    <row r="384" s="98" customFormat="1" spans="1:43">
      <c r="A384" s="103"/>
      <c r="B384" s="103"/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AI384" s="100"/>
      <c r="AJ384" s="100"/>
      <c r="AK384" s="100" t="s">
        <v>453</v>
      </c>
      <c r="AL384" s="100">
        <v>0</v>
      </c>
      <c r="AM384" s="100">
        <v>0</v>
      </c>
      <c r="AN384" s="100">
        <v>0</v>
      </c>
      <c r="AO384" s="100">
        <v>0</v>
      </c>
      <c r="AP384" s="100">
        <v>0</v>
      </c>
      <c r="AQ384" s="100">
        <v>0</v>
      </c>
    </row>
    <row r="385" s="98" customFormat="1" spans="1:43">
      <c r="A385" s="103"/>
      <c r="B385" s="103"/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AI385" s="100"/>
      <c r="AJ385" s="100"/>
      <c r="AK385" s="100" t="s">
        <v>454</v>
      </c>
      <c r="AL385" s="100">
        <v>0</v>
      </c>
      <c r="AM385" s="100">
        <v>0</v>
      </c>
      <c r="AN385" s="100">
        <v>0</v>
      </c>
      <c r="AO385" s="100">
        <v>0</v>
      </c>
      <c r="AP385" s="100">
        <v>0</v>
      </c>
      <c r="AQ385" s="100">
        <v>0</v>
      </c>
    </row>
    <row r="386" s="98" customFormat="1" spans="1:43">
      <c r="A386" s="103"/>
      <c r="B386" s="103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AI386" s="100"/>
      <c r="AJ386" s="100"/>
      <c r="AK386" s="100" t="s">
        <v>455</v>
      </c>
      <c r="AL386" s="100">
        <v>0</v>
      </c>
      <c r="AM386" s="100">
        <v>0</v>
      </c>
      <c r="AN386" s="100">
        <v>0</v>
      </c>
      <c r="AO386" s="100">
        <v>0</v>
      </c>
      <c r="AP386" s="100">
        <v>0</v>
      </c>
      <c r="AQ386" s="100">
        <v>0</v>
      </c>
    </row>
    <row r="387" s="98" customFormat="1" spans="1:43">
      <c r="A387" s="103"/>
      <c r="B387" s="103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AI387" s="100"/>
      <c r="AJ387" s="100"/>
      <c r="AK387" s="100" t="s">
        <v>456</v>
      </c>
      <c r="AL387" s="100">
        <v>0</v>
      </c>
      <c r="AM387" s="100">
        <v>0</v>
      </c>
      <c r="AN387" s="100">
        <v>0</v>
      </c>
      <c r="AO387" s="100">
        <v>0</v>
      </c>
      <c r="AP387" s="100">
        <v>0</v>
      </c>
      <c r="AQ387" s="100">
        <v>216440</v>
      </c>
    </row>
    <row r="388" s="98" customFormat="1" spans="1:43">
      <c r="A388" s="103"/>
      <c r="B388" s="103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AI388" s="100"/>
      <c r="AJ388" s="100"/>
      <c r="AK388" s="100" t="s">
        <v>457</v>
      </c>
      <c r="AL388" s="100">
        <v>0</v>
      </c>
      <c r="AM388" s="100">
        <v>0</v>
      </c>
      <c r="AN388" s="100">
        <v>0</v>
      </c>
      <c r="AO388" s="100">
        <v>0</v>
      </c>
      <c r="AP388" s="100">
        <v>0</v>
      </c>
      <c r="AQ388" s="100">
        <v>204000</v>
      </c>
    </row>
    <row r="389" s="98" customFormat="1" spans="1:43">
      <c r="A389" s="103"/>
      <c r="B389" s="103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AI389" s="100"/>
      <c r="AJ389" s="100"/>
      <c r="AK389" s="100" t="s">
        <v>458</v>
      </c>
      <c r="AL389" s="100">
        <v>0</v>
      </c>
      <c r="AM389" s="100">
        <v>0</v>
      </c>
      <c r="AN389" s="100">
        <v>0</v>
      </c>
      <c r="AO389" s="100">
        <v>0</v>
      </c>
      <c r="AP389" s="100">
        <v>0</v>
      </c>
      <c r="AQ389" s="100">
        <v>0</v>
      </c>
    </row>
    <row r="390" s="98" customFormat="1" spans="1:43">
      <c r="A390" s="103"/>
      <c r="B390" s="103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AI390" s="100"/>
      <c r="AJ390" s="100"/>
      <c r="AK390" s="100" t="s">
        <v>459</v>
      </c>
      <c r="AL390" s="100">
        <v>0</v>
      </c>
      <c r="AM390" s="100">
        <v>0</v>
      </c>
      <c r="AN390" s="100">
        <v>0</v>
      </c>
      <c r="AO390" s="100">
        <v>0</v>
      </c>
      <c r="AP390" s="100">
        <v>0</v>
      </c>
      <c r="AQ390" s="100">
        <v>0</v>
      </c>
    </row>
    <row r="391" s="98" customFormat="1" spans="1:43">
      <c r="A391" s="103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AI391" s="100"/>
      <c r="AJ391" s="100"/>
      <c r="AK391" s="100" t="s">
        <v>460</v>
      </c>
      <c r="AL391" s="100">
        <v>0</v>
      </c>
      <c r="AM391" s="100">
        <v>0</v>
      </c>
      <c r="AN391" s="100">
        <v>0</v>
      </c>
      <c r="AO391" s="100">
        <v>0</v>
      </c>
      <c r="AP391" s="100">
        <v>0</v>
      </c>
      <c r="AQ391" s="100">
        <v>0</v>
      </c>
    </row>
    <row r="392" s="98" customFormat="1" spans="1:43">
      <c r="A392" s="103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AI392" s="100"/>
      <c r="AJ392" s="100"/>
      <c r="AK392" s="100" t="s">
        <v>461</v>
      </c>
      <c r="AL392" s="100">
        <v>0</v>
      </c>
      <c r="AM392" s="100">
        <v>0</v>
      </c>
      <c r="AN392" s="100">
        <v>0</v>
      </c>
      <c r="AO392" s="100">
        <v>0</v>
      </c>
      <c r="AP392" s="100">
        <v>0</v>
      </c>
      <c r="AQ392" s="100">
        <v>0</v>
      </c>
    </row>
    <row r="393" s="98" customFormat="1" spans="1:43">
      <c r="A393" s="103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AI393" s="100"/>
      <c r="AJ393" s="100"/>
      <c r="AK393" s="100" t="s">
        <v>97</v>
      </c>
      <c r="AL393" s="100">
        <v>0</v>
      </c>
      <c r="AM393" s="100">
        <v>0</v>
      </c>
      <c r="AN393" s="100">
        <v>0</v>
      </c>
      <c r="AO393" s="100">
        <v>4</v>
      </c>
      <c r="AP393" s="100">
        <v>100000</v>
      </c>
      <c r="AQ393" s="100">
        <v>180000</v>
      </c>
    </row>
    <row r="394" s="98" customFormat="1" spans="1:43">
      <c r="A394" s="103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AI394" s="100"/>
      <c r="AJ394" s="100"/>
      <c r="AK394" s="100" t="s">
        <v>48</v>
      </c>
      <c r="AL394" s="100">
        <v>0</v>
      </c>
      <c r="AM394" s="100">
        <v>0</v>
      </c>
      <c r="AN394" s="100">
        <v>7200</v>
      </c>
      <c r="AO394" s="100">
        <v>1</v>
      </c>
      <c r="AP394" s="100">
        <v>400000</v>
      </c>
      <c r="AQ394" s="100">
        <v>1564058</v>
      </c>
    </row>
    <row r="395" s="98" customFormat="1" spans="1:43">
      <c r="A395" s="103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AI395" s="100"/>
      <c r="AJ395" s="100"/>
      <c r="AK395" s="100" t="s">
        <v>462</v>
      </c>
      <c r="AL395" s="100">
        <v>0</v>
      </c>
      <c r="AM395" s="100">
        <v>0</v>
      </c>
      <c r="AN395" s="100">
        <v>0</v>
      </c>
      <c r="AO395" s="100">
        <v>0</v>
      </c>
      <c r="AP395" s="100">
        <v>0</v>
      </c>
      <c r="AQ395" s="100">
        <v>0</v>
      </c>
    </row>
    <row r="396" s="98" customFormat="1" spans="1:43">
      <c r="A396" s="103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AI396" s="100"/>
      <c r="AJ396" s="100"/>
      <c r="AK396" s="100" t="s">
        <v>463</v>
      </c>
      <c r="AL396" s="100">
        <v>0</v>
      </c>
      <c r="AM396" s="100">
        <v>0</v>
      </c>
      <c r="AN396" s="100">
        <v>0</v>
      </c>
      <c r="AO396" s="100">
        <v>0</v>
      </c>
      <c r="AP396" s="100">
        <v>0</v>
      </c>
      <c r="AQ396" s="100">
        <v>0</v>
      </c>
    </row>
    <row r="397" s="98" customFormat="1" spans="1:43">
      <c r="A397" s="103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AI397" s="100"/>
      <c r="AJ397" s="100"/>
      <c r="AK397" s="100" t="s">
        <v>464</v>
      </c>
      <c r="AL397" s="100">
        <v>0</v>
      </c>
      <c r="AM397" s="100">
        <v>0</v>
      </c>
      <c r="AN397" s="100">
        <v>0</v>
      </c>
      <c r="AO397" s="100">
        <v>0</v>
      </c>
      <c r="AP397" s="100">
        <v>0</v>
      </c>
      <c r="AQ397" s="100">
        <v>0</v>
      </c>
    </row>
    <row r="398" s="98" customFormat="1" spans="1:43">
      <c r="A398" s="103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AI398" s="100"/>
      <c r="AJ398" s="100"/>
      <c r="AK398" s="100" t="s">
        <v>465</v>
      </c>
      <c r="AL398" s="100">
        <v>0</v>
      </c>
      <c r="AM398" s="100">
        <v>0</v>
      </c>
      <c r="AN398" s="100">
        <v>0</v>
      </c>
      <c r="AO398" s="100">
        <v>0</v>
      </c>
      <c r="AP398" s="100">
        <v>0</v>
      </c>
      <c r="AQ398" s="100">
        <v>22600</v>
      </c>
    </row>
    <row r="399" s="98" customFormat="1" spans="1:43">
      <c r="A399" s="103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AI399" s="100"/>
      <c r="AJ399" s="100"/>
      <c r="AK399" s="100" t="s">
        <v>466</v>
      </c>
      <c r="AL399" s="100">
        <v>0</v>
      </c>
      <c r="AM399" s="100">
        <v>0</v>
      </c>
      <c r="AN399" s="100">
        <v>0</v>
      </c>
      <c r="AO399" s="100">
        <v>0</v>
      </c>
      <c r="AP399" s="100">
        <v>0</v>
      </c>
      <c r="AQ399" s="100">
        <v>0</v>
      </c>
    </row>
    <row r="400" s="98" customFormat="1" spans="1:43">
      <c r="A400" s="103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AI400" s="100"/>
      <c r="AJ400" s="100"/>
      <c r="AK400" s="100" t="s">
        <v>467</v>
      </c>
      <c r="AL400" s="100">
        <v>0</v>
      </c>
      <c r="AM400" s="100">
        <v>0</v>
      </c>
      <c r="AN400" s="100">
        <v>0</v>
      </c>
      <c r="AO400" s="100">
        <v>0</v>
      </c>
      <c r="AP400" s="100">
        <v>0</v>
      </c>
      <c r="AQ400" s="100">
        <v>0</v>
      </c>
    </row>
    <row r="401" s="98" customFormat="1" spans="1:43">
      <c r="A401" s="103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AI401" s="100"/>
      <c r="AJ401" s="100"/>
      <c r="AK401" s="100" t="s">
        <v>468</v>
      </c>
      <c r="AL401" s="100">
        <v>0</v>
      </c>
      <c r="AM401" s="100">
        <v>0</v>
      </c>
      <c r="AN401" s="100">
        <v>0</v>
      </c>
      <c r="AO401" s="100">
        <v>0</v>
      </c>
      <c r="AP401" s="100">
        <v>0</v>
      </c>
      <c r="AQ401" s="100">
        <v>0</v>
      </c>
    </row>
    <row r="402" s="98" customFormat="1" spans="1:43">
      <c r="A402" s="103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AI402" s="100"/>
      <c r="AJ402" s="100"/>
      <c r="AK402" s="100" t="s">
        <v>469</v>
      </c>
      <c r="AL402" s="100">
        <v>0</v>
      </c>
      <c r="AM402" s="100">
        <v>0</v>
      </c>
      <c r="AN402" s="100">
        <v>0</v>
      </c>
      <c r="AO402" s="100">
        <v>0</v>
      </c>
      <c r="AP402" s="100">
        <v>0</v>
      </c>
      <c r="AQ402" s="100">
        <v>0</v>
      </c>
    </row>
    <row r="403" s="98" customFormat="1" spans="1:43">
      <c r="A403" s="103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AI403" s="100"/>
      <c r="AJ403" s="100"/>
      <c r="AK403" s="100" t="s">
        <v>470</v>
      </c>
      <c r="AL403" s="100">
        <v>0</v>
      </c>
      <c r="AM403" s="100">
        <v>0</v>
      </c>
      <c r="AN403" s="100">
        <v>0</v>
      </c>
      <c r="AO403" s="100">
        <v>0</v>
      </c>
      <c r="AP403" s="100">
        <v>0</v>
      </c>
      <c r="AQ403" s="100">
        <v>0</v>
      </c>
    </row>
    <row r="404" s="98" customFormat="1" spans="1:43">
      <c r="A404" s="103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AI404" s="100"/>
      <c r="AJ404" s="100"/>
      <c r="AK404" s="100" t="s">
        <v>471</v>
      </c>
      <c r="AL404" s="100">
        <v>0</v>
      </c>
      <c r="AM404" s="100">
        <v>0</v>
      </c>
      <c r="AN404" s="100">
        <v>0</v>
      </c>
      <c r="AO404" s="100">
        <v>0</v>
      </c>
      <c r="AP404" s="100">
        <v>0</v>
      </c>
      <c r="AQ404" s="100">
        <v>0</v>
      </c>
    </row>
    <row r="405" s="98" customFormat="1" spans="1:43">
      <c r="A405" s="103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AI405" s="100"/>
      <c r="AJ405" s="100"/>
      <c r="AK405" s="100" t="s">
        <v>472</v>
      </c>
      <c r="AL405" s="100">
        <v>0</v>
      </c>
      <c r="AM405" s="100">
        <v>0</v>
      </c>
      <c r="AN405" s="100">
        <v>0</v>
      </c>
      <c r="AO405" s="100">
        <v>0</v>
      </c>
      <c r="AP405" s="100">
        <v>0</v>
      </c>
      <c r="AQ405" s="100">
        <v>0</v>
      </c>
    </row>
    <row r="406" s="98" customFormat="1" spans="1:43">
      <c r="A406" s="103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AI406" s="100"/>
      <c r="AJ406" s="100"/>
      <c r="AK406" s="100" t="s">
        <v>473</v>
      </c>
      <c r="AL406" s="100">
        <v>0</v>
      </c>
      <c r="AM406" s="100">
        <v>0</v>
      </c>
      <c r="AN406" s="100">
        <v>0</v>
      </c>
      <c r="AO406" s="100">
        <v>0</v>
      </c>
      <c r="AP406" s="100">
        <v>0</v>
      </c>
      <c r="AQ406" s="100">
        <v>60000</v>
      </c>
    </row>
    <row r="407" s="98" customFormat="1" spans="1:43">
      <c r="A407" s="103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AI407" s="100"/>
      <c r="AJ407" s="100"/>
      <c r="AK407" s="100" t="s">
        <v>474</v>
      </c>
      <c r="AL407" s="100">
        <v>0</v>
      </c>
      <c r="AM407" s="100">
        <v>0</v>
      </c>
      <c r="AN407" s="100">
        <v>10000</v>
      </c>
      <c r="AO407" s="100">
        <v>0</v>
      </c>
      <c r="AP407" s="100">
        <v>0</v>
      </c>
      <c r="AQ407" s="100">
        <v>60000</v>
      </c>
    </row>
    <row r="408" s="98" customFormat="1" spans="1:43">
      <c r="A408" s="103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AI408" s="100"/>
      <c r="AJ408" s="100"/>
      <c r="AK408" s="100" t="s">
        <v>475</v>
      </c>
      <c r="AL408" s="100">
        <v>0</v>
      </c>
      <c r="AM408" s="100">
        <v>0</v>
      </c>
      <c r="AN408" s="100">
        <v>0</v>
      </c>
      <c r="AO408" s="100">
        <v>0</v>
      </c>
      <c r="AP408" s="100">
        <v>0</v>
      </c>
      <c r="AQ408" s="100">
        <v>0</v>
      </c>
    </row>
    <row r="409" s="98" customFormat="1" spans="1:43">
      <c r="A409" s="103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AI409" s="100"/>
      <c r="AJ409" s="100"/>
      <c r="AK409" s="100" t="s">
        <v>476</v>
      </c>
      <c r="AL409" s="100">
        <v>0</v>
      </c>
      <c r="AM409" s="100">
        <v>0</v>
      </c>
      <c r="AN409" s="100">
        <v>0</v>
      </c>
      <c r="AO409" s="100">
        <v>0</v>
      </c>
      <c r="AP409" s="100">
        <v>0</v>
      </c>
      <c r="AQ409" s="100">
        <v>0</v>
      </c>
    </row>
    <row r="410" s="98" customFormat="1" spans="1:43">
      <c r="A410" s="103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AI410" s="100"/>
      <c r="AJ410" s="100"/>
      <c r="AK410" s="100" t="s">
        <v>477</v>
      </c>
      <c r="AL410" s="100">
        <v>2</v>
      </c>
      <c r="AM410" s="100">
        <v>0</v>
      </c>
      <c r="AN410" s="100">
        <v>0</v>
      </c>
      <c r="AO410" s="100">
        <v>5</v>
      </c>
      <c r="AP410" s="100">
        <v>0</v>
      </c>
      <c r="AQ410" s="100">
        <v>7500</v>
      </c>
    </row>
    <row r="411" s="98" customFormat="1" spans="1:43">
      <c r="A411" s="103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AI411" s="100"/>
      <c r="AJ411" s="100"/>
      <c r="AK411" s="100" t="s">
        <v>478</v>
      </c>
      <c r="AL411" s="100">
        <v>0</v>
      </c>
      <c r="AM411" s="100">
        <v>0</v>
      </c>
      <c r="AN411" s="100">
        <v>0</v>
      </c>
      <c r="AO411" s="100">
        <v>0</v>
      </c>
      <c r="AP411" s="100">
        <v>0</v>
      </c>
      <c r="AQ411" s="100">
        <v>20000</v>
      </c>
    </row>
    <row r="412" s="98" customFormat="1" spans="1:43">
      <c r="A412" s="103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AI412" s="100"/>
      <c r="AJ412" s="100"/>
      <c r="AK412" s="100" t="s">
        <v>479</v>
      </c>
      <c r="AL412" s="100">
        <v>0</v>
      </c>
      <c r="AM412" s="100">
        <v>0</v>
      </c>
      <c r="AN412" s="100">
        <v>0</v>
      </c>
      <c r="AO412" s="100">
        <v>0</v>
      </c>
      <c r="AP412" s="100">
        <v>90000</v>
      </c>
      <c r="AQ412" s="100">
        <v>390000</v>
      </c>
    </row>
    <row r="413" s="98" customFormat="1" spans="1:43">
      <c r="A413" s="103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AI413" s="100"/>
      <c r="AJ413" s="100"/>
      <c r="AK413" s="100" t="s">
        <v>480</v>
      </c>
      <c r="AL413" s="100">
        <v>0</v>
      </c>
      <c r="AM413" s="100">
        <v>0</v>
      </c>
      <c r="AN413" s="100">
        <v>0</v>
      </c>
      <c r="AO413" s="100">
        <v>0</v>
      </c>
      <c r="AP413" s="100">
        <v>0</v>
      </c>
      <c r="AQ413" s="100">
        <v>5000</v>
      </c>
    </row>
    <row r="414" s="98" customFormat="1" spans="1:43">
      <c r="A414" s="103"/>
      <c r="B414" s="103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AI414" s="100"/>
      <c r="AJ414" s="100"/>
      <c r="AK414" s="100" t="s">
        <v>481</v>
      </c>
      <c r="AL414" s="100">
        <v>0</v>
      </c>
      <c r="AM414" s="100">
        <v>0</v>
      </c>
      <c r="AN414" s="100">
        <v>0</v>
      </c>
      <c r="AO414" s="100">
        <v>0</v>
      </c>
      <c r="AP414" s="100">
        <v>0</v>
      </c>
      <c r="AQ414" s="100">
        <v>0</v>
      </c>
    </row>
    <row r="415" s="98" customFormat="1" spans="1:43">
      <c r="A415" s="103"/>
      <c r="B415" s="103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AI415" s="100"/>
      <c r="AJ415" s="100"/>
      <c r="AK415" s="100" t="s">
        <v>482</v>
      </c>
      <c r="AL415" s="100">
        <v>0</v>
      </c>
      <c r="AM415" s="100">
        <v>0</v>
      </c>
      <c r="AN415" s="100">
        <v>0</v>
      </c>
      <c r="AO415" s="100">
        <v>1</v>
      </c>
      <c r="AP415" s="100">
        <v>0</v>
      </c>
      <c r="AQ415" s="100">
        <v>50000</v>
      </c>
    </row>
    <row r="416" s="98" customFormat="1" spans="1:43">
      <c r="A416" s="103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AI416" s="100"/>
      <c r="AJ416" s="100"/>
      <c r="AK416" s="100" t="s">
        <v>483</v>
      </c>
      <c r="AL416" s="100">
        <v>0</v>
      </c>
      <c r="AM416" s="100">
        <v>0</v>
      </c>
      <c r="AN416" s="100">
        <v>0</v>
      </c>
      <c r="AO416" s="100">
        <v>0</v>
      </c>
      <c r="AP416" s="100">
        <v>0</v>
      </c>
      <c r="AQ416" s="100">
        <v>0</v>
      </c>
    </row>
    <row r="417" s="98" customFormat="1" spans="1:43">
      <c r="A417" s="103"/>
      <c r="B417" s="103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AI417" s="100"/>
      <c r="AJ417" s="100"/>
      <c r="AK417" s="100" t="s">
        <v>484</v>
      </c>
      <c r="AL417" s="100">
        <v>0</v>
      </c>
      <c r="AM417" s="100">
        <v>0</v>
      </c>
      <c r="AN417" s="100">
        <v>0</v>
      </c>
      <c r="AO417" s="100">
        <v>0</v>
      </c>
      <c r="AP417" s="100">
        <v>0</v>
      </c>
      <c r="AQ417" s="100">
        <v>0</v>
      </c>
    </row>
    <row r="418" s="98" customFormat="1" spans="1:43">
      <c r="A418" s="103"/>
      <c r="B418" s="103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AI418" s="100"/>
      <c r="AJ418" s="100"/>
      <c r="AK418" s="100" t="s">
        <v>485</v>
      </c>
      <c r="AL418" s="100">
        <v>0</v>
      </c>
      <c r="AM418" s="100">
        <v>0</v>
      </c>
      <c r="AN418" s="100">
        <v>0</v>
      </c>
      <c r="AO418" s="100">
        <v>0</v>
      </c>
      <c r="AP418" s="100">
        <v>0</v>
      </c>
      <c r="AQ418" s="100">
        <v>0</v>
      </c>
    </row>
    <row r="419" s="98" customFormat="1" spans="1:43">
      <c r="A419" s="103"/>
      <c r="B419" s="103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AI419" s="100"/>
      <c r="AJ419" s="100"/>
      <c r="AK419" s="100" t="s">
        <v>486</v>
      </c>
      <c r="AL419" s="100">
        <v>0</v>
      </c>
      <c r="AM419" s="100">
        <v>0</v>
      </c>
      <c r="AN419" s="100">
        <v>0</v>
      </c>
      <c r="AO419" s="100">
        <v>0</v>
      </c>
      <c r="AP419" s="100">
        <v>0</v>
      </c>
      <c r="AQ419" s="100">
        <v>18500</v>
      </c>
    </row>
    <row r="420" s="98" customFormat="1" spans="1:43">
      <c r="A420" s="103"/>
      <c r="B420" s="103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AI420" s="100"/>
      <c r="AJ420" s="100"/>
      <c r="AK420" s="100" t="s">
        <v>487</v>
      </c>
      <c r="AL420" s="100">
        <v>0</v>
      </c>
      <c r="AM420" s="100">
        <v>0</v>
      </c>
      <c r="AN420" s="100">
        <v>0</v>
      </c>
      <c r="AO420" s="100">
        <v>0</v>
      </c>
      <c r="AP420" s="100">
        <v>0</v>
      </c>
      <c r="AQ420" s="100">
        <v>0</v>
      </c>
    </row>
    <row r="421" s="98" customFormat="1" spans="1:43">
      <c r="A421" s="103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AI421" s="100"/>
      <c r="AJ421" s="100"/>
      <c r="AK421" s="100" t="s">
        <v>488</v>
      </c>
      <c r="AL421" s="100">
        <v>0</v>
      </c>
      <c r="AM421" s="100">
        <v>0</v>
      </c>
      <c r="AN421" s="100">
        <v>0</v>
      </c>
      <c r="AO421" s="100">
        <v>0</v>
      </c>
      <c r="AP421" s="100">
        <v>0</v>
      </c>
      <c r="AQ421" s="100">
        <v>100000</v>
      </c>
    </row>
    <row r="422" s="98" customFormat="1" spans="1:43">
      <c r="A422" s="103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AI422" s="100"/>
      <c r="AJ422" s="100"/>
      <c r="AK422" s="100" t="s">
        <v>489</v>
      </c>
      <c r="AL422" s="100">
        <v>0</v>
      </c>
      <c r="AM422" s="100">
        <v>0</v>
      </c>
      <c r="AN422" s="100">
        <v>0</v>
      </c>
      <c r="AO422" s="100">
        <v>0</v>
      </c>
      <c r="AP422" s="100">
        <v>0</v>
      </c>
      <c r="AQ422" s="100">
        <v>0</v>
      </c>
    </row>
    <row r="423" s="98" customFormat="1" spans="1:43">
      <c r="A423" s="103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AI423" s="100"/>
      <c r="AJ423" s="100"/>
      <c r="AK423" s="100" t="s">
        <v>490</v>
      </c>
      <c r="AL423" s="100">
        <v>0</v>
      </c>
      <c r="AM423" s="100">
        <v>0</v>
      </c>
      <c r="AN423" s="100">
        <v>0</v>
      </c>
      <c r="AO423" s="100">
        <v>0</v>
      </c>
      <c r="AP423" s="100">
        <v>0</v>
      </c>
      <c r="AQ423" s="100">
        <v>0</v>
      </c>
    </row>
    <row r="424" s="98" customFormat="1" spans="1:43">
      <c r="A424" s="103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AI424" s="100"/>
      <c r="AJ424" s="100"/>
      <c r="AK424" s="100" t="s">
        <v>491</v>
      </c>
      <c r="AL424" s="100">
        <v>0</v>
      </c>
      <c r="AM424" s="100">
        <v>0</v>
      </c>
      <c r="AN424" s="100">
        <v>8000</v>
      </c>
      <c r="AO424" s="100">
        <v>0</v>
      </c>
      <c r="AP424" s="100">
        <v>0</v>
      </c>
      <c r="AQ424" s="100">
        <v>131400</v>
      </c>
    </row>
    <row r="425" s="98" customFormat="1" spans="1:43">
      <c r="A425" s="103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AI425" s="100"/>
      <c r="AJ425" s="100"/>
      <c r="AK425" s="100" t="s">
        <v>492</v>
      </c>
      <c r="AL425" s="100">
        <v>0</v>
      </c>
      <c r="AM425" s="100">
        <v>0</v>
      </c>
      <c r="AN425" s="100">
        <v>0</v>
      </c>
      <c r="AO425" s="100">
        <v>0</v>
      </c>
      <c r="AP425" s="100">
        <v>0</v>
      </c>
      <c r="AQ425" s="100">
        <v>0</v>
      </c>
    </row>
    <row r="426" s="98" customFormat="1" spans="1:43">
      <c r="A426" s="103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AI426" s="100"/>
      <c r="AJ426" s="100"/>
      <c r="AK426" s="100" t="s">
        <v>493</v>
      </c>
      <c r="AL426" s="100">
        <v>0</v>
      </c>
      <c r="AM426" s="100">
        <v>0</v>
      </c>
      <c r="AN426" s="100">
        <v>0</v>
      </c>
      <c r="AO426" s="100">
        <v>2</v>
      </c>
      <c r="AP426" s="100">
        <v>200000</v>
      </c>
      <c r="AQ426" s="100">
        <v>300000</v>
      </c>
    </row>
    <row r="427" s="98" customFormat="1" spans="1:43">
      <c r="A427" s="103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AI427" s="100"/>
      <c r="AJ427" s="100"/>
      <c r="AK427" s="100" t="s">
        <v>494</v>
      </c>
      <c r="AL427" s="100">
        <v>2</v>
      </c>
      <c r="AM427" s="100">
        <v>0</v>
      </c>
      <c r="AN427" s="100">
        <v>0</v>
      </c>
      <c r="AO427" s="100">
        <v>22</v>
      </c>
      <c r="AP427" s="100">
        <v>0</v>
      </c>
      <c r="AQ427" s="100">
        <v>51407</v>
      </c>
    </row>
    <row r="428" s="98" customFormat="1" spans="1:43">
      <c r="A428" s="103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AI428" s="100"/>
      <c r="AJ428" s="100"/>
      <c r="AK428" s="100" t="s">
        <v>62</v>
      </c>
      <c r="AL428" s="100">
        <v>0</v>
      </c>
      <c r="AM428" s="100">
        <v>0</v>
      </c>
      <c r="AN428" s="100">
        <v>0</v>
      </c>
      <c r="AO428" s="100">
        <v>0</v>
      </c>
      <c r="AP428" s="100">
        <v>0</v>
      </c>
      <c r="AQ428" s="100">
        <v>864690</v>
      </c>
    </row>
    <row r="429" s="98" customFormat="1" spans="1:43">
      <c r="A429" s="103"/>
      <c r="B429" s="103"/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AI429" s="100"/>
      <c r="AJ429" s="100"/>
      <c r="AK429" s="100" t="s">
        <v>495</v>
      </c>
      <c r="AL429" s="100">
        <v>0</v>
      </c>
      <c r="AM429" s="100">
        <v>0</v>
      </c>
      <c r="AN429" s="100">
        <v>0</v>
      </c>
      <c r="AO429" s="100">
        <v>0</v>
      </c>
      <c r="AP429" s="100">
        <v>0</v>
      </c>
      <c r="AQ429" s="100">
        <v>40000</v>
      </c>
    </row>
    <row r="430" s="98" customFormat="1" spans="1:43">
      <c r="A430" s="103"/>
      <c r="B430" s="103"/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AI430" s="100"/>
      <c r="AJ430" s="100"/>
      <c r="AK430" s="100" t="s">
        <v>496</v>
      </c>
      <c r="AL430" s="100">
        <v>0</v>
      </c>
      <c r="AM430" s="100">
        <v>0</v>
      </c>
      <c r="AN430" s="100">
        <v>0</v>
      </c>
      <c r="AO430" s="100">
        <v>0</v>
      </c>
      <c r="AP430" s="100">
        <v>0</v>
      </c>
      <c r="AQ430" s="100">
        <v>0</v>
      </c>
    </row>
    <row r="431" s="98" customFormat="1" spans="1:43">
      <c r="A431" s="103"/>
      <c r="B431" s="103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AI431" s="100"/>
      <c r="AJ431" s="100"/>
      <c r="AK431" s="100" t="s">
        <v>497</v>
      </c>
      <c r="AL431" s="100">
        <v>0</v>
      </c>
      <c r="AM431" s="100">
        <v>0</v>
      </c>
      <c r="AN431" s="100">
        <v>0</v>
      </c>
      <c r="AO431" s="100">
        <v>0</v>
      </c>
      <c r="AP431" s="100">
        <v>0</v>
      </c>
      <c r="AQ431" s="100">
        <v>0</v>
      </c>
    </row>
    <row r="432" s="98" customFormat="1" spans="1:43">
      <c r="A432" s="103"/>
      <c r="B432" s="103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AI432" s="100"/>
      <c r="AJ432" s="100"/>
      <c r="AK432" s="100" t="s">
        <v>498</v>
      </c>
      <c r="AL432" s="100">
        <v>0</v>
      </c>
      <c r="AM432" s="100">
        <v>0</v>
      </c>
      <c r="AN432" s="100">
        <v>0</v>
      </c>
      <c r="AO432" s="100">
        <v>0</v>
      </c>
      <c r="AP432" s="100">
        <v>0</v>
      </c>
      <c r="AQ432" s="100">
        <v>0</v>
      </c>
    </row>
    <row r="433" s="98" customFormat="1" spans="1:43">
      <c r="A433" s="103"/>
      <c r="B433" s="103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AI433" s="100"/>
      <c r="AJ433" s="100"/>
      <c r="AK433" s="100" t="s">
        <v>499</v>
      </c>
      <c r="AL433" s="100">
        <v>0</v>
      </c>
      <c r="AM433" s="100">
        <v>0</v>
      </c>
      <c r="AN433" s="100">
        <v>0</v>
      </c>
      <c r="AO433" s="100">
        <v>0</v>
      </c>
      <c r="AP433" s="100">
        <v>0</v>
      </c>
      <c r="AQ433" s="100">
        <v>0</v>
      </c>
    </row>
    <row r="434" s="98" customFormat="1" spans="1:43">
      <c r="A434" s="103"/>
      <c r="B434" s="103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AI434" s="100"/>
      <c r="AJ434" s="100"/>
      <c r="AK434" s="100" t="s">
        <v>500</v>
      </c>
      <c r="AL434" s="100">
        <v>0</v>
      </c>
      <c r="AM434" s="100">
        <v>0</v>
      </c>
      <c r="AN434" s="100">
        <v>0</v>
      </c>
      <c r="AO434" s="100">
        <v>0</v>
      </c>
      <c r="AP434" s="100">
        <v>0</v>
      </c>
      <c r="AQ434" s="100">
        <v>0</v>
      </c>
    </row>
    <row r="435" s="98" customFormat="1" spans="1:43">
      <c r="A435" s="103"/>
      <c r="B435" s="103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AI435" s="100"/>
      <c r="AJ435" s="100"/>
      <c r="AK435" s="100" t="s">
        <v>501</v>
      </c>
      <c r="AL435" s="100">
        <v>0</v>
      </c>
      <c r="AM435" s="100">
        <v>0</v>
      </c>
      <c r="AN435" s="100">
        <v>0</v>
      </c>
      <c r="AO435" s="100">
        <v>0</v>
      </c>
      <c r="AP435" s="100">
        <v>0</v>
      </c>
      <c r="AQ435" s="100">
        <v>0</v>
      </c>
    </row>
    <row r="436" s="98" customFormat="1" spans="1:43">
      <c r="A436" s="103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AI436" s="100"/>
      <c r="AJ436" s="100"/>
      <c r="AK436" s="100" t="s">
        <v>502</v>
      </c>
      <c r="AL436" s="100">
        <v>0</v>
      </c>
      <c r="AM436" s="100">
        <v>0</v>
      </c>
      <c r="AN436" s="100">
        <v>0</v>
      </c>
      <c r="AO436" s="100">
        <v>0</v>
      </c>
      <c r="AP436" s="100">
        <v>0</v>
      </c>
      <c r="AQ436" s="100">
        <v>0</v>
      </c>
    </row>
    <row r="437" s="98" customFormat="1" spans="1:43">
      <c r="A437" s="103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AI437" s="100"/>
      <c r="AJ437" s="100"/>
      <c r="AK437" s="100" t="s">
        <v>503</v>
      </c>
      <c r="AL437" s="100">
        <v>0</v>
      </c>
      <c r="AM437" s="100">
        <v>0</v>
      </c>
      <c r="AN437" s="100">
        <v>0</v>
      </c>
      <c r="AO437" s="100">
        <v>0</v>
      </c>
      <c r="AP437" s="100">
        <v>0</v>
      </c>
      <c r="AQ437" s="100">
        <v>0</v>
      </c>
    </row>
    <row r="438" s="98" customFormat="1" spans="1:43">
      <c r="A438" s="103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AI438" s="100"/>
      <c r="AJ438" s="100"/>
      <c r="AK438" s="100" t="s">
        <v>504</v>
      </c>
      <c r="AL438" s="100">
        <v>0</v>
      </c>
      <c r="AM438" s="100">
        <v>0</v>
      </c>
      <c r="AN438" s="100">
        <v>0</v>
      </c>
      <c r="AO438" s="100">
        <v>0</v>
      </c>
      <c r="AP438" s="100">
        <v>0</v>
      </c>
      <c r="AQ438" s="100">
        <v>0</v>
      </c>
    </row>
    <row r="439" s="98" customFormat="1" spans="1:43">
      <c r="A439" s="103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AI439" s="100"/>
      <c r="AJ439" s="100"/>
      <c r="AK439" s="100" t="s">
        <v>505</v>
      </c>
      <c r="AL439" s="100">
        <v>0</v>
      </c>
      <c r="AM439" s="100">
        <v>0</v>
      </c>
      <c r="AN439" s="100">
        <v>0</v>
      </c>
      <c r="AO439" s="100">
        <v>0</v>
      </c>
      <c r="AP439" s="100">
        <v>0</v>
      </c>
      <c r="AQ439" s="100">
        <v>0</v>
      </c>
    </row>
    <row r="440" s="98" customFormat="1" spans="1:43">
      <c r="A440" s="103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AI440" s="100"/>
      <c r="AJ440" s="100"/>
      <c r="AK440" s="100" t="s">
        <v>506</v>
      </c>
      <c r="AL440" s="100">
        <v>0</v>
      </c>
      <c r="AM440" s="100">
        <v>0</v>
      </c>
      <c r="AN440" s="100">
        <v>0</v>
      </c>
      <c r="AO440" s="100">
        <v>0</v>
      </c>
      <c r="AP440" s="100">
        <v>0</v>
      </c>
      <c r="AQ440" s="100">
        <v>0</v>
      </c>
    </row>
    <row r="441" s="98" customFormat="1" spans="1:43">
      <c r="A441" s="103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AI441" s="100"/>
      <c r="AJ441" s="100"/>
      <c r="AK441" s="100" t="s">
        <v>507</v>
      </c>
      <c r="AL441" s="100">
        <v>0</v>
      </c>
      <c r="AM441" s="100">
        <v>0</v>
      </c>
      <c r="AN441" s="100">
        <v>0</v>
      </c>
      <c r="AO441" s="100">
        <v>0</v>
      </c>
      <c r="AP441" s="100">
        <v>0</v>
      </c>
      <c r="AQ441" s="100">
        <v>0</v>
      </c>
    </row>
    <row r="442" s="98" customFormat="1" spans="1:43">
      <c r="A442" s="103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AI442" s="100"/>
      <c r="AJ442" s="100"/>
      <c r="AK442" s="100" t="s">
        <v>508</v>
      </c>
      <c r="AL442" s="100">
        <v>0</v>
      </c>
      <c r="AM442" s="100">
        <v>0</v>
      </c>
      <c r="AN442" s="100">
        <v>0</v>
      </c>
      <c r="AO442" s="100">
        <v>0</v>
      </c>
      <c r="AP442" s="100">
        <v>0</v>
      </c>
      <c r="AQ442" s="100">
        <v>21000</v>
      </c>
    </row>
    <row r="443" s="98" customFormat="1" spans="1:43">
      <c r="A443" s="103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AI443" s="100"/>
      <c r="AJ443" s="100"/>
      <c r="AK443" s="100" t="s">
        <v>509</v>
      </c>
      <c r="AL443" s="100">
        <v>0</v>
      </c>
      <c r="AM443" s="100">
        <v>0</v>
      </c>
      <c r="AN443" s="100">
        <v>0</v>
      </c>
      <c r="AO443" s="100">
        <v>0</v>
      </c>
      <c r="AP443" s="100">
        <v>0</v>
      </c>
      <c r="AQ443" s="100">
        <v>0</v>
      </c>
    </row>
    <row r="444" s="98" customFormat="1" spans="1:43">
      <c r="A444" s="103"/>
      <c r="B444" s="103"/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AI444" s="100"/>
      <c r="AJ444" s="100"/>
      <c r="AK444" s="100" t="s">
        <v>101</v>
      </c>
      <c r="AL444" s="100">
        <v>0</v>
      </c>
      <c r="AM444" s="100">
        <v>0</v>
      </c>
      <c r="AN444" s="100">
        <v>0</v>
      </c>
      <c r="AO444" s="100">
        <v>2</v>
      </c>
      <c r="AP444" s="100">
        <v>0</v>
      </c>
      <c r="AQ444" s="100">
        <v>150000</v>
      </c>
    </row>
    <row r="445" s="98" customFormat="1" spans="1:43">
      <c r="A445" s="103"/>
      <c r="B445" s="103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AI445" s="100"/>
      <c r="AJ445" s="100"/>
      <c r="AK445" s="100" t="s">
        <v>510</v>
      </c>
      <c r="AL445" s="100">
        <v>0</v>
      </c>
      <c r="AM445" s="100">
        <v>0</v>
      </c>
      <c r="AN445" s="100">
        <v>0</v>
      </c>
      <c r="AO445" s="100">
        <v>0</v>
      </c>
      <c r="AP445" s="100">
        <v>0</v>
      </c>
      <c r="AQ445" s="100">
        <v>0</v>
      </c>
    </row>
    <row r="446" s="98" customFormat="1" spans="1:43">
      <c r="A446" s="103"/>
      <c r="B446" s="103"/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AI446" s="100"/>
      <c r="AJ446" s="100"/>
      <c r="AK446" s="100" t="s">
        <v>511</v>
      </c>
      <c r="AL446" s="100">
        <v>0</v>
      </c>
      <c r="AM446" s="100">
        <v>0</v>
      </c>
      <c r="AN446" s="100">
        <v>0</v>
      </c>
      <c r="AO446" s="100">
        <v>0</v>
      </c>
      <c r="AP446" s="100">
        <v>0</v>
      </c>
      <c r="AQ446" s="100">
        <v>0</v>
      </c>
    </row>
    <row r="447" s="98" customFormat="1" spans="1:43">
      <c r="A447" s="103"/>
      <c r="B447" s="103"/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AI447" s="100"/>
      <c r="AJ447" s="100"/>
      <c r="AK447" s="100" t="s">
        <v>66</v>
      </c>
      <c r="AL447" s="100">
        <v>1</v>
      </c>
      <c r="AM447" s="100">
        <v>0</v>
      </c>
      <c r="AN447" s="100">
        <v>0</v>
      </c>
      <c r="AO447" s="100">
        <v>111</v>
      </c>
      <c r="AP447" s="100">
        <v>13000</v>
      </c>
      <c r="AQ447" s="100">
        <v>2758992</v>
      </c>
    </row>
    <row r="448" s="98" customFormat="1" spans="1:43">
      <c r="A448" s="103"/>
      <c r="B448" s="103"/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AI448" s="100"/>
      <c r="AJ448" s="100"/>
      <c r="AK448" s="100" t="s">
        <v>86</v>
      </c>
      <c r="AL448" s="100">
        <v>0</v>
      </c>
      <c r="AM448" s="100">
        <v>0</v>
      </c>
      <c r="AN448" s="100">
        <v>0</v>
      </c>
      <c r="AO448" s="100">
        <v>0</v>
      </c>
      <c r="AP448" s="100">
        <v>0</v>
      </c>
      <c r="AQ448" s="100">
        <v>73850</v>
      </c>
    </row>
    <row r="449" s="98" customFormat="1" spans="1:43">
      <c r="A449" s="103"/>
      <c r="B449" s="103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AI449" s="100"/>
      <c r="AJ449" s="100"/>
      <c r="AK449" s="100" t="s">
        <v>512</v>
      </c>
      <c r="AL449" s="100">
        <v>0</v>
      </c>
      <c r="AM449" s="100">
        <v>0</v>
      </c>
      <c r="AN449" s="100">
        <v>0</v>
      </c>
      <c r="AO449" s="100">
        <v>0</v>
      </c>
      <c r="AP449" s="100">
        <v>0</v>
      </c>
      <c r="AQ449" s="100">
        <v>136500</v>
      </c>
    </row>
    <row r="450" s="98" customFormat="1" spans="1:43">
      <c r="A450" s="103"/>
      <c r="B450" s="103"/>
      <c r="C450" s="103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AI450" s="100"/>
      <c r="AJ450" s="100"/>
      <c r="AK450" s="100" t="s">
        <v>513</v>
      </c>
      <c r="AL450" s="100">
        <v>0</v>
      </c>
      <c r="AM450" s="100">
        <v>0</v>
      </c>
      <c r="AN450" s="100">
        <v>0</v>
      </c>
      <c r="AO450" s="100">
        <v>0</v>
      </c>
      <c r="AP450" s="100">
        <v>0</v>
      </c>
      <c r="AQ450" s="100">
        <v>50000</v>
      </c>
    </row>
    <row r="451" s="98" customFormat="1" spans="1:43">
      <c r="A451" s="103"/>
      <c r="B451" s="103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AI451" s="100"/>
      <c r="AJ451" s="100"/>
      <c r="AK451" s="100" t="s">
        <v>514</v>
      </c>
      <c r="AL451" s="100">
        <v>0</v>
      </c>
      <c r="AM451" s="100">
        <v>0</v>
      </c>
      <c r="AN451" s="100">
        <v>0</v>
      </c>
      <c r="AO451" s="100">
        <v>0</v>
      </c>
      <c r="AP451" s="100">
        <v>0</v>
      </c>
      <c r="AQ451" s="100">
        <v>0</v>
      </c>
    </row>
    <row r="452" s="98" customFormat="1" spans="1:43">
      <c r="A452" s="103"/>
      <c r="B452" s="103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AI452" s="100"/>
      <c r="AJ452" s="100"/>
      <c r="AK452" s="100" t="s">
        <v>515</v>
      </c>
      <c r="AL452" s="100">
        <v>0</v>
      </c>
      <c r="AM452" s="100">
        <v>0</v>
      </c>
      <c r="AN452" s="100">
        <v>0</v>
      </c>
      <c r="AO452" s="100">
        <v>0</v>
      </c>
      <c r="AP452" s="100">
        <v>0</v>
      </c>
      <c r="AQ452" s="100">
        <v>0</v>
      </c>
    </row>
    <row r="453" s="98" customFormat="1" spans="1:43">
      <c r="A453" s="103"/>
      <c r="B453" s="103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AI453" s="100"/>
      <c r="AJ453" s="100"/>
      <c r="AK453" s="100" t="s">
        <v>516</v>
      </c>
      <c r="AL453" s="100">
        <v>0</v>
      </c>
      <c r="AM453" s="100">
        <v>0</v>
      </c>
      <c r="AN453" s="100">
        <v>0</v>
      </c>
      <c r="AO453" s="100">
        <v>0</v>
      </c>
      <c r="AP453" s="100">
        <v>0</v>
      </c>
      <c r="AQ453" s="100">
        <v>880</v>
      </c>
    </row>
    <row r="454" s="98" customFormat="1" spans="1:43">
      <c r="A454" s="103"/>
      <c r="B454" s="103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AI454" s="100"/>
      <c r="AJ454" s="100"/>
      <c r="AK454" s="100" t="s">
        <v>517</v>
      </c>
      <c r="AL454" s="100">
        <v>0</v>
      </c>
      <c r="AM454" s="100">
        <v>0</v>
      </c>
      <c r="AN454" s="100">
        <v>0</v>
      </c>
      <c r="AO454" s="100">
        <v>0</v>
      </c>
      <c r="AP454" s="100">
        <v>0</v>
      </c>
      <c r="AQ454" s="100">
        <v>0</v>
      </c>
    </row>
    <row r="455" s="98" customFormat="1" spans="1:43">
      <c r="A455" s="103"/>
      <c r="B455" s="103"/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AI455" s="100"/>
      <c r="AJ455" s="100"/>
      <c r="AK455" s="100" t="s">
        <v>518</v>
      </c>
      <c r="AL455" s="100">
        <v>0</v>
      </c>
      <c r="AM455" s="100">
        <v>0</v>
      </c>
      <c r="AN455" s="100">
        <v>0</v>
      </c>
      <c r="AO455" s="100">
        <v>0</v>
      </c>
      <c r="AP455" s="100">
        <v>0</v>
      </c>
      <c r="AQ455" s="100">
        <v>0</v>
      </c>
    </row>
    <row r="456" s="98" customFormat="1" spans="1:43">
      <c r="A456" s="103"/>
      <c r="B456" s="103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AI456" s="100"/>
      <c r="AJ456" s="100"/>
      <c r="AK456" s="100" t="s">
        <v>519</v>
      </c>
      <c r="AL456" s="100">
        <v>0</v>
      </c>
      <c r="AM456" s="100">
        <v>0</v>
      </c>
      <c r="AN456" s="100">
        <v>0</v>
      </c>
      <c r="AO456" s="100">
        <v>0</v>
      </c>
      <c r="AP456" s="100">
        <v>0</v>
      </c>
      <c r="AQ456" s="100">
        <v>0</v>
      </c>
    </row>
    <row r="457" s="98" customFormat="1" spans="1:43">
      <c r="A457" s="103"/>
      <c r="B457" s="103"/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AI457" s="100"/>
      <c r="AJ457" s="100"/>
      <c r="AK457" s="100" t="s">
        <v>520</v>
      </c>
      <c r="AL457" s="100">
        <v>0</v>
      </c>
      <c r="AM457" s="100">
        <v>0</v>
      </c>
      <c r="AN457" s="100">
        <v>0</v>
      </c>
      <c r="AO457" s="100">
        <v>0</v>
      </c>
      <c r="AP457" s="100">
        <v>25000</v>
      </c>
      <c r="AQ457" s="100">
        <v>100962</v>
      </c>
    </row>
    <row r="458" s="98" customFormat="1" spans="1:43">
      <c r="A458" s="103"/>
      <c r="B458" s="103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AI458" s="100"/>
      <c r="AJ458" s="100"/>
      <c r="AK458" s="100" t="s">
        <v>521</v>
      </c>
      <c r="AL458" s="100">
        <v>0</v>
      </c>
      <c r="AM458" s="100">
        <v>0</v>
      </c>
      <c r="AN458" s="100">
        <v>0</v>
      </c>
      <c r="AO458" s="100">
        <v>0</v>
      </c>
      <c r="AP458" s="100">
        <v>0</v>
      </c>
      <c r="AQ458" s="100">
        <v>0</v>
      </c>
    </row>
    <row r="459" s="98" customFormat="1" spans="1:43">
      <c r="A459" s="103"/>
      <c r="B459" s="103"/>
      <c r="C459" s="103"/>
      <c r="D459" s="103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AI459" s="100"/>
      <c r="AJ459" s="100"/>
      <c r="AK459" s="100" t="s">
        <v>522</v>
      </c>
      <c r="AL459" s="100">
        <v>0</v>
      </c>
      <c r="AM459" s="100">
        <v>0</v>
      </c>
      <c r="AN459" s="100">
        <v>0</v>
      </c>
      <c r="AO459" s="100">
        <v>0</v>
      </c>
      <c r="AP459" s="100">
        <v>0</v>
      </c>
      <c r="AQ459" s="100">
        <v>13300</v>
      </c>
    </row>
    <row r="460" s="98" customFormat="1" spans="1:43">
      <c r="A460" s="103"/>
      <c r="B460" s="103"/>
      <c r="C460" s="103"/>
      <c r="D460" s="103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AI460" s="100"/>
      <c r="AJ460" s="100"/>
      <c r="AK460" s="100" t="s">
        <v>523</v>
      </c>
      <c r="AL460" s="100">
        <v>0</v>
      </c>
      <c r="AM460" s="100">
        <v>0</v>
      </c>
      <c r="AN460" s="100">
        <v>0</v>
      </c>
      <c r="AO460" s="100">
        <v>0</v>
      </c>
      <c r="AP460" s="100">
        <v>0</v>
      </c>
      <c r="AQ460" s="100">
        <v>6000</v>
      </c>
    </row>
    <row r="461" s="98" customFormat="1" spans="1:43">
      <c r="A461" s="103"/>
      <c r="B461" s="103"/>
      <c r="C461" s="103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AI461" s="100"/>
      <c r="AJ461" s="100"/>
      <c r="AK461" s="100" t="s">
        <v>108</v>
      </c>
      <c r="AL461" s="100">
        <v>0</v>
      </c>
      <c r="AM461" s="100">
        <v>0</v>
      </c>
      <c r="AN461" s="100">
        <v>0</v>
      </c>
      <c r="AO461" s="100">
        <v>2</v>
      </c>
      <c r="AP461" s="100">
        <v>0</v>
      </c>
      <c r="AQ461" s="100">
        <v>0</v>
      </c>
    </row>
    <row r="462" s="98" customFormat="1" spans="1:43">
      <c r="A462" s="103"/>
      <c r="B462" s="103"/>
      <c r="C462" s="103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AI462" s="100"/>
      <c r="AJ462" s="100"/>
      <c r="AK462" s="100" t="s">
        <v>524</v>
      </c>
      <c r="AL462" s="100">
        <v>0</v>
      </c>
      <c r="AM462" s="100">
        <v>0</v>
      </c>
      <c r="AN462" s="100">
        <v>0</v>
      </c>
      <c r="AO462" s="100">
        <v>2</v>
      </c>
      <c r="AP462" s="100">
        <v>0</v>
      </c>
      <c r="AQ462" s="100">
        <v>106000</v>
      </c>
    </row>
    <row r="463" s="98" customFormat="1" spans="1:43">
      <c r="A463" s="103"/>
      <c r="B463" s="103"/>
      <c r="C463" s="103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AI463" s="100"/>
      <c r="AJ463" s="100"/>
      <c r="AK463" s="100" t="s">
        <v>525</v>
      </c>
      <c r="AL463" s="100">
        <v>0</v>
      </c>
      <c r="AM463" s="100">
        <v>0</v>
      </c>
      <c r="AN463" s="100">
        <v>0</v>
      </c>
      <c r="AO463" s="100">
        <v>0</v>
      </c>
      <c r="AP463" s="100">
        <v>0</v>
      </c>
      <c r="AQ463" s="100">
        <v>0</v>
      </c>
    </row>
    <row r="464" s="98" customFormat="1" spans="1:43">
      <c r="A464" s="103"/>
      <c r="B464" s="103"/>
      <c r="C464" s="103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AI464" s="100"/>
      <c r="AJ464" s="100"/>
      <c r="AK464" s="100" t="s">
        <v>526</v>
      </c>
      <c r="AL464" s="100">
        <v>0</v>
      </c>
      <c r="AM464" s="100">
        <v>0</v>
      </c>
      <c r="AN464" s="100">
        <v>0</v>
      </c>
      <c r="AO464" s="100">
        <v>0</v>
      </c>
      <c r="AP464" s="100">
        <v>0</v>
      </c>
      <c r="AQ464" s="100">
        <v>85000</v>
      </c>
    </row>
    <row r="465" s="98" customFormat="1" spans="1:43">
      <c r="A465" s="103"/>
      <c r="B465" s="103"/>
      <c r="C465" s="103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AI465" s="100"/>
      <c r="AJ465" s="100"/>
      <c r="AK465" s="100" t="s">
        <v>527</v>
      </c>
      <c r="AL465" s="100">
        <v>0</v>
      </c>
      <c r="AM465" s="100">
        <v>0</v>
      </c>
      <c r="AN465" s="100">
        <v>0</v>
      </c>
      <c r="AO465" s="100">
        <v>0</v>
      </c>
      <c r="AP465" s="100">
        <v>0</v>
      </c>
      <c r="AQ465" s="100">
        <v>0</v>
      </c>
    </row>
    <row r="466" s="98" customFormat="1" spans="1:43">
      <c r="A466" s="103"/>
      <c r="B466" s="103"/>
      <c r="C466" s="103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AI466" s="100"/>
      <c r="AJ466" s="100"/>
      <c r="AK466" s="100" t="s">
        <v>528</v>
      </c>
      <c r="AL466" s="100">
        <v>0</v>
      </c>
      <c r="AM466" s="100">
        <v>0</v>
      </c>
      <c r="AN466" s="100">
        <v>0</v>
      </c>
      <c r="AO466" s="100">
        <v>0</v>
      </c>
      <c r="AP466" s="100">
        <v>0</v>
      </c>
      <c r="AQ466" s="100">
        <v>0</v>
      </c>
    </row>
    <row r="467" s="98" customFormat="1" spans="1:43">
      <c r="A467" s="103"/>
      <c r="B467" s="103"/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AI467" s="100"/>
      <c r="AJ467" s="100"/>
      <c r="AK467" s="100" t="s">
        <v>529</v>
      </c>
      <c r="AL467" s="100">
        <v>0</v>
      </c>
      <c r="AM467" s="100">
        <v>0</v>
      </c>
      <c r="AN467" s="100">
        <v>0</v>
      </c>
      <c r="AO467" s="100">
        <v>0</v>
      </c>
      <c r="AP467" s="100">
        <v>0</v>
      </c>
      <c r="AQ467" s="100">
        <v>13500</v>
      </c>
    </row>
    <row r="468" s="98" customFormat="1" spans="1:43">
      <c r="A468" s="103"/>
      <c r="B468" s="103"/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AI468" s="100"/>
      <c r="AJ468" s="100"/>
      <c r="AK468" s="100" t="s">
        <v>530</v>
      </c>
      <c r="AL468" s="100">
        <v>0</v>
      </c>
      <c r="AM468" s="100">
        <v>0</v>
      </c>
      <c r="AN468" s="100">
        <v>0</v>
      </c>
      <c r="AO468" s="100">
        <v>2</v>
      </c>
      <c r="AP468" s="100">
        <v>0</v>
      </c>
      <c r="AQ468" s="100">
        <v>0</v>
      </c>
    </row>
    <row r="469" s="98" customFormat="1" spans="1:43">
      <c r="A469" s="103"/>
      <c r="B469" s="103"/>
      <c r="C469" s="103"/>
      <c r="D469" s="103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AI469" s="100"/>
      <c r="AJ469" s="100"/>
      <c r="AK469" s="100" t="s">
        <v>531</v>
      </c>
      <c r="AL469" s="100">
        <v>0</v>
      </c>
      <c r="AM469" s="100">
        <v>0</v>
      </c>
      <c r="AN469" s="100">
        <v>0</v>
      </c>
      <c r="AO469" s="100">
        <v>0</v>
      </c>
      <c r="AP469" s="100">
        <v>0</v>
      </c>
      <c r="AQ469" s="100">
        <v>0</v>
      </c>
    </row>
    <row r="470" s="98" customFormat="1" spans="1:43">
      <c r="A470" s="103"/>
      <c r="B470" s="103"/>
      <c r="C470" s="103"/>
      <c r="D470" s="103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AI470" s="100"/>
      <c r="AJ470" s="100"/>
      <c r="AK470" s="100" t="s">
        <v>532</v>
      </c>
      <c r="AL470" s="100">
        <v>0</v>
      </c>
      <c r="AM470" s="100">
        <v>0</v>
      </c>
      <c r="AN470" s="100">
        <v>0</v>
      </c>
      <c r="AO470" s="100">
        <v>0</v>
      </c>
      <c r="AP470" s="100">
        <v>0</v>
      </c>
      <c r="AQ470" s="100">
        <v>0</v>
      </c>
    </row>
    <row r="471" s="98" customFormat="1" spans="1:43">
      <c r="A471" s="103"/>
      <c r="B471" s="103"/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AI471" s="100"/>
      <c r="AJ471" s="100"/>
      <c r="AK471" s="100" t="s">
        <v>533</v>
      </c>
      <c r="AL471" s="100">
        <v>0</v>
      </c>
      <c r="AM471" s="100">
        <v>0</v>
      </c>
      <c r="AN471" s="100">
        <v>0</v>
      </c>
      <c r="AO471" s="100">
        <v>23</v>
      </c>
      <c r="AP471" s="100">
        <v>50000</v>
      </c>
      <c r="AQ471" s="100">
        <v>70000</v>
      </c>
    </row>
    <row r="472" s="98" customFormat="1" spans="1:43">
      <c r="A472" s="103"/>
      <c r="B472" s="103"/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AI472" s="100"/>
      <c r="AJ472" s="100"/>
      <c r="AK472" s="100" t="s">
        <v>534</v>
      </c>
      <c r="AL472" s="100">
        <v>0</v>
      </c>
      <c r="AM472" s="100">
        <v>0</v>
      </c>
      <c r="AN472" s="100">
        <v>0</v>
      </c>
      <c r="AO472" s="100">
        <v>0</v>
      </c>
      <c r="AP472" s="100">
        <v>0</v>
      </c>
      <c r="AQ472" s="100">
        <v>0</v>
      </c>
    </row>
    <row r="473" s="98" customFormat="1" spans="1:43">
      <c r="A473" s="103"/>
      <c r="B473" s="103"/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AI473" s="100"/>
      <c r="AJ473" s="100"/>
      <c r="AK473" s="100" t="s">
        <v>111</v>
      </c>
      <c r="AL473" s="100">
        <v>0</v>
      </c>
      <c r="AM473" s="100">
        <v>0</v>
      </c>
      <c r="AN473" s="100">
        <v>0</v>
      </c>
      <c r="AO473" s="100">
        <v>5</v>
      </c>
      <c r="AP473" s="100">
        <v>0</v>
      </c>
      <c r="AQ473" s="100">
        <v>558643</v>
      </c>
    </row>
    <row r="474" s="98" customFormat="1" spans="1:43">
      <c r="A474" s="103"/>
      <c r="B474" s="103"/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AI474" s="100"/>
      <c r="AJ474" s="100"/>
      <c r="AK474" s="100" t="s">
        <v>535</v>
      </c>
      <c r="AL474" s="100">
        <v>0</v>
      </c>
      <c r="AM474" s="100">
        <v>0</v>
      </c>
      <c r="AN474" s="100">
        <v>0</v>
      </c>
      <c r="AO474" s="100">
        <v>0</v>
      </c>
      <c r="AP474" s="100">
        <v>0</v>
      </c>
      <c r="AQ474" s="100">
        <v>0</v>
      </c>
    </row>
    <row r="475" s="98" customFormat="1" spans="1:43">
      <c r="A475" s="103"/>
      <c r="B475" s="103"/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AI475" s="100"/>
      <c r="AJ475" s="100"/>
      <c r="AK475" s="100" t="s">
        <v>536</v>
      </c>
      <c r="AL475" s="100">
        <v>0</v>
      </c>
      <c r="AM475" s="100">
        <v>0</v>
      </c>
      <c r="AN475" s="100">
        <v>0</v>
      </c>
      <c r="AO475" s="100">
        <v>0</v>
      </c>
      <c r="AP475" s="100">
        <v>0</v>
      </c>
      <c r="AQ475" s="100">
        <v>0</v>
      </c>
    </row>
    <row r="476" s="98" customFormat="1" spans="1:43">
      <c r="A476" s="103"/>
      <c r="B476" s="103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AI476" s="100"/>
      <c r="AJ476" s="100"/>
      <c r="AK476" s="100" t="s">
        <v>537</v>
      </c>
      <c r="AL476" s="100">
        <v>0</v>
      </c>
      <c r="AM476" s="100">
        <v>0</v>
      </c>
      <c r="AN476" s="100">
        <v>0</v>
      </c>
      <c r="AO476" s="100">
        <v>0</v>
      </c>
      <c r="AP476" s="100">
        <v>0</v>
      </c>
      <c r="AQ476" s="100">
        <v>50000</v>
      </c>
    </row>
    <row r="477" s="98" customFormat="1" spans="1:43">
      <c r="A477" s="103"/>
      <c r="B477" s="103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AI477" s="100"/>
      <c r="AJ477" s="100"/>
      <c r="AK477" s="100" t="s">
        <v>538</v>
      </c>
      <c r="AL477" s="100">
        <v>0</v>
      </c>
      <c r="AM477" s="100">
        <v>0</v>
      </c>
      <c r="AN477" s="100">
        <v>0</v>
      </c>
      <c r="AO477" s="100">
        <v>0</v>
      </c>
      <c r="AP477" s="100">
        <v>0</v>
      </c>
      <c r="AQ477" s="100">
        <v>0</v>
      </c>
    </row>
    <row r="478" s="98" customFormat="1" spans="1:43">
      <c r="A478" s="103"/>
      <c r="B478" s="103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AI478" s="100"/>
      <c r="AJ478" s="100"/>
      <c r="AK478" s="100" t="s">
        <v>539</v>
      </c>
      <c r="AL478" s="100">
        <v>0</v>
      </c>
      <c r="AM478" s="100">
        <v>0</v>
      </c>
      <c r="AN478" s="100">
        <v>0</v>
      </c>
      <c r="AO478" s="100">
        <v>1</v>
      </c>
      <c r="AP478" s="100">
        <v>0</v>
      </c>
      <c r="AQ478" s="100">
        <v>20000</v>
      </c>
    </row>
    <row r="479" s="98" customFormat="1" spans="1:43">
      <c r="A479" s="103"/>
      <c r="B479" s="103"/>
      <c r="C479" s="103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AI479" s="100"/>
      <c r="AJ479" s="100"/>
      <c r="AK479" s="100" t="s">
        <v>540</v>
      </c>
      <c r="AL479" s="100">
        <v>0</v>
      </c>
      <c r="AM479" s="100">
        <v>0</v>
      </c>
      <c r="AN479" s="100">
        <v>0</v>
      </c>
      <c r="AO479" s="100">
        <v>0</v>
      </c>
      <c r="AP479" s="100">
        <v>0</v>
      </c>
      <c r="AQ479" s="100">
        <v>0</v>
      </c>
    </row>
    <row r="480" s="98" customFormat="1" spans="1:43">
      <c r="A480" s="103"/>
      <c r="B480" s="103"/>
      <c r="C480" s="103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AI480" s="100"/>
      <c r="AJ480" s="100"/>
      <c r="AK480" s="100" t="s">
        <v>541</v>
      </c>
      <c r="AL480" s="100">
        <v>0</v>
      </c>
      <c r="AM480" s="100">
        <v>0</v>
      </c>
      <c r="AN480" s="100">
        <v>0</v>
      </c>
      <c r="AO480" s="100">
        <v>0</v>
      </c>
      <c r="AP480" s="100">
        <v>0</v>
      </c>
      <c r="AQ480" s="100">
        <v>0</v>
      </c>
    </row>
    <row r="481" s="98" customFormat="1" spans="1:43">
      <c r="A481" s="103"/>
      <c r="B481" s="103"/>
      <c r="C481" s="103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AI481" s="100"/>
      <c r="AJ481" s="100"/>
      <c r="AK481" s="100" t="s">
        <v>542</v>
      </c>
      <c r="AL481" s="100">
        <v>0</v>
      </c>
      <c r="AM481" s="100">
        <v>0</v>
      </c>
      <c r="AN481" s="100">
        <v>0</v>
      </c>
      <c r="AO481" s="100">
        <v>0</v>
      </c>
      <c r="AP481" s="100">
        <v>155000</v>
      </c>
      <c r="AQ481" s="100">
        <v>365352</v>
      </c>
    </row>
    <row r="482" s="98" customFormat="1" spans="1:43">
      <c r="A482" s="103"/>
      <c r="B482" s="103"/>
      <c r="C482" s="103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AI482" s="100"/>
      <c r="AJ482" s="100"/>
      <c r="AK482" s="100" t="s">
        <v>543</v>
      </c>
      <c r="AL482" s="100">
        <v>0</v>
      </c>
      <c r="AM482" s="100">
        <v>0</v>
      </c>
      <c r="AN482" s="100">
        <v>0</v>
      </c>
      <c r="AO482" s="100">
        <v>0</v>
      </c>
      <c r="AP482" s="100">
        <v>0</v>
      </c>
      <c r="AQ482" s="100">
        <v>100000</v>
      </c>
    </row>
    <row r="483" s="98" customFormat="1" spans="1:43">
      <c r="A483" s="103"/>
      <c r="B483" s="103"/>
      <c r="C483" s="103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AI483" s="100"/>
      <c r="AJ483" s="100"/>
      <c r="AK483" s="100" t="s">
        <v>544</v>
      </c>
      <c r="AL483" s="100">
        <v>0</v>
      </c>
      <c r="AM483" s="100">
        <v>0</v>
      </c>
      <c r="AN483" s="100">
        <v>0</v>
      </c>
      <c r="AO483" s="100">
        <v>8</v>
      </c>
      <c r="AP483" s="100">
        <v>0</v>
      </c>
      <c r="AQ483" s="100">
        <v>0</v>
      </c>
    </row>
    <row r="484" s="98" customFormat="1" spans="1:43">
      <c r="A484" s="103"/>
      <c r="B484" s="103"/>
      <c r="C484" s="103"/>
      <c r="D484" s="103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AI484" s="100"/>
      <c r="AJ484" s="100"/>
      <c r="AK484" s="100" t="s">
        <v>545</v>
      </c>
      <c r="AL484" s="100">
        <v>0</v>
      </c>
      <c r="AM484" s="100">
        <v>0</v>
      </c>
      <c r="AN484" s="100">
        <v>0</v>
      </c>
      <c r="AO484" s="100">
        <v>0</v>
      </c>
      <c r="AP484" s="100">
        <v>0</v>
      </c>
      <c r="AQ484" s="100">
        <v>0</v>
      </c>
    </row>
    <row r="485" s="98" customFormat="1" spans="1:43">
      <c r="A485" s="103"/>
      <c r="B485" s="103"/>
      <c r="C485" s="103"/>
      <c r="D485" s="103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AI485" s="100"/>
      <c r="AJ485" s="100"/>
      <c r="AK485" s="100" t="s">
        <v>546</v>
      </c>
      <c r="AL485" s="100">
        <v>0</v>
      </c>
      <c r="AM485" s="100">
        <v>0</v>
      </c>
      <c r="AN485" s="100">
        <v>0</v>
      </c>
      <c r="AO485" s="100">
        <v>0</v>
      </c>
      <c r="AP485" s="100">
        <v>0</v>
      </c>
      <c r="AQ485" s="100">
        <v>0</v>
      </c>
    </row>
    <row r="486" s="98" customFormat="1" spans="1:43">
      <c r="A486" s="103"/>
      <c r="B486" s="103"/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AI486" s="100"/>
      <c r="AJ486" s="100"/>
      <c r="AK486" s="100" t="s">
        <v>547</v>
      </c>
      <c r="AL486" s="100">
        <v>0</v>
      </c>
      <c r="AM486" s="100">
        <v>0</v>
      </c>
      <c r="AN486" s="100">
        <v>0</v>
      </c>
      <c r="AO486" s="100">
        <v>0</v>
      </c>
      <c r="AP486" s="100">
        <v>0</v>
      </c>
      <c r="AQ486" s="100">
        <v>0</v>
      </c>
    </row>
    <row r="487" s="98" customFormat="1" spans="1:43">
      <c r="A487" s="103"/>
      <c r="B487" s="103"/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AI487" s="100"/>
      <c r="AJ487" s="100"/>
      <c r="AK487" s="100" t="s">
        <v>548</v>
      </c>
      <c r="AL487" s="100">
        <v>0</v>
      </c>
      <c r="AM487" s="100">
        <v>0</v>
      </c>
      <c r="AN487" s="100">
        <v>0</v>
      </c>
      <c r="AO487" s="100">
        <v>0</v>
      </c>
      <c r="AP487" s="100">
        <v>0</v>
      </c>
      <c r="AQ487" s="100">
        <v>5000</v>
      </c>
    </row>
    <row r="488" s="98" customFormat="1" spans="1:43">
      <c r="A488" s="103"/>
      <c r="B488" s="103"/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AI488" s="100"/>
      <c r="AJ488" s="100"/>
      <c r="AK488" s="100" t="s">
        <v>549</v>
      </c>
      <c r="AL488" s="100">
        <v>0</v>
      </c>
      <c r="AM488" s="100">
        <v>0</v>
      </c>
      <c r="AN488" s="100">
        <v>0</v>
      </c>
      <c r="AO488" s="100">
        <v>7</v>
      </c>
      <c r="AP488" s="100">
        <v>0</v>
      </c>
      <c r="AQ488" s="100">
        <v>186000</v>
      </c>
    </row>
    <row r="489" s="98" customFormat="1" spans="1:43">
      <c r="A489" s="103"/>
      <c r="B489" s="103"/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AI489" s="100"/>
      <c r="AJ489" s="100"/>
      <c r="AK489" s="100" t="s">
        <v>550</v>
      </c>
      <c r="AL489" s="100">
        <v>0</v>
      </c>
      <c r="AM489" s="100">
        <v>0</v>
      </c>
      <c r="AN489" s="100">
        <v>0</v>
      </c>
      <c r="AO489" s="100">
        <v>0</v>
      </c>
      <c r="AP489" s="100">
        <v>0</v>
      </c>
      <c r="AQ489" s="100">
        <v>0</v>
      </c>
    </row>
    <row r="490" s="98" customFormat="1" spans="1:43">
      <c r="A490" s="103"/>
      <c r="B490" s="103"/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AI490" s="100"/>
      <c r="AJ490" s="100"/>
      <c r="AK490" s="100" t="s">
        <v>551</v>
      </c>
      <c r="AL490" s="100">
        <v>0</v>
      </c>
      <c r="AM490" s="100">
        <v>0</v>
      </c>
      <c r="AN490" s="100">
        <v>0</v>
      </c>
      <c r="AO490" s="100">
        <v>0</v>
      </c>
      <c r="AP490" s="100">
        <v>0</v>
      </c>
      <c r="AQ490" s="100">
        <v>0</v>
      </c>
    </row>
    <row r="491" s="98" customFormat="1" spans="1:43">
      <c r="A491" s="103"/>
      <c r="B491" s="103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AI491" s="100"/>
      <c r="AJ491" s="100"/>
      <c r="AK491" s="100" t="s">
        <v>552</v>
      </c>
      <c r="AL491" s="100">
        <v>0</v>
      </c>
      <c r="AM491" s="100">
        <v>0</v>
      </c>
      <c r="AN491" s="100">
        <v>0</v>
      </c>
      <c r="AO491" s="100">
        <v>0</v>
      </c>
      <c r="AP491" s="100">
        <v>0</v>
      </c>
      <c r="AQ491" s="100">
        <v>130000</v>
      </c>
    </row>
    <row r="492" s="98" customFormat="1" spans="1:43">
      <c r="A492" s="103"/>
      <c r="B492" s="103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AI492" s="100"/>
      <c r="AJ492" s="100"/>
      <c r="AK492" s="100" t="s">
        <v>553</v>
      </c>
      <c r="AL492" s="100">
        <v>0</v>
      </c>
      <c r="AM492" s="100">
        <v>0</v>
      </c>
      <c r="AN492" s="100">
        <v>0</v>
      </c>
      <c r="AO492" s="100">
        <v>2</v>
      </c>
      <c r="AP492" s="100">
        <v>0</v>
      </c>
      <c r="AQ492" s="100">
        <v>0</v>
      </c>
    </row>
    <row r="493" s="98" customFormat="1" spans="1:43">
      <c r="A493" s="103"/>
      <c r="B493" s="103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AI493" s="100"/>
      <c r="AJ493" s="100"/>
      <c r="AK493" s="100" t="s">
        <v>554</v>
      </c>
      <c r="AL493" s="100">
        <v>0</v>
      </c>
      <c r="AM493" s="100">
        <v>0</v>
      </c>
      <c r="AN493" s="100">
        <v>0</v>
      </c>
      <c r="AO493" s="100">
        <v>0</v>
      </c>
      <c r="AP493" s="100">
        <v>0</v>
      </c>
      <c r="AQ493" s="100">
        <v>0</v>
      </c>
    </row>
    <row r="494" s="98" customFormat="1" spans="1:43">
      <c r="A494" s="103"/>
      <c r="B494" s="103"/>
      <c r="C494" s="103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AI494" s="100"/>
      <c r="AJ494" s="100"/>
      <c r="AK494" s="100" t="s">
        <v>555</v>
      </c>
      <c r="AL494" s="100">
        <v>0</v>
      </c>
      <c r="AM494" s="100">
        <v>0</v>
      </c>
      <c r="AN494" s="100">
        <v>0</v>
      </c>
      <c r="AO494" s="100">
        <v>0</v>
      </c>
      <c r="AP494" s="100">
        <v>0</v>
      </c>
      <c r="AQ494" s="100">
        <v>0</v>
      </c>
    </row>
    <row r="495" s="98" customFormat="1" spans="1:43">
      <c r="A495" s="103"/>
      <c r="B495" s="103"/>
      <c r="C495" s="103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AI495" s="100"/>
      <c r="AJ495" s="100"/>
      <c r="AK495" s="100" t="s">
        <v>556</v>
      </c>
      <c r="AL495" s="100">
        <v>0</v>
      </c>
      <c r="AM495" s="100">
        <v>0</v>
      </c>
      <c r="AN495" s="100">
        <v>0</v>
      </c>
      <c r="AO495" s="100">
        <v>0</v>
      </c>
      <c r="AP495" s="100">
        <v>0</v>
      </c>
      <c r="AQ495" s="100">
        <v>24200</v>
      </c>
    </row>
    <row r="496" s="98" customFormat="1" spans="1:43">
      <c r="A496" s="103"/>
      <c r="B496" s="103"/>
      <c r="C496" s="103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AI496" s="100"/>
      <c r="AJ496" s="100"/>
      <c r="AK496" s="100" t="s">
        <v>557</v>
      </c>
      <c r="AL496" s="100">
        <v>0</v>
      </c>
      <c r="AM496" s="100">
        <v>0</v>
      </c>
      <c r="AN496" s="100">
        <v>0</v>
      </c>
      <c r="AO496" s="100">
        <v>0</v>
      </c>
      <c r="AP496" s="100">
        <v>0</v>
      </c>
      <c r="AQ496" s="100">
        <v>0</v>
      </c>
    </row>
    <row r="497" s="98" customFormat="1" spans="1:43">
      <c r="A497" s="103"/>
      <c r="B497" s="103"/>
      <c r="C497" s="103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AI497" s="100"/>
      <c r="AJ497" s="100"/>
      <c r="AK497" s="100" t="s">
        <v>558</v>
      </c>
      <c r="AL497" s="100">
        <v>0</v>
      </c>
      <c r="AM497" s="100">
        <v>0</v>
      </c>
      <c r="AN497" s="100">
        <v>0</v>
      </c>
      <c r="AO497" s="100">
        <v>0</v>
      </c>
      <c r="AP497" s="100">
        <v>0</v>
      </c>
      <c r="AQ497" s="100">
        <v>44000</v>
      </c>
    </row>
    <row r="498" s="98" customFormat="1" spans="1:43">
      <c r="A498" s="103"/>
      <c r="B498" s="103"/>
      <c r="C498" s="103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AI498" s="100"/>
      <c r="AJ498" s="100"/>
      <c r="AK498" s="100" t="s">
        <v>559</v>
      </c>
      <c r="AL498" s="100">
        <v>0</v>
      </c>
      <c r="AM498" s="100">
        <v>0</v>
      </c>
      <c r="AN498" s="100">
        <v>0</v>
      </c>
      <c r="AO498" s="100">
        <v>0</v>
      </c>
      <c r="AP498" s="100">
        <v>0</v>
      </c>
      <c r="AQ498" s="100">
        <v>0</v>
      </c>
    </row>
    <row r="499" s="98" customFormat="1" spans="1:43">
      <c r="A499" s="103"/>
      <c r="B499" s="103"/>
      <c r="C499" s="103"/>
      <c r="D499" s="103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AI499" s="100"/>
      <c r="AJ499" s="100"/>
      <c r="AK499" s="100" t="s">
        <v>560</v>
      </c>
      <c r="AL499" s="100">
        <v>0</v>
      </c>
      <c r="AM499" s="100">
        <v>0</v>
      </c>
      <c r="AN499" s="100">
        <v>0</v>
      </c>
      <c r="AO499" s="100">
        <v>0</v>
      </c>
      <c r="AP499" s="100">
        <v>0</v>
      </c>
      <c r="AQ499" s="100">
        <v>0</v>
      </c>
    </row>
    <row r="500" s="98" customFormat="1" spans="1:43">
      <c r="A500" s="103"/>
      <c r="B500" s="103"/>
      <c r="C500" s="103"/>
      <c r="D500" s="103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AI500" s="100"/>
      <c r="AJ500" s="100"/>
      <c r="AK500" s="100" t="s">
        <v>561</v>
      </c>
      <c r="AL500" s="100">
        <v>0</v>
      </c>
      <c r="AM500" s="100">
        <v>0</v>
      </c>
      <c r="AN500" s="100">
        <v>0</v>
      </c>
      <c r="AO500" s="100">
        <v>0</v>
      </c>
      <c r="AP500" s="100">
        <v>0</v>
      </c>
      <c r="AQ500" s="100">
        <v>0</v>
      </c>
    </row>
    <row r="501" s="98" customFormat="1" spans="1:43">
      <c r="A501" s="103"/>
      <c r="B501" s="103"/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AI501" s="100"/>
      <c r="AJ501" s="100"/>
      <c r="AK501" s="100" t="s">
        <v>562</v>
      </c>
      <c r="AL501" s="100">
        <v>0</v>
      </c>
      <c r="AM501" s="100">
        <v>0</v>
      </c>
      <c r="AN501" s="100">
        <v>0</v>
      </c>
      <c r="AO501" s="100">
        <v>0</v>
      </c>
      <c r="AP501" s="100">
        <v>0</v>
      </c>
      <c r="AQ501" s="100">
        <v>0</v>
      </c>
    </row>
    <row r="502" s="98" customFormat="1" spans="1:43">
      <c r="A502" s="103"/>
      <c r="B502" s="103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AI502" s="100"/>
      <c r="AJ502" s="100"/>
      <c r="AK502" s="100" t="s">
        <v>563</v>
      </c>
      <c r="AL502" s="100">
        <v>0</v>
      </c>
      <c r="AM502" s="100">
        <v>0</v>
      </c>
      <c r="AN502" s="100">
        <v>0</v>
      </c>
      <c r="AO502" s="100">
        <v>0</v>
      </c>
      <c r="AP502" s="100">
        <v>0</v>
      </c>
      <c r="AQ502" s="100">
        <v>5000</v>
      </c>
    </row>
    <row r="503" s="98" customFormat="1" spans="1:43">
      <c r="A503" s="103"/>
      <c r="B503" s="103"/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AI503" s="100"/>
      <c r="AJ503" s="100"/>
      <c r="AK503" s="100" t="s">
        <v>564</v>
      </c>
      <c r="AL503" s="100">
        <v>0</v>
      </c>
      <c r="AM503" s="100">
        <v>0</v>
      </c>
      <c r="AN503" s="100">
        <v>0</v>
      </c>
      <c r="AO503" s="100">
        <v>0</v>
      </c>
      <c r="AP503" s="100">
        <v>0</v>
      </c>
      <c r="AQ503" s="100">
        <v>201478</v>
      </c>
    </row>
    <row r="504" s="98" customFormat="1" spans="1:43">
      <c r="A504" s="103"/>
      <c r="B504" s="103"/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AI504" s="100"/>
      <c r="AJ504" s="100"/>
      <c r="AK504" s="100" t="s">
        <v>565</v>
      </c>
      <c r="AL504" s="100">
        <v>0</v>
      </c>
      <c r="AM504" s="100">
        <v>0</v>
      </c>
      <c r="AN504" s="100">
        <v>0</v>
      </c>
      <c r="AO504" s="100">
        <v>0</v>
      </c>
      <c r="AP504" s="100">
        <v>0</v>
      </c>
      <c r="AQ504" s="100">
        <v>9000</v>
      </c>
    </row>
    <row r="505" s="98" customFormat="1" spans="1:43">
      <c r="A505" s="103"/>
      <c r="B505" s="103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AI505" s="100"/>
      <c r="AJ505" s="100"/>
      <c r="AK505" s="100" t="s">
        <v>566</v>
      </c>
      <c r="AL505" s="100">
        <v>0</v>
      </c>
      <c r="AM505" s="100">
        <v>0</v>
      </c>
      <c r="AN505" s="100">
        <v>0</v>
      </c>
      <c r="AO505" s="100">
        <v>1</v>
      </c>
      <c r="AP505" s="100">
        <v>0</v>
      </c>
      <c r="AQ505" s="100">
        <v>0</v>
      </c>
    </row>
    <row r="506" s="98" customFormat="1" spans="1:43">
      <c r="A506" s="103"/>
      <c r="B506" s="103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AI506" s="100"/>
      <c r="AJ506" s="100"/>
      <c r="AK506" s="100" t="s">
        <v>567</v>
      </c>
      <c r="AL506" s="100">
        <v>0</v>
      </c>
      <c r="AM506" s="100">
        <v>0</v>
      </c>
      <c r="AN506" s="100">
        <v>0</v>
      </c>
      <c r="AO506" s="100">
        <v>0</v>
      </c>
      <c r="AP506" s="100">
        <v>0</v>
      </c>
      <c r="AQ506" s="100">
        <v>0</v>
      </c>
    </row>
    <row r="507" s="98" customFormat="1" spans="1:43">
      <c r="A507" s="103"/>
      <c r="B507" s="103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AI507" s="100"/>
      <c r="AJ507" s="100"/>
      <c r="AK507" s="100" t="s">
        <v>568</v>
      </c>
      <c r="AL507" s="100">
        <v>0</v>
      </c>
      <c r="AM507" s="100">
        <v>0</v>
      </c>
      <c r="AN507" s="100">
        <v>0</v>
      </c>
      <c r="AO507" s="100">
        <v>0</v>
      </c>
      <c r="AP507" s="100">
        <v>0</v>
      </c>
      <c r="AQ507" s="100">
        <v>10000</v>
      </c>
    </row>
    <row r="508" s="98" customFormat="1" spans="1:43">
      <c r="A508" s="103"/>
      <c r="B508" s="103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AI508" s="100"/>
      <c r="AJ508" s="100"/>
      <c r="AK508" s="100" t="s">
        <v>569</v>
      </c>
      <c r="AL508" s="100">
        <v>0</v>
      </c>
      <c r="AM508" s="100">
        <v>0</v>
      </c>
      <c r="AN508" s="100">
        <v>0</v>
      </c>
      <c r="AO508" s="100">
        <v>0</v>
      </c>
      <c r="AP508" s="100">
        <v>0</v>
      </c>
      <c r="AQ508" s="100">
        <v>0</v>
      </c>
    </row>
    <row r="509" s="98" customFormat="1" spans="1:43">
      <c r="A509" s="103"/>
      <c r="B509" s="103"/>
      <c r="C509" s="103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AI509" s="100"/>
      <c r="AJ509" s="100"/>
      <c r="AK509" s="100" t="s">
        <v>570</v>
      </c>
      <c r="AL509" s="100">
        <v>0</v>
      </c>
      <c r="AM509" s="100">
        <v>0</v>
      </c>
      <c r="AN509" s="100">
        <v>0</v>
      </c>
      <c r="AO509" s="100">
        <v>0</v>
      </c>
      <c r="AP509" s="100">
        <v>0</v>
      </c>
      <c r="AQ509" s="100">
        <v>0</v>
      </c>
    </row>
    <row r="510" s="98" customFormat="1" spans="1:43">
      <c r="A510" s="103"/>
      <c r="B510" s="103"/>
      <c r="C510" s="103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AI510" s="100"/>
      <c r="AJ510" s="100"/>
      <c r="AK510" s="100" t="s">
        <v>571</v>
      </c>
      <c r="AL510" s="100">
        <v>0</v>
      </c>
      <c r="AM510" s="100">
        <v>0</v>
      </c>
      <c r="AN510" s="100">
        <v>0</v>
      </c>
      <c r="AO510" s="100">
        <v>0</v>
      </c>
      <c r="AP510" s="100">
        <v>0</v>
      </c>
      <c r="AQ510" s="100">
        <v>0</v>
      </c>
    </row>
    <row r="511" s="98" customFormat="1" spans="1:43">
      <c r="A511" s="103"/>
      <c r="B511" s="103"/>
      <c r="C511" s="103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AI511" s="100"/>
      <c r="AJ511" s="100"/>
      <c r="AK511" s="100" t="s">
        <v>572</v>
      </c>
      <c r="AL511" s="100">
        <v>0</v>
      </c>
      <c r="AM511" s="100">
        <v>0</v>
      </c>
      <c r="AN511" s="100">
        <v>0</v>
      </c>
      <c r="AO511" s="100">
        <v>1</v>
      </c>
      <c r="AP511" s="100">
        <v>0</v>
      </c>
      <c r="AQ511" s="100">
        <v>0</v>
      </c>
    </row>
    <row r="512" s="98" customFormat="1" spans="1:43">
      <c r="A512" s="103"/>
      <c r="B512" s="103"/>
      <c r="C512" s="103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AI512" s="100"/>
      <c r="AJ512" s="100"/>
      <c r="AK512" s="100" t="s">
        <v>573</v>
      </c>
      <c r="AL512" s="100">
        <v>0</v>
      </c>
      <c r="AM512" s="100">
        <v>0</v>
      </c>
      <c r="AN512" s="100">
        <v>0</v>
      </c>
      <c r="AO512" s="100">
        <v>0</v>
      </c>
      <c r="AP512" s="100">
        <v>0</v>
      </c>
      <c r="AQ512" s="100">
        <v>0</v>
      </c>
    </row>
    <row r="513" s="98" customFormat="1" spans="1:43">
      <c r="A513" s="103"/>
      <c r="B513" s="103"/>
      <c r="C513" s="103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AI513" s="100"/>
      <c r="AJ513" s="100"/>
      <c r="AK513" s="100" t="s">
        <v>574</v>
      </c>
      <c r="AL513" s="100">
        <v>0</v>
      </c>
      <c r="AM513" s="100">
        <v>0</v>
      </c>
      <c r="AN513" s="100">
        <v>0</v>
      </c>
      <c r="AO513" s="100">
        <v>0</v>
      </c>
      <c r="AP513" s="100">
        <v>0</v>
      </c>
      <c r="AQ513" s="100">
        <v>0</v>
      </c>
    </row>
    <row r="514" s="98" customFormat="1" spans="1:43">
      <c r="A514" s="103"/>
      <c r="B514" s="103"/>
      <c r="C514" s="103"/>
      <c r="D514" s="103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AI514" s="100"/>
      <c r="AJ514" s="100"/>
      <c r="AK514" s="100" t="s">
        <v>575</v>
      </c>
      <c r="AL514" s="100">
        <v>0</v>
      </c>
      <c r="AM514" s="100">
        <v>0</v>
      </c>
      <c r="AN514" s="100">
        <v>0</v>
      </c>
      <c r="AO514" s="100">
        <v>0</v>
      </c>
      <c r="AP514" s="100">
        <v>0</v>
      </c>
      <c r="AQ514" s="100">
        <v>0</v>
      </c>
    </row>
    <row r="515" s="98" customFormat="1" spans="1:43">
      <c r="A515" s="103"/>
      <c r="B515" s="103"/>
      <c r="C515" s="103"/>
      <c r="D515" s="103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AI515" s="100"/>
      <c r="AJ515" s="100"/>
      <c r="AK515" s="100" t="s">
        <v>576</v>
      </c>
      <c r="AL515" s="100">
        <v>0</v>
      </c>
      <c r="AM515" s="100">
        <v>0</v>
      </c>
      <c r="AN515" s="100">
        <v>0</v>
      </c>
      <c r="AO515" s="100">
        <v>0</v>
      </c>
      <c r="AP515" s="100">
        <v>0</v>
      </c>
      <c r="AQ515" s="100">
        <v>0</v>
      </c>
    </row>
    <row r="516" s="98" customFormat="1" spans="1:43">
      <c r="A516" s="103"/>
      <c r="B516" s="103"/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AI516" s="100"/>
      <c r="AJ516" s="100"/>
      <c r="AK516" s="100" t="s">
        <v>577</v>
      </c>
      <c r="AL516" s="100">
        <v>0</v>
      </c>
      <c r="AM516" s="100">
        <v>0</v>
      </c>
      <c r="AN516" s="100">
        <v>0</v>
      </c>
      <c r="AO516" s="100">
        <v>0</v>
      </c>
      <c r="AP516" s="100">
        <v>0</v>
      </c>
      <c r="AQ516" s="100">
        <v>0</v>
      </c>
    </row>
    <row r="517" s="98" customFormat="1" spans="1:43">
      <c r="A517" s="103"/>
      <c r="B517" s="103"/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AI517" s="100"/>
      <c r="AJ517" s="100"/>
      <c r="AK517" s="100" t="s">
        <v>70</v>
      </c>
      <c r="AL517" s="100">
        <v>1</v>
      </c>
      <c r="AM517" s="100">
        <v>0</v>
      </c>
      <c r="AN517" s="100">
        <v>281000</v>
      </c>
      <c r="AO517" s="100">
        <v>35</v>
      </c>
      <c r="AP517" s="100">
        <v>1270700</v>
      </c>
      <c r="AQ517" s="100">
        <v>4419332</v>
      </c>
    </row>
    <row r="518" s="98" customFormat="1" spans="1:43">
      <c r="A518" s="103"/>
      <c r="B518" s="103"/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AI518" s="100"/>
      <c r="AJ518" s="100"/>
      <c r="AK518" s="100" t="s">
        <v>89</v>
      </c>
      <c r="AL518" s="100">
        <v>0</v>
      </c>
      <c r="AM518" s="100">
        <v>0</v>
      </c>
      <c r="AN518" s="100">
        <v>10000</v>
      </c>
      <c r="AO518" s="100">
        <v>0</v>
      </c>
      <c r="AP518" s="100">
        <v>0</v>
      </c>
      <c r="AQ518" s="100">
        <v>115000</v>
      </c>
    </row>
    <row r="519" s="98" customFormat="1" spans="1:43">
      <c r="A519" s="103"/>
      <c r="B519" s="103"/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AI519" s="100"/>
      <c r="AJ519" s="100"/>
      <c r="AK519" s="100" t="s">
        <v>578</v>
      </c>
      <c r="AL519" s="100">
        <v>0</v>
      </c>
      <c r="AM519" s="100">
        <v>0</v>
      </c>
      <c r="AN519" s="100">
        <v>0</v>
      </c>
      <c r="AO519" s="100">
        <v>0</v>
      </c>
      <c r="AP519" s="100">
        <v>0</v>
      </c>
      <c r="AQ519" s="100">
        <v>0</v>
      </c>
    </row>
    <row r="520" s="98" customFormat="1" spans="1:43">
      <c r="A520" s="103"/>
      <c r="B520" s="103"/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AI520" s="100"/>
      <c r="AJ520" s="100"/>
      <c r="AK520" s="100" t="s">
        <v>579</v>
      </c>
      <c r="AL520" s="100">
        <v>0</v>
      </c>
      <c r="AM520" s="100">
        <v>0</v>
      </c>
      <c r="AN520" s="100">
        <v>0</v>
      </c>
      <c r="AO520" s="100">
        <v>0</v>
      </c>
      <c r="AP520" s="100">
        <v>0</v>
      </c>
      <c r="AQ520" s="100">
        <v>0</v>
      </c>
    </row>
    <row r="521" s="98" customFormat="1" spans="1:43">
      <c r="A521" s="103"/>
      <c r="B521" s="103"/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AI521" s="100"/>
      <c r="AJ521" s="100"/>
      <c r="AK521" s="100" t="s">
        <v>580</v>
      </c>
      <c r="AL521" s="100">
        <v>0</v>
      </c>
      <c r="AM521" s="100">
        <v>0</v>
      </c>
      <c r="AN521" s="100">
        <v>0</v>
      </c>
      <c r="AO521" s="100">
        <v>0</v>
      </c>
      <c r="AP521" s="100">
        <v>0</v>
      </c>
      <c r="AQ521" s="100">
        <v>0</v>
      </c>
    </row>
    <row r="522" s="98" customFormat="1" spans="1:43">
      <c r="A522" s="103"/>
      <c r="B522" s="103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AI522" s="100"/>
      <c r="AJ522" s="100"/>
      <c r="AK522" s="100" t="s">
        <v>581</v>
      </c>
      <c r="AL522" s="100">
        <v>0</v>
      </c>
      <c r="AM522" s="100">
        <v>0</v>
      </c>
      <c r="AN522" s="100">
        <v>0</v>
      </c>
      <c r="AO522" s="100">
        <v>0</v>
      </c>
      <c r="AP522" s="100">
        <v>0</v>
      </c>
      <c r="AQ522" s="100">
        <v>0</v>
      </c>
    </row>
    <row r="523" s="98" customFormat="1" spans="1:43">
      <c r="A523" s="103"/>
      <c r="B523" s="103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AI523" s="100"/>
      <c r="AJ523" s="100"/>
      <c r="AK523" s="100" t="s">
        <v>582</v>
      </c>
      <c r="AL523" s="100">
        <v>0</v>
      </c>
      <c r="AM523" s="100">
        <v>0</v>
      </c>
      <c r="AN523" s="100">
        <v>0</v>
      </c>
      <c r="AO523" s="100">
        <v>0</v>
      </c>
      <c r="AP523" s="100">
        <v>0</v>
      </c>
      <c r="AQ523" s="100">
        <v>0</v>
      </c>
    </row>
    <row r="524" s="98" customFormat="1" spans="1:43">
      <c r="A524" s="103"/>
      <c r="B524" s="103"/>
      <c r="C524" s="103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AI524" s="100"/>
      <c r="AJ524" s="100"/>
      <c r="AK524" s="100" t="s">
        <v>583</v>
      </c>
      <c r="AL524" s="100">
        <v>1</v>
      </c>
      <c r="AM524" s="100">
        <v>0</v>
      </c>
      <c r="AN524" s="100">
        <v>0</v>
      </c>
      <c r="AO524" s="100">
        <v>1</v>
      </c>
      <c r="AP524" s="100">
        <v>0</v>
      </c>
      <c r="AQ524" s="100">
        <v>0</v>
      </c>
    </row>
    <row r="525" s="98" customFormat="1" spans="1:43">
      <c r="A525" s="103"/>
      <c r="B525" s="103"/>
      <c r="C525" s="103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AI525" s="100"/>
      <c r="AJ525" s="100"/>
      <c r="AK525" s="100" t="s">
        <v>584</v>
      </c>
      <c r="AL525" s="100">
        <v>0</v>
      </c>
      <c r="AM525" s="100">
        <v>0</v>
      </c>
      <c r="AN525" s="100">
        <v>0</v>
      </c>
      <c r="AO525" s="100">
        <v>0</v>
      </c>
      <c r="AP525" s="100">
        <v>0</v>
      </c>
      <c r="AQ525" s="100">
        <v>0</v>
      </c>
    </row>
    <row r="526" s="98" customFormat="1" spans="1:43">
      <c r="A526" s="103"/>
      <c r="B526" s="103"/>
      <c r="C526" s="103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AI526" s="100"/>
      <c r="AJ526" s="100"/>
      <c r="AK526" s="100" t="s">
        <v>585</v>
      </c>
      <c r="AL526" s="100">
        <v>0</v>
      </c>
      <c r="AM526" s="100">
        <v>0</v>
      </c>
      <c r="AN526" s="100">
        <v>0</v>
      </c>
      <c r="AO526" s="100">
        <v>0</v>
      </c>
      <c r="AP526" s="100">
        <v>0</v>
      </c>
      <c r="AQ526" s="100">
        <v>0</v>
      </c>
    </row>
    <row r="527" s="98" customFormat="1" spans="1:43">
      <c r="A527" s="103"/>
      <c r="B527" s="103"/>
      <c r="C527" s="103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AI527" s="100"/>
      <c r="AJ527" s="100"/>
      <c r="AK527" s="100" t="s">
        <v>586</v>
      </c>
      <c r="AL527" s="100">
        <v>0</v>
      </c>
      <c r="AM527" s="100">
        <v>0</v>
      </c>
      <c r="AN527" s="100">
        <v>0</v>
      </c>
      <c r="AO527" s="100">
        <v>0</v>
      </c>
      <c r="AP527" s="100">
        <v>0</v>
      </c>
      <c r="AQ527" s="100">
        <v>200000</v>
      </c>
    </row>
    <row r="528" s="98" customFormat="1" spans="1:43">
      <c r="A528" s="103"/>
      <c r="B528" s="103"/>
      <c r="C528" s="103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AI528" s="100"/>
      <c r="AJ528" s="100"/>
      <c r="AK528" s="100" t="s">
        <v>587</v>
      </c>
      <c r="AL528" s="100">
        <v>0</v>
      </c>
      <c r="AM528" s="100">
        <v>0</v>
      </c>
      <c r="AN528" s="100">
        <v>0</v>
      </c>
      <c r="AO528" s="100">
        <v>0</v>
      </c>
      <c r="AP528" s="100">
        <v>0</v>
      </c>
      <c r="AQ528" s="100">
        <v>0</v>
      </c>
    </row>
    <row r="529" s="98" customFormat="1" spans="1:43">
      <c r="A529" s="103"/>
      <c r="B529" s="103"/>
      <c r="C529" s="103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AI529" s="100"/>
      <c r="AJ529" s="100"/>
      <c r="AK529" s="100" t="s">
        <v>588</v>
      </c>
      <c r="AL529" s="100">
        <v>0</v>
      </c>
      <c r="AM529" s="100">
        <v>0</v>
      </c>
      <c r="AN529" s="100">
        <v>0</v>
      </c>
      <c r="AO529" s="100">
        <v>0</v>
      </c>
      <c r="AP529" s="100">
        <v>0</v>
      </c>
      <c r="AQ529" s="100">
        <v>0</v>
      </c>
    </row>
    <row r="530" s="98" customFormat="1" spans="1:43">
      <c r="A530" s="103"/>
      <c r="B530" s="103"/>
      <c r="C530" s="103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AI530" s="100"/>
      <c r="AJ530" s="100"/>
      <c r="AK530" s="100" t="s">
        <v>589</v>
      </c>
      <c r="AL530" s="100">
        <v>0</v>
      </c>
      <c r="AM530" s="100">
        <v>0</v>
      </c>
      <c r="AN530" s="100">
        <v>0</v>
      </c>
      <c r="AO530" s="100">
        <v>0</v>
      </c>
      <c r="AP530" s="100">
        <v>0</v>
      </c>
      <c r="AQ530" s="100">
        <v>0</v>
      </c>
    </row>
    <row r="531" s="98" customFormat="1" spans="1:43">
      <c r="A531" s="103"/>
      <c r="B531" s="103"/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AI531" s="100"/>
      <c r="AJ531" s="100"/>
      <c r="AK531" s="100" t="s">
        <v>590</v>
      </c>
      <c r="AL531" s="100">
        <v>0</v>
      </c>
      <c r="AM531" s="100">
        <v>0</v>
      </c>
      <c r="AN531" s="100">
        <v>0</v>
      </c>
      <c r="AO531" s="100">
        <v>0</v>
      </c>
      <c r="AP531" s="100">
        <v>0</v>
      </c>
      <c r="AQ531" s="100">
        <v>0</v>
      </c>
    </row>
    <row r="532" s="98" customFormat="1" spans="1:43">
      <c r="A532" s="103"/>
      <c r="B532" s="103"/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AI532" s="100"/>
      <c r="AJ532" s="100"/>
      <c r="AK532" s="100" t="s">
        <v>591</v>
      </c>
      <c r="AL532" s="100">
        <v>0</v>
      </c>
      <c r="AM532" s="100">
        <v>0</v>
      </c>
      <c r="AN532" s="100">
        <v>0</v>
      </c>
      <c r="AO532" s="100">
        <v>0</v>
      </c>
      <c r="AP532" s="100">
        <v>0</v>
      </c>
      <c r="AQ532" s="100">
        <v>0</v>
      </c>
    </row>
    <row r="533" s="98" customFormat="1" spans="1:43">
      <c r="A533" s="103"/>
      <c r="B533" s="103"/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AI533" s="100"/>
      <c r="AJ533" s="100"/>
      <c r="AK533" s="100" t="s">
        <v>115</v>
      </c>
      <c r="AL533" s="100">
        <v>0</v>
      </c>
      <c r="AM533" s="100">
        <v>0</v>
      </c>
      <c r="AN533" s="100">
        <v>0</v>
      </c>
      <c r="AO533" s="100">
        <v>9</v>
      </c>
      <c r="AP533" s="100">
        <v>100000</v>
      </c>
      <c r="AQ533" s="100">
        <v>100000</v>
      </c>
    </row>
    <row r="534" s="98" customFormat="1" spans="1:43">
      <c r="A534" s="103"/>
      <c r="B534" s="103"/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AI534" s="100"/>
      <c r="AJ534" s="100"/>
      <c r="AK534" s="100" t="s">
        <v>592</v>
      </c>
      <c r="AL534" s="100">
        <v>0</v>
      </c>
      <c r="AM534" s="100">
        <v>0</v>
      </c>
      <c r="AN534" s="100">
        <v>0</v>
      </c>
      <c r="AO534" s="100">
        <v>0</v>
      </c>
      <c r="AP534" s="100">
        <v>0</v>
      </c>
      <c r="AQ534" s="100">
        <v>0</v>
      </c>
    </row>
    <row r="535" s="98" customFormat="1" spans="1:43">
      <c r="A535" s="103"/>
      <c r="B535" s="103"/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AI535" s="100"/>
      <c r="AJ535" s="100"/>
      <c r="AK535" s="100" t="s">
        <v>38</v>
      </c>
      <c r="AL535" s="100">
        <v>0</v>
      </c>
      <c r="AM535" s="100">
        <v>0</v>
      </c>
      <c r="AN535" s="100">
        <v>0</v>
      </c>
      <c r="AO535" s="100">
        <v>4</v>
      </c>
      <c r="AP535" s="100">
        <v>390000</v>
      </c>
      <c r="AQ535" s="100">
        <v>697500</v>
      </c>
    </row>
    <row r="536" s="98" customFormat="1" spans="1:43">
      <c r="A536" s="103"/>
      <c r="B536" s="103"/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AI536" s="100"/>
      <c r="AJ536" s="100"/>
      <c r="AK536" s="100" t="s">
        <v>593</v>
      </c>
      <c r="AL536" s="100">
        <v>0</v>
      </c>
      <c r="AM536" s="100">
        <v>0</v>
      </c>
      <c r="AN536" s="100">
        <v>0</v>
      </c>
      <c r="AO536" s="100">
        <v>0</v>
      </c>
      <c r="AP536" s="100">
        <v>0</v>
      </c>
      <c r="AQ536" s="100">
        <v>0</v>
      </c>
    </row>
    <row r="537" s="98" customFormat="1" spans="1:43">
      <c r="A537" s="103"/>
      <c r="B537" s="103"/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AI537" s="100"/>
      <c r="AJ537" s="100"/>
      <c r="AK537" s="100" t="s">
        <v>594</v>
      </c>
      <c r="AL537" s="100">
        <v>0</v>
      </c>
      <c r="AM537" s="100">
        <v>0</v>
      </c>
      <c r="AN537" s="100">
        <v>0</v>
      </c>
      <c r="AO537" s="100">
        <v>0</v>
      </c>
      <c r="AP537" s="100">
        <v>0</v>
      </c>
      <c r="AQ537" s="100">
        <v>0</v>
      </c>
    </row>
    <row r="538" s="98" customFormat="1" spans="1:43">
      <c r="A538" s="103"/>
      <c r="B538" s="103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AI538" s="100"/>
      <c r="AJ538" s="100"/>
      <c r="AK538" s="100" t="s">
        <v>595</v>
      </c>
      <c r="AL538" s="100">
        <v>0</v>
      </c>
      <c r="AM538" s="100">
        <v>0</v>
      </c>
      <c r="AN538" s="100">
        <v>0</v>
      </c>
      <c r="AO538" s="100">
        <v>0</v>
      </c>
      <c r="AP538" s="100">
        <v>0</v>
      </c>
      <c r="AQ538" s="100">
        <v>0</v>
      </c>
    </row>
    <row r="539" s="98" customFormat="1" spans="1:43">
      <c r="A539" s="103"/>
      <c r="B539" s="103"/>
      <c r="C539" s="103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AI539" s="100"/>
      <c r="AJ539" s="100"/>
      <c r="AK539" s="100" t="s">
        <v>596</v>
      </c>
      <c r="AL539" s="100">
        <v>0</v>
      </c>
      <c r="AM539" s="100">
        <v>0</v>
      </c>
      <c r="AN539" s="100">
        <v>0</v>
      </c>
      <c r="AO539" s="100">
        <v>0</v>
      </c>
      <c r="AP539" s="100">
        <v>0</v>
      </c>
      <c r="AQ539" s="100">
        <v>0</v>
      </c>
    </row>
    <row r="540" s="98" customFormat="1" spans="1:43">
      <c r="A540" s="103"/>
      <c r="B540" s="103"/>
      <c r="C540" s="103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AI540" s="100"/>
      <c r="AJ540" s="100"/>
      <c r="AK540" s="100" t="s">
        <v>597</v>
      </c>
      <c r="AL540" s="100">
        <v>0</v>
      </c>
      <c r="AM540" s="100">
        <v>0</v>
      </c>
      <c r="AN540" s="100">
        <v>0</v>
      </c>
      <c r="AO540" s="100">
        <v>0</v>
      </c>
      <c r="AP540" s="100">
        <v>0</v>
      </c>
      <c r="AQ540" s="100">
        <v>110000</v>
      </c>
    </row>
    <row r="541" s="98" customFormat="1" spans="1:43">
      <c r="A541" s="103"/>
      <c r="B541" s="103"/>
      <c r="C541" s="103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AI541" s="100"/>
      <c r="AJ541" s="100"/>
      <c r="AK541" s="100" t="s">
        <v>598</v>
      </c>
      <c r="AL541" s="100">
        <v>0</v>
      </c>
      <c r="AM541" s="100">
        <v>0</v>
      </c>
      <c r="AN541" s="100">
        <v>0</v>
      </c>
      <c r="AO541" s="100">
        <v>0</v>
      </c>
      <c r="AP541" s="100">
        <v>0</v>
      </c>
      <c r="AQ541" s="100">
        <v>0</v>
      </c>
    </row>
    <row r="542" s="98" customFormat="1" spans="1:43">
      <c r="A542" s="103"/>
      <c r="B542" s="103"/>
      <c r="C542" s="103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AI542" s="100"/>
      <c r="AJ542" s="100"/>
      <c r="AK542" s="100" t="s">
        <v>599</v>
      </c>
      <c r="AL542" s="100">
        <v>0</v>
      </c>
      <c r="AM542" s="100">
        <v>0</v>
      </c>
      <c r="AN542" s="100">
        <v>0</v>
      </c>
      <c r="AO542" s="100">
        <v>0</v>
      </c>
      <c r="AP542" s="100">
        <v>0</v>
      </c>
      <c r="AQ542" s="100">
        <v>0</v>
      </c>
    </row>
    <row r="543" s="98" customFormat="1" spans="1:43">
      <c r="A543" s="103"/>
      <c r="B543" s="103"/>
      <c r="C543" s="103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AI543" s="100"/>
      <c r="AJ543" s="100"/>
      <c r="AK543" s="100" t="s">
        <v>600</v>
      </c>
      <c r="AL543" s="100">
        <v>0</v>
      </c>
      <c r="AM543" s="100">
        <v>0</v>
      </c>
      <c r="AN543" s="100">
        <v>0</v>
      </c>
      <c r="AO543" s="100">
        <v>0</v>
      </c>
      <c r="AP543" s="100">
        <v>0</v>
      </c>
      <c r="AQ543" s="100">
        <v>0</v>
      </c>
    </row>
    <row r="544" s="98" customFormat="1" spans="1:43">
      <c r="A544" s="103"/>
      <c r="B544" s="103"/>
      <c r="C544" s="103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AI544" s="100"/>
      <c r="AJ544" s="100"/>
      <c r="AK544" s="100" t="s">
        <v>601</v>
      </c>
      <c r="AL544" s="100">
        <v>0</v>
      </c>
      <c r="AM544" s="100">
        <v>0</v>
      </c>
      <c r="AN544" s="100">
        <v>0</v>
      </c>
      <c r="AO544" s="100">
        <v>0</v>
      </c>
      <c r="AP544" s="100">
        <v>0</v>
      </c>
      <c r="AQ544" s="100">
        <v>181100</v>
      </c>
    </row>
    <row r="545" s="98" customFormat="1" spans="1:43">
      <c r="A545" s="103"/>
      <c r="B545" s="103"/>
      <c r="C545" s="103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AI545" s="100"/>
      <c r="AJ545" s="100"/>
      <c r="AK545" s="100" t="s">
        <v>602</v>
      </c>
      <c r="AL545" s="100">
        <v>0</v>
      </c>
      <c r="AM545" s="100">
        <v>0</v>
      </c>
      <c r="AN545" s="100">
        <v>0</v>
      </c>
      <c r="AO545" s="100">
        <v>0</v>
      </c>
      <c r="AP545" s="100">
        <v>0</v>
      </c>
      <c r="AQ545" s="100">
        <v>0</v>
      </c>
    </row>
    <row r="546" s="98" customFormat="1" spans="1:43">
      <c r="A546" s="103"/>
      <c r="B546" s="103"/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AI546" s="100"/>
      <c r="AJ546" s="100"/>
      <c r="AK546" s="100" t="s">
        <v>603</v>
      </c>
      <c r="AL546" s="100">
        <v>0</v>
      </c>
      <c r="AM546" s="100">
        <v>0</v>
      </c>
      <c r="AN546" s="100">
        <v>0</v>
      </c>
      <c r="AO546" s="100">
        <v>0</v>
      </c>
      <c r="AP546" s="100">
        <v>0</v>
      </c>
      <c r="AQ546" s="100">
        <v>0</v>
      </c>
    </row>
    <row r="547" s="98" customFormat="1" spans="1:43">
      <c r="A547" s="103"/>
      <c r="B547" s="103"/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AI547" s="100"/>
      <c r="AJ547" s="100"/>
      <c r="AK547" s="100" t="s">
        <v>604</v>
      </c>
      <c r="AL547" s="100">
        <v>0</v>
      </c>
      <c r="AM547" s="100">
        <v>0</v>
      </c>
      <c r="AN547" s="100">
        <v>0</v>
      </c>
      <c r="AO547" s="100">
        <v>0</v>
      </c>
      <c r="AP547" s="100">
        <v>0</v>
      </c>
      <c r="AQ547" s="100">
        <v>0</v>
      </c>
    </row>
    <row r="548" s="98" customFormat="1" spans="1:43">
      <c r="A548" s="103"/>
      <c r="B548" s="103"/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AI548" s="100"/>
      <c r="AJ548" s="100"/>
      <c r="AK548" s="100" t="s">
        <v>605</v>
      </c>
      <c r="AL548" s="100">
        <v>0</v>
      </c>
      <c r="AM548" s="100">
        <v>0</v>
      </c>
      <c r="AN548" s="100">
        <v>0</v>
      </c>
      <c r="AO548" s="100">
        <v>0</v>
      </c>
      <c r="AP548" s="100">
        <v>0</v>
      </c>
      <c r="AQ548" s="100">
        <v>0</v>
      </c>
    </row>
    <row r="549" s="98" customFormat="1" spans="1:43">
      <c r="A549" s="103"/>
      <c r="B549" s="103"/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AI549" s="100"/>
      <c r="AJ549" s="100"/>
      <c r="AK549" s="100" t="s">
        <v>606</v>
      </c>
      <c r="AL549" s="100">
        <v>0</v>
      </c>
      <c r="AM549" s="100">
        <v>0</v>
      </c>
      <c r="AN549" s="100">
        <v>0</v>
      </c>
      <c r="AO549" s="100">
        <v>1</v>
      </c>
      <c r="AP549" s="100">
        <v>0</v>
      </c>
      <c r="AQ549" s="100">
        <v>0</v>
      </c>
    </row>
    <row r="550" s="98" customFormat="1" spans="1:43">
      <c r="A550" s="103"/>
      <c r="B550" s="103"/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AI550" s="100"/>
      <c r="AJ550" s="100"/>
      <c r="AK550" s="100" t="s">
        <v>607</v>
      </c>
      <c r="AL550" s="100">
        <v>0</v>
      </c>
      <c r="AM550" s="100">
        <v>0</v>
      </c>
      <c r="AN550" s="100">
        <v>0</v>
      </c>
      <c r="AO550" s="100">
        <v>0</v>
      </c>
      <c r="AP550" s="100">
        <v>0</v>
      </c>
      <c r="AQ550" s="100">
        <v>0</v>
      </c>
    </row>
    <row r="551" s="98" customFormat="1" spans="1:43">
      <c r="A551" s="103"/>
      <c r="B551" s="103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AI551" s="100"/>
      <c r="AJ551" s="100"/>
      <c r="AK551" s="100" t="s">
        <v>608</v>
      </c>
      <c r="AL551" s="100">
        <v>0</v>
      </c>
      <c r="AM551" s="100">
        <v>0</v>
      </c>
      <c r="AN551" s="100">
        <v>100000</v>
      </c>
      <c r="AO551" s="100">
        <v>0</v>
      </c>
      <c r="AP551" s="100">
        <v>100000</v>
      </c>
      <c r="AQ551" s="100">
        <v>381529</v>
      </c>
    </row>
    <row r="552" s="98" customFormat="1" spans="1:43">
      <c r="A552" s="103"/>
      <c r="B552" s="103"/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AI552" s="100"/>
      <c r="AJ552" s="100"/>
      <c r="AK552" s="100" t="s">
        <v>609</v>
      </c>
      <c r="AL552" s="100">
        <v>0</v>
      </c>
      <c r="AM552" s="100">
        <v>0</v>
      </c>
      <c r="AN552" s="100">
        <v>0</v>
      </c>
      <c r="AO552" s="100">
        <v>0</v>
      </c>
      <c r="AP552" s="100">
        <v>0</v>
      </c>
      <c r="AQ552" s="100">
        <v>0</v>
      </c>
    </row>
    <row r="553" s="98" customFormat="1" spans="1:43">
      <c r="A553" s="103"/>
      <c r="B553" s="103"/>
      <c r="C553" s="103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AI553" s="100"/>
      <c r="AJ553" s="100"/>
      <c r="AK553" s="100" t="s">
        <v>610</v>
      </c>
      <c r="AL553" s="100">
        <v>0</v>
      </c>
      <c r="AM553" s="100">
        <v>0</v>
      </c>
      <c r="AN553" s="100">
        <v>0</v>
      </c>
      <c r="AO553" s="100">
        <v>0</v>
      </c>
      <c r="AP553" s="100">
        <v>0</v>
      </c>
      <c r="AQ553" s="100">
        <v>10000</v>
      </c>
    </row>
    <row r="554" s="98" customFormat="1" spans="1:43">
      <c r="A554" s="103"/>
      <c r="B554" s="103"/>
      <c r="C554" s="103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AI554" s="100"/>
      <c r="AJ554" s="100"/>
      <c r="AK554" s="100" t="s">
        <v>611</v>
      </c>
      <c r="AL554" s="100">
        <v>0</v>
      </c>
      <c r="AM554" s="100">
        <v>0</v>
      </c>
      <c r="AN554" s="100">
        <v>0</v>
      </c>
      <c r="AO554" s="100">
        <v>0</v>
      </c>
      <c r="AP554" s="100">
        <v>0</v>
      </c>
      <c r="AQ554" s="100">
        <v>0</v>
      </c>
    </row>
    <row r="555" s="98" customFormat="1" spans="1:43">
      <c r="A555" s="103"/>
      <c r="B555" s="103"/>
      <c r="C555" s="103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AI555" s="100"/>
      <c r="AJ555" s="100"/>
      <c r="AK555" s="100" t="s">
        <v>612</v>
      </c>
      <c r="AL555" s="100">
        <v>0</v>
      </c>
      <c r="AM555" s="100">
        <v>0</v>
      </c>
      <c r="AN555" s="100">
        <v>0</v>
      </c>
      <c r="AO555" s="100">
        <v>0</v>
      </c>
      <c r="AP555" s="100">
        <v>0</v>
      </c>
      <c r="AQ555" s="100">
        <v>0</v>
      </c>
    </row>
    <row r="556" s="98" customFormat="1" spans="1:43">
      <c r="A556" s="103"/>
      <c r="B556" s="103"/>
      <c r="C556" s="103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AI556" s="100"/>
      <c r="AJ556" s="100"/>
      <c r="AK556" s="100" t="s">
        <v>613</v>
      </c>
      <c r="AL556" s="100">
        <v>0</v>
      </c>
      <c r="AM556" s="100">
        <v>0</v>
      </c>
      <c r="AN556" s="100">
        <v>0</v>
      </c>
      <c r="AO556" s="100">
        <v>0</v>
      </c>
      <c r="AP556" s="100">
        <v>0</v>
      </c>
      <c r="AQ556" s="100">
        <v>0</v>
      </c>
    </row>
    <row r="557" s="98" customFormat="1" spans="1:43">
      <c r="A557" s="103"/>
      <c r="B557" s="103"/>
      <c r="C557" s="103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AI557" s="100"/>
      <c r="AJ557" s="100"/>
      <c r="AK557" s="100" t="s">
        <v>614</v>
      </c>
      <c r="AL557" s="100">
        <v>0</v>
      </c>
      <c r="AM557" s="100">
        <v>0</v>
      </c>
      <c r="AN557" s="100">
        <v>0</v>
      </c>
      <c r="AO557" s="100">
        <v>0</v>
      </c>
      <c r="AP557" s="100">
        <v>0</v>
      </c>
      <c r="AQ557" s="100">
        <v>0</v>
      </c>
    </row>
    <row r="558" s="98" customFormat="1" spans="1:43">
      <c r="A558" s="103"/>
      <c r="B558" s="103"/>
      <c r="C558" s="103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AI558" s="100"/>
      <c r="AJ558" s="100"/>
      <c r="AK558" s="100" t="s">
        <v>615</v>
      </c>
      <c r="AL558" s="100">
        <v>0</v>
      </c>
      <c r="AM558" s="100">
        <v>0</v>
      </c>
      <c r="AN558" s="100">
        <v>0</v>
      </c>
      <c r="AO558" s="100">
        <v>0</v>
      </c>
      <c r="AP558" s="100">
        <v>0</v>
      </c>
      <c r="AQ558" s="100">
        <v>231000</v>
      </c>
    </row>
    <row r="559" s="98" customFormat="1" spans="1:43">
      <c r="A559" s="103"/>
      <c r="B559" s="103"/>
      <c r="C559" s="103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AI559" s="100"/>
      <c r="AJ559" s="100"/>
      <c r="AK559" s="100" t="s">
        <v>616</v>
      </c>
      <c r="AL559" s="100">
        <v>0</v>
      </c>
      <c r="AM559" s="100">
        <v>0</v>
      </c>
      <c r="AN559" s="100">
        <v>0</v>
      </c>
      <c r="AO559" s="100">
        <v>0</v>
      </c>
      <c r="AP559" s="100">
        <v>0</v>
      </c>
      <c r="AQ559" s="100">
        <v>0</v>
      </c>
    </row>
    <row r="560" s="98" customFormat="1" spans="1:43">
      <c r="A560" s="103"/>
      <c r="B560" s="103"/>
      <c r="C560" s="103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AI560" s="100"/>
      <c r="AJ560" s="100"/>
      <c r="AK560" s="100" t="s">
        <v>617</v>
      </c>
      <c r="AL560" s="100">
        <v>0</v>
      </c>
      <c r="AM560" s="100">
        <v>0</v>
      </c>
      <c r="AN560" s="100">
        <v>0</v>
      </c>
      <c r="AO560" s="100">
        <v>0</v>
      </c>
      <c r="AP560" s="100">
        <v>0</v>
      </c>
      <c r="AQ560" s="100">
        <v>20000</v>
      </c>
    </row>
    <row r="561" s="98" customFormat="1" spans="1:43">
      <c r="A561" s="103"/>
      <c r="B561" s="103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AI561" s="100"/>
      <c r="AJ561" s="100"/>
      <c r="AK561" s="100" t="s">
        <v>618</v>
      </c>
      <c r="AL561" s="100">
        <v>0</v>
      </c>
      <c r="AM561" s="100">
        <v>0</v>
      </c>
      <c r="AN561" s="100">
        <v>3000</v>
      </c>
      <c r="AO561" s="100">
        <v>0</v>
      </c>
      <c r="AP561" s="100">
        <v>0</v>
      </c>
      <c r="AQ561" s="100">
        <v>61100</v>
      </c>
    </row>
    <row r="562" s="98" customFormat="1" spans="1:43">
      <c r="A562" s="103"/>
      <c r="B562" s="103"/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AI562" s="100"/>
      <c r="AJ562" s="100"/>
      <c r="AK562" s="100" t="s">
        <v>619</v>
      </c>
      <c r="AL562" s="100">
        <v>0</v>
      </c>
      <c r="AM562" s="100">
        <v>0</v>
      </c>
      <c r="AN562" s="100">
        <v>0</v>
      </c>
      <c r="AO562" s="100">
        <v>0</v>
      </c>
      <c r="AP562" s="100">
        <v>0</v>
      </c>
      <c r="AQ562" s="100">
        <v>77000</v>
      </c>
    </row>
    <row r="563" s="98" customFormat="1" spans="1:43">
      <c r="A563" s="103"/>
      <c r="B563" s="103"/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AI563" s="100"/>
      <c r="AJ563" s="100"/>
      <c r="AK563" s="100" t="s">
        <v>620</v>
      </c>
      <c r="AL563" s="100">
        <v>0</v>
      </c>
      <c r="AM563" s="100">
        <v>0</v>
      </c>
      <c r="AN563" s="100">
        <v>0</v>
      </c>
      <c r="AO563" s="100">
        <v>0</v>
      </c>
      <c r="AP563" s="100">
        <v>0</v>
      </c>
      <c r="AQ563" s="100">
        <v>0</v>
      </c>
    </row>
    <row r="564" s="98" customFormat="1" spans="1:43">
      <c r="A564" s="103"/>
      <c r="B564" s="103"/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AI564" s="100"/>
      <c r="AJ564" s="100"/>
      <c r="AK564" s="100" t="s">
        <v>621</v>
      </c>
      <c r="AL564" s="100">
        <v>0</v>
      </c>
      <c r="AM564" s="100">
        <v>0</v>
      </c>
      <c r="AN564" s="100">
        <v>0</v>
      </c>
      <c r="AO564" s="100">
        <v>0</v>
      </c>
      <c r="AP564" s="100">
        <v>0</v>
      </c>
      <c r="AQ564" s="100">
        <v>0</v>
      </c>
    </row>
    <row r="565" s="98" customFormat="1" spans="1:43">
      <c r="A565" s="103"/>
      <c r="B565" s="103"/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AI565" s="100"/>
      <c r="AJ565" s="100"/>
      <c r="AK565" s="100" t="s">
        <v>622</v>
      </c>
      <c r="AL565" s="100">
        <v>0</v>
      </c>
      <c r="AM565" s="100">
        <v>0</v>
      </c>
      <c r="AN565" s="100">
        <v>0</v>
      </c>
      <c r="AO565" s="100">
        <v>0</v>
      </c>
      <c r="AP565" s="100">
        <v>0</v>
      </c>
      <c r="AQ565" s="100">
        <v>0</v>
      </c>
    </row>
    <row r="566" s="98" customFormat="1" spans="1:43">
      <c r="A566" s="103"/>
      <c r="B566" s="103"/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AI566" s="100"/>
      <c r="AJ566" s="100"/>
      <c r="AK566" s="100" t="s">
        <v>623</v>
      </c>
      <c r="AL566" s="100">
        <v>0</v>
      </c>
      <c r="AM566" s="100">
        <v>0</v>
      </c>
      <c r="AN566" s="100">
        <v>0</v>
      </c>
      <c r="AO566" s="100">
        <v>0</v>
      </c>
      <c r="AP566" s="100">
        <v>0</v>
      </c>
      <c r="AQ566" s="100">
        <v>0</v>
      </c>
    </row>
    <row r="567" s="98" customFormat="1" spans="1:43">
      <c r="A567" s="103"/>
      <c r="B567" s="103"/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AI567" s="100"/>
      <c r="AJ567" s="100"/>
      <c r="AK567" s="100" t="s">
        <v>624</v>
      </c>
      <c r="AL567" s="100">
        <v>0</v>
      </c>
      <c r="AM567" s="100">
        <v>0</v>
      </c>
      <c r="AN567" s="100">
        <v>0</v>
      </c>
      <c r="AO567" s="100">
        <v>0</v>
      </c>
      <c r="AP567" s="100">
        <v>0</v>
      </c>
      <c r="AQ567" s="100">
        <v>0</v>
      </c>
    </row>
    <row r="568" s="98" customFormat="1" spans="1:43">
      <c r="A568" s="103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AI568" s="100"/>
      <c r="AJ568" s="100"/>
      <c r="AK568" s="100" t="s">
        <v>73</v>
      </c>
      <c r="AL568" s="100">
        <v>0</v>
      </c>
      <c r="AM568" s="100">
        <v>0</v>
      </c>
      <c r="AN568" s="100">
        <v>311300</v>
      </c>
      <c r="AO568" s="100">
        <v>53</v>
      </c>
      <c r="AP568" s="100">
        <v>7080000</v>
      </c>
      <c r="AQ568" s="100">
        <v>17975951</v>
      </c>
    </row>
    <row r="569" s="98" customFormat="1" spans="1:43">
      <c r="A569" s="103"/>
      <c r="B569" s="103"/>
      <c r="C569" s="103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AI569" s="100"/>
      <c r="AJ569" s="100"/>
      <c r="AK569" s="100" t="s">
        <v>625</v>
      </c>
      <c r="AL569" s="100">
        <v>0</v>
      </c>
      <c r="AM569" s="100">
        <v>0</v>
      </c>
      <c r="AN569" s="100">
        <v>0</v>
      </c>
      <c r="AO569" s="100">
        <v>0</v>
      </c>
      <c r="AP569" s="100">
        <v>0</v>
      </c>
      <c r="AQ569" s="100">
        <v>0</v>
      </c>
    </row>
    <row r="570" s="98" customFormat="1" spans="1:43">
      <c r="A570" s="103"/>
      <c r="B570" s="103"/>
      <c r="C570" s="103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AI570" s="100"/>
      <c r="AJ570" s="100"/>
      <c r="AK570" s="100" t="s">
        <v>626</v>
      </c>
      <c r="AL570" s="100">
        <v>0</v>
      </c>
      <c r="AM570" s="100">
        <v>0</v>
      </c>
      <c r="AN570" s="100">
        <v>0</v>
      </c>
      <c r="AO570" s="100">
        <v>0</v>
      </c>
      <c r="AP570" s="100">
        <v>0</v>
      </c>
      <c r="AQ570" s="100">
        <v>0</v>
      </c>
    </row>
    <row r="571" s="98" customFormat="1" spans="1:43">
      <c r="A571" s="103"/>
      <c r="B571" s="103"/>
      <c r="C571" s="103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AI571" s="100"/>
      <c r="AJ571" s="100"/>
      <c r="AK571" s="100" t="s">
        <v>122</v>
      </c>
      <c r="AL571" s="100">
        <v>0</v>
      </c>
      <c r="AM571" s="100">
        <v>0</v>
      </c>
      <c r="AN571" s="100">
        <v>0</v>
      </c>
      <c r="AO571" s="100">
        <v>4</v>
      </c>
      <c r="AP571" s="100">
        <v>0</v>
      </c>
      <c r="AQ571" s="100">
        <v>0</v>
      </c>
    </row>
    <row r="572" s="98" customFormat="1" spans="1:43">
      <c r="A572" s="103"/>
      <c r="B572" s="103"/>
      <c r="C572" s="103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AI572" s="100"/>
      <c r="AJ572" s="100"/>
      <c r="AK572" s="100" t="s">
        <v>627</v>
      </c>
      <c r="AL572" s="100">
        <v>0</v>
      </c>
      <c r="AM572" s="100">
        <v>0</v>
      </c>
      <c r="AN572" s="100">
        <v>0</v>
      </c>
      <c r="AO572" s="100">
        <v>0</v>
      </c>
      <c r="AP572" s="100">
        <v>0</v>
      </c>
      <c r="AQ572" s="100">
        <v>0</v>
      </c>
    </row>
    <row r="573" s="98" customFormat="1" spans="1:43">
      <c r="A573" s="103"/>
      <c r="B573" s="103"/>
      <c r="C573" s="103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AI573" s="100"/>
      <c r="AJ573" s="100"/>
      <c r="AK573" s="100" t="s">
        <v>628</v>
      </c>
      <c r="AL573" s="100">
        <v>0</v>
      </c>
      <c r="AM573" s="100">
        <v>0</v>
      </c>
      <c r="AN573" s="100">
        <v>0</v>
      </c>
      <c r="AO573" s="100">
        <v>3</v>
      </c>
      <c r="AP573" s="100">
        <v>50000</v>
      </c>
      <c r="AQ573" s="100">
        <v>50000</v>
      </c>
    </row>
    <row r="574" s="98" customFormat="1" spans="1:43">
      <c r="A574" s="103"/>
      <c r="B574" s="103"/>
      <c r="C574" s="103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AI574" s="100"/>
      <c r="AJ574" s="100"/>
      <c r="AK574" s="100" t="s">
        <v>629</v>
      </c>
      <c r="AL574" s="100">
        <v>0</v>
      </c>
      <c r="AM574" s="100">
        <v>0</v>
      </c>
      <c r="AN574" s="100">
        <v>0</v>
      </c>
      <c r="AO574" s="100">
        <v>0</v>
      </c>
      <c r="AP574" s="100">
        <v>0</v>
      </c>
      <c r="AQ574" s="100">
        <v>0</v>
      </c>
    </row>
    <row r="575" s="98" customFormat="1" spans="1:43">
      <c r="A575" s="103"/>
      <c r="B575" s="103"/>
      <c r="C575" s="103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AI575" s="100"/>
      <c r="AJ575" s="100"/>
      <c r="AK575" s="100" t="s">
        <v>630</v>
      </c>
      <c r="AL575" s="100">
        <v>0</v>
      </c>
      <c r="AM575" s="100">
        <v>0</v>
      </c>
      <c r="AN575" s="100">
        <v>0</v>
      </c>
      <c r="AO575" s="100">
        <v>0</v>
      </c>
      <c r="AP575" s="100">
        <v>0</v>
      </c>
      <c r="AQ575" s="100">
        <v>0</v>
      </c>
    </row>
    <row r="576" s="98" customFormat="1" spans="1:43">
      <c r="A576" s="103"/>
      <c r="B576" s="103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AI576" s="100"/>
      <c r="AJ576" s="100"/>
      <c r="AK576" s="100" t="s">
        <v>631</v>
      </c>
      <c r="AL576" s="100">
        <v>0</v>
      </c>
      <c r="AM576" s="100">
        <v>0</v>
      </c>
      <c r="AN576" s="100">
        <v>0</v>
      </c>
      <c r="AO576" s="100">
        <v>0</v>
      </c>
      <c r="AP576" s="100">
        <v>0</v>
      </c>
      <c r="AQ576" s="100">
        <v>0</v>
      </c>
    </row>
    <row r="577" s="98" customFormat="1" spans="1:43">
      <c r="A577" s="103"/>
      <c r="B577" s="103"/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AI577" s="100"/>
      <c r="AJ577" s="100"/>
      <c r="AK577" s="100" t="s">
        <v>632</v>
      </c>
      <c r="AL577" s="100">
        <v>0</v>
      </c>
      <c r="AM577" s="100">
        <v>0</v>
      </c>
      <c r="AN577" s="100">
        <v>0</v>
      </c>
      <c r="AO577" s="100">
        <v>0</v>
      </c>
      <c r="AP577" s="100">
        <v>0</v>
      </c>
      <c r="AQ577" s="100">
        <v>0</v>
      </c>
    </row>
    <row r="578" s="98" customFormat="1" spans="1:43">
      <c r="A578" s="103"/>
      <c r="B578" s="103"/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AI578" s="100"/>
      <c r="AJ578" s="100"/>
      <c r="AK578" s="100" t="s">
        <v>633</v>
      </c>
      <c r="AL578" s="100">
        <v>0</v>
      </c>
      <c r="AM578" s="100">
        <v>0</v>
      </c>
      <c r="AN578" s="100">
        <v>0</v>
      </c>
      <c r="AO578" s="100">
        <v>0</v>
      </c>
      <c r="AP578" s="100">
        <v>0</v>
      </c>
      <c r="AQ578" s="100">
        <v>0</v>
      </c>
    </row>
    <row r="579" s="98" customFormat="1" spans="1:43">
      <c r="A579" s="103"/>
      <c r="B579" s="103"/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AI579" s="100"/>
      <c r="AJ579" s="100"/>
      <c r="AK579" s="100" t="s">
        <v>634</v>
      </c>
      <c r="AL579" s="100">
        <v>0</v>
      </c>
      <c r="AM579" s="100">
        <v>0</v>
      </c>
      <c r="AN579" s="100">
        <v>0</v>
      </c>
      <c r="AO579" s="100">
        <v>0</v>
      </c>
      <c r="AP579" s="100">
        <v>0</v>
      </c>
      <c r="AQ579" s="100">
        <v>0</v>
      </c>
    </row>
    <row r="580" s="98" customFormat="1" spans="1:43">
      <c r="A580" s="103"/>
      <c r="B580" s="103"/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AI580" s="100"/>
      <c r="AJ580" s="100"/>
      <c r="AK580" s="100" t="s">
        <v>635</v>
      </c>
      <c r="AL580" s="100">
        <v>0</v>
      </c>
      <c r="AM580" s="100">
        <v>0</v>
      </c>
      <c r="AN580" s="100">
        <v>0</v>
      </c>
      <c r="AO580" s="100">
        <v>0</v>
      </c>
      <c r="AP580" s="100">
        <v>0</v>
      </c>
      <c r="AQ580" s="100">
        <v>0</v>
      </c>
    </row>
    <row r="581" s="98" customFormat="1" spans="1:43">
      <c r="A581" s="103"/>
      <c r="B581" s="103"/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AI581" s="100"/>
      <c r="AJ581" s="100"/>
      <c r="AK581" s="100" t="s">
        <v>636</v>
      </c>
      <c r="AL581" s="100">
        <v>0</v>
      </c>
      <c r="AM581" s="100">
        <v>0</v>
      </c>
      <c r="AN581" s="100">
        <v>0</v>
      </c>
      <c r="AO581" s="100">
        <v>0</v>
      </c>
      <c r="AP581" s="100">
        <v>0</v>
      </c>
      <c r="AQ581" s="100">
        <v>0</v>
      </c>
    </row>
    <row r="582" s="98" customFormat="1" spans="1:43">
      <c r="A582" s="103"/>
      <c r="B582" s="103"/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AI582" s="100"/>
      <c r="AJ582" s="100"/>
      <c r="AK582" s="100" t="s">
        <v>637</v>
      </c>
      <c r="AL582" s="100">
        <v>0</v>
      </c>
      <c r="AM582" s="100">
        <v>0</v>
      </c>
      <c r="AN582" s="100">
        <v>0</v>
      </c>
      <c r="AO582" s="100">
        <v>0</v>
      </c>
      <c r="AP582" s="100">
        <v>0</v>
      </c>
      <c r="AQ582" s="100">
        <v>269500</v>
      </c>
    </row>
    <row r="583" s="98" customFormat="1" spans="1:43">
      <c r="A583" s="103"/>
      <c r="B583" s="103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AI583" s="100"/>
      <c r="AJ583" s="100"/>
      <c r="AK583" s="100" t="s">
        <v>638</v>
      </c>
      <c r="AL583" s="100">
        <v>0</v>
      </c>
      <c r="AM583" s="100">
        <v>0</v>
      </c>
      <c r="AN583" s="100">
        <v>0</v>
      </c>
      <c r="AO583" s="100">
        <v>0</v>
      </c>
      <c r="AP583" s="100">
        <v>0</v>
      </c>
      <c r="AQ583" s="100">
        <v>100000</v>
      </c>
    </row>
    <row r="584" s="98" customFormat="1" spans="1:43">
      <c r="A584" s="103"/>
      <c r="B584" s="103"/>
      <c r="C584" s="103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AI584" s="100"/>
      <c r="AJ584" s="100"/>
      <c r="AK584" s="100" t="s">
        <v>639</v>
      </c>
      <c r="AL584" s="100">
        <v>0</v>
      </c>
      <c r="AM584" s="100">
        <v>0</v>
      </c>
      <c r="AN584" s="100">
        <v>0</v>
      </c>
      <c r="AO584" s="100">
        <v>0</v>
      </c>
      <c r="AP584" s="100">
        <v>0</v>
      </c>
      <c r="AQ584" s="100">
        <v>0</v>
      </c>
    </row>
    <row r="585" s="98" customFormat="1" spans="1:43">
      <c r="A585" s="103"/>
      <c r="B585" s="103"/>
      <c r="C585" s="103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AI585" s="100"/>
      <c r="AJ585" s="100"/>
      <c r="AK585" s="100" t="s">
        <v>640</v>
      </c>
      <c r="AL585" s="100">
        <v>0</v>
      </c>
      <c r="AM585" s="100">
        <v>0</v>
      </c>
      <c r="AN585" s="100">
        <v>0</v>
      </c>
      <c r="AO585" s="100">
        <v>0</v>
      </c>
      <c r="AP585" s="100">
        <v>0</v>
      </c>
      <c r="AQ585" s="100">
        <v>0</v>
      </c>
    </row>
    <row r="586" s="98" customFormat="1" spans="1:43">
      <c r="A586" s="103"/>
      <c r="B586" s="103"/>
      <c r="C586" s="103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AI586" s="100"/>
      <c r="AJ586" s="100"/>
      <c r="AK586" s="100" t="s">
        <v>641</v>
      </c>
      <c r="AL586" s="100">
        <v>0</v>
      </c>
      <c r="AM586" s="100">
        <v>0</v>
      </c>
      <c r="AN586" s="100">
        <v>0</v>
      </c>
      <c r="AO586" s="100">
        <v>0</v>
      </c>
      <c r="AP586" s="100">
        <v>0</v>
      </c>
      <c r="AQ586" s="100">
        <v>0</v>
      </c>
    </row>
    <row r="587" s="98" customFormat="1" spans="1:43">
      <c r="A587" s="103"/>
      <c r="B587" s="103"/>
      <c r="C587" s="103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AI587" s="100"/>
      <c r="AJ587" s="100"/>
      <c r="AK587" s="100" t="s">
        <v>642</v>
      </c>
      <c r="AL587" s="100">
        <v>0</v>
      </c>
      <c r="AM587" s="100">
        <v>0</v>
      </c>
      <c r="AN587" s="100">
        <v>0</v>
      </c>
      <c r="AO587" s="100">
        <v>0</v>
      </c>
      <c r="AP587" s="100">
        <v>0</v>
      </c>
      <c r="AQ587" s="100">
        <v>0</v>
      </c>
    </row>
    <row r="588" s="98" customFormat="1" spans="1:43">
      <c r="A588" s="103"/>
      <c r="B588" s="103"/>
      <c r="C588" s="103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AI588" s="100"/>
      <c r="AJ588" s="100"/>
      <c r="AK588" s="100" t="s">
        <v>643</v>
      </c>
      <c r="AL588" s="100">
        <v>0</v>
      </c>
      <c r="AM588" s="100">
        <v>0</v>
      </c>
      <c r="AN588" s="100">
        <v>0</v>
      </c>
      <c r="AO588" s="100">
        <v>0</v>
      </c>
      <c r="AP588" s="100">
        <v>0</v>
      </c>
      <c r="AQ588" s="100">
        <v>0</v>
      </c>
    </row>
    <row r="589" s="98" customFormat="1" spans="1:43">
      <c r="A589" s="103"/>
      <c r="B589" s="103"/>
      <c r="C589" s="103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AI589" s="100"/>
      <c r="AJ589" s="100"/>
      <c r="AK589" s="100" t="s">
        <v>125</v>
      </c>
      <c r="AL589" s="100">
        <v>0</v>
      </c>
      <c r="AM589" s="100">
        <v>0</v>
      </c>
      <c r="AN589" s="100">
        <v>24000</v>
      </c>
      <c r="AO589" s="100">
        <v>5</v>
      </c>
      <c r="AP589" s="100">
        <v>0</v>
      </c>
      <c r="AQ589" s="100">
        <v>99000</v>
      </c>
    </row>
    <row r="590" s="98" customFormat="1" spans="1:43">
      <c r="A590" s="103"/>
      <c r="B590" s="103"/>
      <c r="C590" s="103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AI590" s="100"/>
      <c r="AJ590" s="100"/>
      <c r="AK590" s="100" t="s">
        <v>644</v>
      </c>
      <c r="AL590" s="100">
        <v>0</v>
      </c>
      <c r="AM590" s="100">
        <v>0</v>
      </c>
      <c r="AN590" s="100">
        <v>0</v>
      </c>
      <c r="AO590" s="100">
        <v>0</v>
      </c>
      <c r="AP590" s="100">
        <v>0</v>
      </c>
      <c r="AQ590" s="100">
        <v>0</v>
      </c>
    </row>
    <row r="591" s="98" customFormat="1" spans="1:43">
      <c r="A591" s="103"/>
      <c r="B591" s="103"/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AI591" s="100"/>
      <c r="AJ591" s="100"/>
      <c r="AK591" s="100" t="s">
        <v>645</v>
      </c>
      <c r="AL591" s="100">
        <v>0</v>
      </c>
      <c r="AM591" s="100">
        <v>0</v>
      </c>
      <c r="AN591" s="100">
        <v>0</v>
      </c>
      <c r="AO591" s="100">
        <v>0</v>
      </c>
      <c r="AP591" s="100">
        <v>0</v>
      </c>
      <c r="AQ591" s="100">
        <v>0</v>
      </c>
    </row>
    <row r="592" s="98" customFormat="1" spans="1:43">
      <c r="A592" s="103"/>
      <c r="B592" s="103"/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AI592" s="100"/>
      <c r="AJ592" s="100"/>
      <c r="AK592" s="100" t="s">
        <v>646</v>
      </c>
      <c r="AL592" s="100">
        <v>0</v>
      </c>
      <c r="AM592" s="100">
        <v>0</v>
      </c>
      <c r="AN592" s="100">
        <v>0</v>
      </c>
      <c r="AO592" s="100">
        <v>0</v>
      </c>
      <c r="AP592" s="100">
        <v>0</v>
      </c>
      <c r="AQ592" s="100">
        <v>0</v>
      </c>
    </row>
    <row r="593" s="98" customFormat="1" spans="1:43">
      <c r="A593" s="103"/>
      <c r="B593" s="103"/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AI593" s="100"/>
      <c r="AJ593" s="100"/>
      <c r="AK593" s="100" t="s">
        <v>647</v>
      </c>
      <c r="AL593" s="100">
        <v>0</v>
      </c>
      <c r="AM593" s="100">
        <v>0</v>
      </c>
      <c r="AN593" s="100">
        <v>1300</v>
      </c>
      <c r="AO593" s="100">
        <v>1</v>
      </c>
      <c r="AP593" s="100">
        <v>0</v>
      </c>
      <c r="AQ593" s="100">
        <v>623384</v>
      </c>
    </row>
    <row r="594" s="98" customFormat="1" spans="1:43">
      <c r="A594" s="103"/>
      <c r="B594" s="103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AI594" s="100"/>
      <c r="AJ594" s="100"/>
      <c r="AK594" s="100" t="s">
        <v>648</v>
      </c>
      <c r="AL594" s="100">
        <v>0</v>
      </c>
      <c r="AM594" s="100">
        <v>0</v>
      </c>
      <c r="AN594" s="100">
        <v>0</v>
      </c>
      <c r="AO594" s="100">
        <v>0</v>
      </c>
      <c r="AP594" s="100">
        <v>0</v>
      </c>
      <c r="AQ594" s="100">
        <v>0</v>
      </c>
    </row>
    <row r="595" s="98" customFormat="1" spans="1:43">
      <c r="A595" s="103"/>
      <c r="B595" s="103"/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AI595" s="100"/>
      <c r="AJ595" s="100"/>
      <c r="AK595" s="100" t="s">
        <v>649</v>
      </c>
      <c r="AL595" s="100">
        <v>0</v>
      </c>
      <c r="AM595" s="100">
        <v>0</v>
      </c>
      <c r="AN595" s="100">
        <v>0</v>
      </c>
      <c r="AO595" s="100">
        <v>0</v>
      </c>
      <c r="AP595" s="100">
        <v>0</v>
      </c>
      <c r="AQ595" s="100">
        <v>0</v>
      </c>
    </row>
    <row r="596" s="98" customFormat="1" spans="1:43">
      <c r="A596" s="103"/>
      <c r="B596" s="103"/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AI596" s="100"/>
      <c r="AJ596" s="100"/>
      <c r="AK596" s="100" t="s">
        <v>650</v>
      </c>
      <c r="AL596" s="100">
        <v>0</v>
      </c>
      <c r="AM596" s="100">
        <v>0</v>
      </c>
      <c r="AN596" s="100">
        <v>0</v>
      </c>
      <c r="AO596" s="100">
        <v>0</v>
      </c>
      <c r="AP596" s="100">
        <v>0</v>
      </c>
      <c r="AQ596" s="100">
        <v>0</v>
      </c>
    </row>
    <row r="597" s="98" customFormat="1" spans="1:43">
      <c r="A597" s="103"/>
      <c r="B597" s="103"/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AI597" s="100"/>
      <c r="AJ597" s="100"/>
      <c r="AK597" s="100" t="s">
        <v>651</v>
      </c>
      <c r="AL597" s="100">
        <v>0</v>
      </c>
      <c r="AM597" s="100">
        <v>0</v>
      </c>
      <c r="AN597" s="100">
        <v>0</v>
      </c>
      <c r="AO597" s="100">
        <v>0</v>
      </c>
      <c r="AP597" s="100">
        <v>0</v>
      </c>
      <c r="AQ597" s="100">
        <v>0</v>
      </c>
    </row>
    <row r="598" s="98" customFormat="1" spans="1:43">
      <c r="A598" s="103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AI598" s="100"/>
      <c r="AJ598" s="100"/>
      <c r="AK598" s="100" t="s">
        <v>652</v>
      </c>
      <c r="AL598" s="100">
        <v>0</v>
      </c>
      <c r="AM598" s="100">
        <v>0</v>
      </c>
      <c r="AN598" s="100">
        <v>0</v>
      </c>
      <c r="AO598" s="100">
        <v>0</v>
      </c>
      <c r="AP598" s="100">
        <v>0</v>
      </c>
      <c r="AQ598" s="100">
        <v>100000</v>
      </c>
    </row>
    <row r="599" s="98" customFormat="1" spans="1:43">
      <c r="A599" s="103"/>
      <c r="B599" s="103"/>
      <c r="C599" s="103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AI599" s="100"/>
      <c r="AJ599" s="100"/>
      <c r="AK599" s="100" t="s">
        <v>653</v>
      </c>
      <c r="AL599" s="100">
        <v>0</v>
      </c>
      <c r="AM599" s="100">
        <v>0</v>
      </c>
      <c r="AN599" s="100">
        <v>0</v>
      </c>
      <c r="AO599" s="100">
        <v>0</v>
      </c>
      <c r="AP599" s="100">
        <v>0</v>
      </c>
      <c r="AQ599" s="100">
        <v>0</v>
      </c>
    </row>
    <row r="600" s="98" customFormat="1" spans="1:43">
      <c r="A600" s="103"/>
      <c r="B600" s="103"/>
      <c r="C600" s="103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AI600" s="100"/>
      <c r="AJ600" s="100"/>
      <c r="AK600" s="100" t="s">
        <v>127</v>
      </c>
      <c r="AL600" s="100">
        <v>0</v>
      </c>
      <c r="AM600" s="100">
        <v>0</v>
      </c>
      <c r="AN600" s="100">
        <v>0</v>
      </c>
      <c r="AO600" s="100">
        <v>5</v>
      </c>
      <c r="AP600" s="100">
        <v>0</v>
      </c>
      <c r="AQ600" s="100">
        <v>0</v>
      </c>
    </row>
    <row r="601" s="98" customFormat="1" spans="1:43">
      <c r="A601" s="103"/>
      <c r="B601" s="103"/>
      <c r="C601" s="103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AI601" s="100"/>
      <c r="AJ601" s="100"/>
      <c r="AK601" s="100" t="s">
        <v>654</v>
      </c>
      <c r="AL601" s="100">
        <v>0</v>
      </c>
      <c r="AM601" s="100">
        <v>0</v>
      </c>
      <c r="AN601" s="100">
        <v>0</v>
      </c>
      <c r="AO601" s="100">
        <v>0</v>
      </c>
      <c r="AP601" s="100">
        <v>0</v>
      </c>
      <c r="AQ601" s="100">
        <v>544900</v>
      </c>
    </row>
    <row r="602" s="98" customFormat="1" spans="1:43">
      <c r="A602" s="103"/>
      <c r="B602" s="103"/>
      <c r="C602" s="103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AI602" s="100"/>
      <c r="AJ602" s="100"/>
      <c r="AK602" s="100" t="s">
        <v>655</v>
      </c>
      <c r="AL602" s="100">
        <v>0</v>
      </c>
      <c r="AM602" s="100">
        <v>0</v>
      </c>
      <c r="AN602" s="100">
        <v>0</v>
      </c>
      <c r="AO602" s="100">
        <v>0</v>
      </c>
      <c r="AP602" s="100">
        <v>0</v>
      </c>
      <c r="AQ602" s="100">
        <v>0</v>
      </c>
    </row>
    <row r="603" s="98" customFormat="1" spans="1:43">
      <c r="A603" s="103"/>
      <c r="B603" s="103"/>
      <c r="C603" s="103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AI603" s="100"/>
      <c r="AJ603" s="100"/>
      <c r="AK603" s="100" t="s">
        <v>656</v>
      </c>
      <c r="AL603" s="100">
        <v>0</v>
      </c>
      <c r="AM603" s="100">
        <v>0</v>
      </c>
      <c r="AN603" s="100">
        <v>0</v>
      </c>
      <c r="AO603" s="100">
        <v>4</v>
      </c>
      <c r="AP603" s="100">
        <v>0</v>
      </c>
      <c r="AQ603" s="100">
        <v>0</v>
      </c>
    </row>
    <row r="604" s="98" customFormat="1" spans="1:43">
      <c r="A604" s="103"/>
      <c r="B604" s="103"/>
      <c r="C604" s="103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AI604" s="100"/>
      <c r="AJ604" s="100"/>
      <c r="AK604" s="100" t="s">
        <v>657</v>
      </c>
      <c r="AL604" s="100">
        <v>0</v>
      </c>
      <c r="AM604" s="100">
        <v>0</v>
      </c>
      <c r="AN604" s="100">
        <v>0</v>
      </c>
      <c r="AO604" s="100">
        <v>0</v>
      </c>
      <c r="AP604" s="100">
        <v>0</v>
      </c>
      <c r="AQ604" s="100">
        <v>234000</v>
      </c>
    </row>
    <row r="605" s="98" customFormat="1" spans="1:43">
      <c r="A605" s="103"/>
      <c r="B605" s="103"/>
      <c r="C605" s="103"/>
      <c r="D605" s="103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AI605" s="100"/>
      <c r="AJ605" s="100"/>
      <c r="AK605" s="100" t="s">
        <v>658</v>
      </c>
      <c r="AL605" s="100">
        <v>0</v>
      </c>
      <c r="AM605" s="100">
        <v>0</v>
      </c>
      <c r="AN605" s="100">
        <v>0</v>
      </c>
      <c r="AO605" s="100">
        <v>0</v>
      </c>
      <c r="AP605" s="100">
        <v>0</v>
      </c>
      <c r="AQ605" s="100">
        <v>0</v>
      </c>
    </row>
    <row r="606" s="98" customFormat="1" spans="1:43">
      <c r="A606" s="103"/>
      <c r="B606" s="103"/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AI606" s="100"/>
      <c r="AJ606" s="100"/>
      <c r="AK606" s="100" t="s">
        <v>659</v>
      </c>
      <c r="AL606" s="100">
        <v>0</v>
      </c>
      <c r="AM606" s="100">
        <v>0</v>
      </c>
      <c r="AN606" s="100">
        <v>0</v>
      </c>
      <c r="AO606" s="100">
        <v>0</v>
      </c>
      <c r="AP606" s="100">
        <v>0</v>
      </c>
      <c r="AQ606" s="100">
        <v>0</v>
      </c>
    </row>
    <row r="607" s="98" customFormat="1" spans="1:43">
      <c r="A607" s="103"/>
      <c r="B607" s="103"/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AI607" s="100"/>
      <c r="AJ607" s="100"/>
      <c r="AK607" s="100" t="s">
        <v>660</v>
      </c>
      <c r="AL607" s="100">
        <v>0</v>
      </c>
      <c r="AM607" s="100">
        <v>0</v>
      </c>
      <c r="AN607" s="100">
        <v>0</v>
      </c>
      <c r="AO607" s="100">
        <v>0</v>
      </c>
      <c r="AP607" s="100">
        <v>20000</v>
      </c>
      <c r="AQ607" s="100">
        <v>30500</v>
      </c>
    </row>
    <row r="608" s="98" customFormat="1" spans="1:43">
      <c r="A608" s="103"/>
      <c r="B608" s="103"/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AI608" s="100"/>
      <c r="AJ608" s="100"/>
      <c r="AK608" s="100" t="s">
        <v>661</v>
      </c>
      <c r="AL608" s="100">
        <v>0</v>
      </c>
      <c r="AM608" s="100">
        <v>0</v>
      </c>
      <c r="AN608" s="100">
        <v>0</v>
      </c>
      <c r="AO608" s="100">
        <v>0</v>
      </c>
      <c r="AP608" s="100">
        <v>0</v>
      </c>
      <c r="AQ608" s="100">
        <v>0</v>
      </c>
    </row>
    <row r="609" s="98" customFormat="1" spans="1:43">
      <c r="A609" s="103"/>
      <c r="B609" s="103"/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AI609" s="100"/>
      <c r="AJ609" s="100"/>
      <c r="AK609" s="100" t="s">
        <v>662</v>
      </c>
      <c r="AL609" s="100">
        <v>0</v>
      </c>
      <c r="AM609" s="100">
        <v>0</v>
      </c>
      <c r="AN609" s="100">
        <v>0</v>
      </c>
      <c r="AO609" s="100">
        <v>0</v>
      </c>
      <c r="AP609" s="100">
        <v>0</v>
      </c>
      <c r="AQ609" s="100">
        <v>0</v>
      </c>
    </row>
    <row r="610" s="98" customFormat="1" spans="1:43">
      <c r="A610" s="103"/>
      <c r="B610" s="103"/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AI610" s="100"/>
      <c r="AJ610" s="100"/>
      <c r="AK610" s="100" t="s">
        <v>129</v>
      </c>
      <c r="AL610" s="100">
        <v>0</v>
      </c>
      <c r="AM610" s="100">
        <v>0</v>
      </c>
      <c r="AN610" s="100">
        <v>0</v>
      </c>
      <c r="AO610" s="100">
        <v>2</v>
      </c>
      <c r="AP610" s="100">
        <v>200000</v>
      </c>
      <c r="AQ610" s="100">
        <v>300600</v>
      </c>
    </row>
    <row r="611" s="98" customFormat="1" spans="1:43">
      <c r="A611" s="103"/>
      <c r="B611" s="103"/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AI611" s="100"/>
      <c r="AJ611" s="100"/>
      <c r="AK611" s="100" t="s">
        <v>663</v>
      </c>
      <c r="AL611" s="100">
        <v>0</v>
      </c>
      <c r="AM611" s="100">
        <v>0</v>
      </c>
      <c r="AN611" s="100">
        <v>0</v>
      </c>
      <c r="AO611" s="100">
        <v>0</v>
      </c>
      <c r="AP611" s="100">
        <v>0</v>
      </c>
      <c r="AQ611" s="100">
        <v>0</v>
      </c>
    </row>
    <row r="612" s="98" customFormat="1" spans="1:43">
      <c r="A612" s="103"/>
      <c r="B612" s="103"/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AI612" s="100"/>
      <c r="AJ612" s="100"/>
      <c r="AK612" s="100" t="s">
        <v>664</v>
      </c>
      <c r="AL612" s="100">
        <v>0</v>
      </c>
      <c r="AM612" s="100">
        <v>0</v>
      </c>
      <c r="AN612" s="100">
        <v>0</v>
      </c>
      <c r="AO612" s="100">
        <v>0</v>
      </c>
      <c r="AP612" s="100">
        <v>0</v>
      </c>
      <c r="AQ612" s="100">
        <v>0</v>
      </c>
    </row>
    <row r="613" s="98" customFormat="1" spans="1:43">
      <c r="A613" s="103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AI613" s="100"/>
      <c r="AJ613" s="100"/>
      <c r="AK613" s="100" t="s">
        <v>665</v>
      </c>
      <c r="AL613" s="100">
        <v>0</v>
      </c>
      <c r="AM613" s="100">
        <v>0</v>
      </c>
      <c r="AN613" s="100">
        <v>0</v>
      </c>
      <c r="AO613" s="100">
        <v>0</v>
      </c>
      <c r="AP613" s="100">
        <v>0</v>
      </c>
      <c r="AQ613" s="100">
        <v>85000</v>
      </c>
    </row>
    <row r="614" s="98" customFormat="1" spans="1:43">
      <c r="A614" s="103"/>
      <c r="B614" s="103"/>
      <c r="C614" s="103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AI614" s="100"/>
      <c r="AJ614" s="100"/>
      <c r="AK614" s="100" t="s">
        <v>666</v>
      </c>
      <c r="AL614" s="100">
        <v>0</v>
      </c>
      <c r="AM614" s="100">
        <v>0</v>
      </c>
      <c r="AN614" s="100">
        <v>0</v>
      </c>
      <c r="AO614" s="100">
        <v>0</v>
      </c>
      <c r="AP614" s="100">
        <v>0</v>
      </c>
      <c r="AQ614" s="100">
        <v>550000</v>
      </c>
    </row>
    <row r="615" s="98" customFormat="1" spans="1:43">
      <c r="A615" s="103"/>
      <c r="B615" s="103"/>
      <c r="C615" s="103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AI615" s="100"/>
      <c r="AJ615" s="100"/>
      <c r="AK615" s="100" t="s">
        <v>667</v>
      </c>
      <c r="AL615" s="100">
        <v>0</v>
      </c>
      <c r="AM615" s="100">
        <v>0</v>
      </c>
      <c r="AN615" s="100">
        <v>0</v>
      </c>
      <c r="AO615" s="100">
        <v>0</v>
      </c>
      <c r="AP615" s="100">
        <v>0</v>
      </c>
      <c r="AQ615" s="100">
        <v>0</v>
      </c>
    </row>
    <row r="616" s="98" customFormat="1" spans="1:43">
      <c r="A616" s="103"/>
      <c r="B616" s="103"/>
      <c r="C616" s="103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AI616" s="100"/>
      <c r="AJ616" s="100"/>
      <c r="AK616" s="100" t="s">
        <v>668</v>
      </c>
      <c r="AL616" s="100">
        <v>0</v>
      </c>
      <c r="AM616" s="100">
        <v>0</v>
      </c>
      <c r="AN616" s="100">
        <v>0</v>
      </c>
      <c r="AO616" s="100">
        <v>1</v>
      </c>
      <c r="AP616" s="100">
        <v>69000</v>
      </c>
      <c r="AQ616" s="100">
        <v>69000</v>
      </c>
    </row>
    <row r="617" s="98" customFormat="1" spans="1:43">
      <c r="A617" s="103"/>
      <c r="B617" s="103"/>
      <c r="C617" s="103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AI617" s="100"/>
      <c r="AJ617" s="100"/>
      <c r="AK617" s="100" t="s">
        <v>669</v>
      </c>
      <c r="AL617" s="100">
        <v>0</v>
      </c>
      <c r="AM617" s="100">
        <v>0</v>
      </c>
      <c r="AN617" s="100">
        <v>0</v>
      </c>
      <c r="AO617" s="100">
        <v>0</v>
      </c>
      <c r="AP617" s="100">
        <v>0</v>
      </c>
      <c r="AQ617" s="100">
        <v>171000</v>
      </c>
    </row>
    <row r="618" s="98" customFormat="1" spans="1:43">
      <c r="A618" s="103"/>
      <c r="B618" s="103"/>
      <c r="C618" s="103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AI618" s="100"/>
      <c r="AJ618" s="100"/>
      <c r="AK618" s="100" t="s">
        <v>670</v>
      </c>
      <c r="AL618" s="100">
        <v>0</v>
      </c>
      <c r="AM618" s="100">
        <v>0</v>
      </c>
      <c r="AN618" s="100">
        <v>0</v>
      </c>
      <c r="AO618" s="100">
        <v>0</v>
      </c>
      <c r="AP618" s="100">
        <v>0</v>
      </c>
      <c r="AQ618" s="100">
        <v>0</v>
      </c>
    </row>
    <row r="619" s="98" customFormat="1" spans="1:43">
      <c r="A619" s="103"/>
      <c r="B619" s="103"/>
      <c r="C619" s="103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AI619" s="100"/>
      <c r="AJ619" s="100"/>
      <c r="AK619" s="100" t="s">
        <v>671</v>
      </c>
      <c r="AL619" s="100">
        <v>0</v>
      </c>
      <c r="AM619" s="100">
        <v>0</v>
      </c>
      <c r="AN619" s="100">
        <v>0</v>
      </c>
      <c r="AO619" s="100">
        <v>0</v>
      </c>
      <c r="AP619" s="100">
        <v>0</v>
      </c>
      <c r="AQ619" s="100">
        <v>0</v>
      </c>
    </row>
    <row r="620" s="98" customFormat="1" spans="1:43">
      <c r="A620" s="103"/>
      <c r="B620" s="103"/>
      <c r="C620" s="103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AI620" s="100"/>
      <c r="AJ620" s="100"/>
      <c r="AK620" s="100" t="s">
        <v>672</v>
      </c>
      <c r="AL620" s="100">
        <v>0</v>
      </c>
      <c r="AM620" s="100">
        <v>0</v>
      </c>
      <c r="AN620" s="100">
        <v>0</v>
      </c>
      <c r="AO620" s="100">
        <v>0</v>
      </c>
      <c r="AP620" s="100">
        <v>0</v>
      </c>
      <c r="AQ620" s="100">
        <v>0</v>
      </c>
    </row>
    <row r="621" s="98" customFormat="1" spans="1:43">
      <c r="A621" s="103"/>
      <c r="B621" s="103"/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AI621" s="100"/>
      <c r="AJ621" s="100"/>
      <c r="AK621" s="100" t="s">
        <v>673</v>
      </c>
      <c r="AL621" s="100">
        <v>0</v>
      </c>
      <c r="AM621" s="100">
        <v>0</v>
      </c>
      <c r="AN621" s="100">
        <v>0</v>
      </c>
      <c r="AO621" s="100">
        <v>0</v>
      </c>
      <c r="AP621" s="100">
        <v>0</v>
      </c>
      <c r="AQ621" s="100">
        <v>270000</v>
      </c>
    </row>
    <row r="622" s="98" customFormat="1" spans="1:43">
      <c r="A622" s="103"/>
      <c r="B622" s="103"/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AI622" s="100"/>
      <c r="AJ622" s="100"/>
      <c r="AK622" s="100" t="s">
        <v>674</v>
      </c>
      <c r="AL622" s="100">
        <v>0</v>
      </c>
      <c r="AM622" s="100">
        <v>0</v>
      </c>
      <c r="AN622" s="100">
        <v>0</v>
      </c>
      <c r="AO622" s="100">
        <v>0</v>
      </c>
      <c r="AP622" s="100">
        <v>0</v>
      </c>
      <c r="AQ622" s="100">
        <v>0</v>
      </c>
    </row>
    <row r="623" s="98" customFormat="1" spans="1:43">
      <c r="A623" s="103"/>
      <c r="B623" s="103"/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AI623" s="100"/>
      <c r="AJ623" s="100"/>
      <c r="AK623" s="100" t="s">
        <v>675</v>
      </c>
      <c r="AL623" s="100">
        <v>0</v>
      </c>
      <c r="AM623" s="100">
        <v>0</v>
      </c>
      <c r="AN623" s="100">
        <v>0</v>
      </c>
      <c r="AO623" s="100">
        <v>0</v>
      </c>
      <c r="AP623" s="100">
        <v>0</v>
      </c>
      <c r="AQ623" s="100">
        <v>0</v>
      </c>
    </row>
    <row r="624" s="98" customFormat="1" spans="1:43">
      <c r="A624" s="103"/>
      <c r="B624" s="103"/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AI624" s="100"/>
      <c r="AJ624" s="100"/>
      <c r="AK624" s="100" t="s">
        <v>131</v>
      </c>
      <c r="AL624" s="100">
        <v>0</v>
      </c>
      <c r="AM624" s="100">
        <v>0</v>
      </c>
      <c r="AN624" s="100">
        <v>0</v>
      </c>
      <c r="AO624" s="100">
        <v>4</v>
      </c>
      <c r="AP624" s="100">
        <v>0</v>
      </c>
      <c r="AQ624" s="100">
        <v>100000</v>
      </c>
    </row>
    <row r="625" s="98" customFormat="1" spans="1:43">
      <c r="A625" s="103"/>
      <c r="B625" s="103"/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AI625" s="100"/>
      <c r="AJ625" s="100"/>
      <c r="AK625" s="100" t="s">
        <v>676</v>
      </c>
      <c r="AL625" s="100">
        <v>0</v>
      </c>
      <c r="AM625" s="100">
        <v>0</v>
      </c>
      <c r="AN625" s="100">
        <v>0</v>
      </c>
      <c r="AO625" s="100">
        <v>0</v>
      </c>
      <c r="AP625" s="100">
        <v>0</v>
      </c>
      <c r="AQ625" s="100">
        <v>0</v>
      </c>
    </row>
    <row r="626" s="98" customFormat="1" spans="1:43">
      <c r="A626" s="103"/>
      <c r="B626" s="103"/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AI626" s="100"/>
      <c r="AJ626" s="100"/>
      <c r="AK626" s="100" t="s">
        <v>677</v>
      </c>
      <c r="AL626" s="100">
        <v>0</v>
      </c>
      <c r="AM626" s="100">
        <v>0</v>
      </c>
      <c r="AN626" s="100">
        <v>0</v>
      </c>
      <c r="AO626" s="100">
        <v>2</v>
      </c>
      <c r="AP626" s="100">
        <v>0</v>
      </c>
      <c r="AQ626" s="100">
        <v>0</v>
      </c>
    </row>
    <row r="627" s="98" customFormat="1" spans="1:43">
      <c r="A627" s="103"/>
      <c r="B627" s="103"/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AI627" s="100"/>
      <c r="AJ627" s="100"/>
      <c r="AK627" s="100" t="s">
        <v>678</v>
      </c>
      <c r="AL627" s="100">
        <v>0</v>
      </c>
      <c r="AM627" s="100">
        <v>0</v>
      </c>
      <c r="AN627" s="100">
        <v>0</v>
      </c>
      <c r="AO627" s="100">
        <v>0</v>
      </c>
      <c r="AP627" s="100">
        <v>0</v>
      </c>
      <c r="AQ627" s="100">
        <v>0</v>
      </c>
    </row>
    <row r="628" s="98" customFormat="1" spans="1:43">
      <c r="A628" s="103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AI628" s="100"/>
      <c r="AJ628" s="100"/>
      <c r="AK628" s="100" t="s">
        <v>679</v>
      </c>
      <c r="AL628" s="100">
        <v>0</v>
      </c>
      <c r="AM628" s="100">
        <v>0</v>
      </c>
      <c r="AN628" s="100">
        <v>0</v>
      </c>
      <c r="AO628" s="100">
        <v>0</v>
      </c>
      <c r="AP628" s="100">
        <v>0</v>
      </c>
      <c r="AQ628" s="100">
        <v>0</v>
      </c>
    </row>
    <row r="629" s="98" customFormat="1" spans="1:43">
      <c r="A629" s="103"/>
      <c r="B629" s="103"/>
      <c r="C629" s="103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AI629" s="100"/>
      <c r="AJ629" s="100"/>
      <c r="AK629" s="100" t="s">
        <v>680</v>
      </c>
      <c r="AL629" s="100">
        <v>0</v>
      </c>
      <c r="AM629" s="100">
        <v>0</v>
      </c>
      <c r="AN629" s="100">
        <v>0</v>
      </c>
      <c r="AO629" s="100">
        <v>0</v>
      </c>
      <c r="AP629" s="100">
        <v>0</v>
      </c>
      <c r="AQ629" s="100">
        <v>0</v>
      </c>
    </row>
    <row r="630" s="98" customFormat="1" spans="1:43">
      <c r="A630" s="103"/>
      <c r="B630" s="103"/>
      <c r="C630" s="103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AI630" s="100"/>
      <c r="AJ630" s="100"/>
      <c r="AK630" s="100" t="s">
        <v>681</v>
      </c>
      <c r="AL630" s="100">
        <v>0</v>
      </c>
      <c r="AM630" s="100">
        <v>0</v>
      </c>
      <c r="AN630" s="100">
        <v>0</v>
      </c>
      <c r="AO630" s="100">
        <v>0</v>
      </c>
      <c r="AP630" s="100">
        <v>0</v>
      </c>
      <c r="AQ630" s="100">
        <v>0</v>
      </c>
    </row>
    <row r="631" s="98" customFormat="1" spans="1:43">
      <c r="A631" s="103"/>
      <c r="B631" s="103"/>
      <c r="C631" s="103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AI631" s="100"/>
      <c r="AJ631" s="100"/>
      <c r="AK631" s="100" t="s">
        <v>682</v>
      </c>
      <c r="AL631" s="100">
        <v>0</v>
      </c>
      <c r="AM631" s="100">
        <v>0</v>
      </c>
      <c r="AN631" s="100">
        <v>0</v>
      </c>
      <c r="AO631" s="100">
        <v>0</v>
      </c>
      <c r="AP631" s="100">
        <v>0</v>
      </c>
      <c r="AQ631" s="100">
        <v>0</v>
      </c>
    </row>
    <row r="632" s="98" customFormat="1" spans="1:43">
      <c r="A632" s="103"/>
      <c r="B632" s="103"/>
      <c r="C632" s="103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AI632" s="100"/>
      <c r="AJ632" s="100"/>
      <c r="AK632" s="100" t="s">
        <v>683</v>
      </c>
      <c r="AL632" s="100">
        <v>0</v>
      </c>
      <c r="AM632" s="100">
        <v>1000</v>
      </c>
      <c r="AN632" s="100">
        <v>1000</v>
      </c>
      <c r="AO632" s="100">
        <v>0</v>
      </c>
      <c r="AP632" s="100">
        <v>1000</v>
      </c>
      <c r="AQ632" s="100">
        <v>1000</v>
      </c>
    </row>
    <row r="633" s="98" customFormat="1" spans="1:43">
      <c r="A633" s="103"/>
      <c r="B633" s="103"/>
      <c r="C633" s="103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AI633" s="100"/>
      <c r="AJ633" s="100"/>
      <c r="AK633" s="100" t="s">
        <v>684</v>
      </c>
      <c r="AL633" s="100">
        <v>0</v>
      </c>
      <c r="AM633" s="100">
        <v>0</v>
      </c>
      <c r="AN633" s="100">
        <v>0</v>
      </c>
      <c r="AO633" s="100">
        <v>0</v>
      </c>
      <c r="AP633" s="100">
        <v>0</v>
      </c>
      <c r="AQ633" s="100">
        <v>0</v>
      </c>
    </row>
    <row r="634" s="98" customFormat="1" spans="1:43">
      <c r="A634" s="103"/>
      <c r="B634" s="103"/>
      <c r="C634" s="103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AI634" s="100"/>
      <c r="AJ634" s="100"/>
      <c r="AK634" s="100" t="s">
        <v>685</v>
      </c>
      <c r="AL634" s="100">
        <v>0</v>
      </c>
      <c r="AM634" s="100">
        <v>0</v>
      </c>
      <c r="AN634" s="100">
        <v>0</v>
      </c>
      <c r="AO634" s="100">
        <v>0</v>
      </c>
      <c r="AP634" s="100">
        <v>0</v>
      </c>
      <c r="AQ634" s="100">
        <v>0</v>
      </c>
    </row>
    <row r="635" s="98" customFormat="1" spans="1:43">
      <c r="A635" s="103"/>
      <c r="B635" s="103"/>
      <c r="C635" s="103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AI635" s="100"/>
      <c r="AJ635" s="100"/>
      <c r="AK635" s="100" t="s">
        <v>686</v>
      </c>
      <c r="AL635" s="100">
        <v>0</v>
      </c>
      <c r="AM635" s="100">
        <v>0</v>
      </c>
      <c r="AN635" s="100">
        <v>0</v>
      </c>
      <c r="AO635" s="100">
        <v>0</v>
      </c>
      <c r="AP635" s="100">
        <v>0</v>
      </c>
      <c r="AQ635" s="100">
        <v>0</v>
      </c>
    </row>
    <row r="636" s="98" customFormat="1" spans="1:43">
      <c r="A636" s="103"/>
      <c r="B636" s="103"/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AI636" s="100"/>
      <c r="AJ636" s="100"/>
      <c r="AK636" s="100" t="s">
        <v>687</v>
      </c>
      <c r="AL636" s="100">
        <v>0</v>
      </c>
      <c r="AM636" s="100">
        <v>0</v>
      </c>
      <c r="AN636" s="100">
        <v>0</v>
      </c>
      <c r="AO636" s="100">
        <v>0</v>
      </c>
      <c r="AP636" s="100">
        <v>0</v>
      </c>
      <c r="AQ636" s="100">
        <v>0</v>
      </c>
    </row>
    <row r="637" s="98" customFormat="1" spans="1:43">
      <c r="A637" s="103"/>
      <c r="B637" s="103"/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AI637" s="100"/>
      <c r="AJ637" s="100"/>
      <c r="AK637" s="100" t="s">
        <v>688</v>
      </c>
      <c r="AL637" s="100">
        <v>0</v>
      </c>
      <c r="AM637" s="100">
        <v>0</v>
      </c>
      <c r="AN637" s="100">
        <v>0</v>
      </c>
      <c r="AO637" s="100">
        <v>0</v>
      </c>
      <c r="AP637" s="100">
        <v>0</v>
      </c>
      <c r="AQ637" s="100">
        <v>54000</v>
      </c>
    </row>
    <row r="638" s="98" customFormat="1" spans="1:43">
      <c r="A638" s="103"/>
      <c r="B638" s="103"/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AI638" s="100"/>
      <c r="AJ638" s="100"/>
      <c r="AK638" s="100" t="s">
        <v>689</v>
      </c>
      <c r="AL638" s="100">
        <v>0</v>
      </c>
      <c r="AM638" s="100">
        <v>0</v>
      </c>
      <c r="AN638" s="100">
        <v>0</v>
      </c>
      <c r="AO638" s="100">
        <v>0</v>
      </c>
      <c r="AP638" s="100">
        <v>0</v>
      </c>
      <c r="AQ638" s="100">
        <v>302000</v>
      </c>
    </row>
    <row r="639" s="98" customFormat="1" spans="1:43">
      <c r="A639" s="103"/>
      <c r="B639" s="103"/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AI639" s="100"/>
      <c r="AJ639" s="100"/>
      <c r="AK639" s="100" t="s">
        <v>690</v>
      </c>
      <c r="AL639" s="100">
        <v>0</v>
      </c>
      <c r="AM639" s="100">
        <v>0</v>
      </c>
      <c r="AN639" s="100">
        <v>0</v>
      </c>
      <c r="AO639" s="100">
        <v>0</v>
      </c>
      <c r="AP639" s="100">
        <v>0</v>
      </c>
      <c r="AQ639" s="100">
        <v>0</v>
      </c>
    </row>
    <row r="640" s="98" customFormat="1" spans="1:43">
      <c r="A640" s="103"/>
      <c r="B640" s="103"/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AI640" s="100"/>
      <c r="AJ640" s="100"/>
      <c r="AK640" s="100" t="s">
        <v>691</v>
      </c>
      <c r="AL640" s="100">
        <v>0</v>
      </c>
      <c r="AM640" s="100">
        <v>0</v>
      </c>
      <c r="AN640" s="100">
        <v>0</v>
      </c>
      <c r="AO640" s="100">
        <v>0</v>
      </c>
      <c r="AP640" s="100">
        <v>0</v>
      </c>
      <c r="AQ640" s="100">
        <v>0</v>
      </c>
    </row>
    <row r="641" s="98" customFormat="1" spans="1:43">
      <c r="A641" s="103"/>
      <c r="B641" s="103"/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AI641" s="100"/>
      <c r="AJ641" s="100"/>
      <c r="AK641" s="100" t="s">
        <v>692</v>
      </c>
      <c r="AL641" s="100">
        <v>0</v>
      </c>
      <c r="AM641" s="100">
        <v>0</v>
      </c>
      <c r="AN641" s="100">
        <v>0</v>
      </c>
      <c r="AO641" s="100">
        <v>0</v>
      </c>
      <c r="AP641" s="100">
        <v>0</v>
      </c>
      <c r="AQ641" s="100">
        <v>67000</v>
      </c>
    </row>
    <row r="642" s="98" customFormat="1" spans="1:43">
      <c r="A642" s="103"/>
      <c r="B642" s="103"/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AI642" s="100"/>
      <c r="AJ642" s="100"/>
      <c r="AK642" s="100" t="s">
        <v>693</v>
      </c>
      <c r="AL642" s="100">
        <v>0</v>
      </c>
      <c r="AM642" s="100">
        <v>0</v>
      </c>
      <c r="AN642" s="100">
        <v>0</v>
      </c>
      <c r="AO642" s="100">
        <v>0</v>
      </c>
      <c r="AP642" s="100">
        <v>0</v>
      </c>
      <c r="AQ642" s="100">
        <v>39000</v>
      </c>
    </row>
    <row r="643" s="98" customFormat="1" spans="1:43">
      <c r="A643" s="103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AI643" s="100"/>
      <c r="AJ643" s="100"/>
      <c r="AK643" s="100" t="s">
        <v>694</v>
      </c>
      <c r="AL643" s="100">
        <v>0</v>
      </c>
      <c r="AM643" s="100">
        <v>0</v>
      </c>
      <c r="AN643" s="100">
        <v>0</v>
      </c>
      <c r="AO643" s="100">
        <v>0</v>
      </c>
      <c r="AP643" s="100">
        <v>0</v>
      </c>
      <c r="AQ643" s="100">
        <v>0</v>
      </c>
    </row>
    <row r="644" s="98" customFormat="1" spans="1:43">
      <c r="A644" s="103"/>
      <c r="B644" s="103"/>
      <c r="C644" s="103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AI644" s="100"/>
      <c r="AJ644" s="100"/>
      <c r="AK644" s="100" t="s">
        <v>695</v>
      </c>
      <c r="AL644" s="100">
        <v>0</v>
      </c>
      <c r="AM644" s="100">
        <v>0</v>
      </c>
      <c r="AN644" s="100">
        <v>0</v>
      </c>
      <c r="AO644" s="100">
        <v>0</v>
      </c>
      <c r="AP644" s="100">
        <v>0</v>
      </c>
      <c r="AQ644" s="100">
        <v>200000</v>
      </c>
    </row>
    <row r="645" s="98" customFormat="1" spans="1:43">
      <c r="A645" s="103"/>
      <c r="B645" s="103"/>
      <c r="C645" s="103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AI645" s="100"/>
      <c r="AJ645" s="100"/>
      <c r="AK645" s="100" t="s">
        <v>696</v>
      </c>
      <c r="AL645" s="100">
        <v>0</v>
      </c>
      <c r="AM645" s="100">
        <v>0</v>
      </c>
      <c r="AN645" s="100">
        <v>0</v>
      </c>
      <c r="AO645" s="100">
        <v>0</v>
      </c>
      <c r="AP645" s="100">
        <v>0</v>
      </c>
      <c r="AQ645" s="100">
        <v>0</v>
      </c>
    </row>
    <row r="646" s="98" customFormat="1" spans="1:43">
      <c r="A646" s="103"/>
      <c r="B646" s="103"/>
      <c r="C646" s="103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AI646" s="100"/>
      <c r="AJ646" s="100"/>
      <c r="AK646" s="100" t="s">
        <v>133</v>
      </c>
      <c r="AL646" s="100">
        <v>0</v>
      </c>
      <c r="AM646" s="100">
        <v>0</v>
      </c>
      <c r="AN646" s="100">
        <v>0</v>
      </c>
      <c r="AO646" s="100">
        <v>5</v>
      </c>
      <c r="AP646" s="100">
        <v>0</v>
      </c>
      <c r="AQ646" s="100">
        <v>0</v>
      </c>
    </row>
    <row r="647" s="98" customFormat="1" spans="1:43">
      <c r="A647" s="103"/>
      <c r="B647" s="103"/>
      <c r="C647" s="103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AI647" s="100"/>
      <c r="AJ647" s="100"/>
      <c r="AK647" s="100" t="s">
        <v>77</v>
      </c>
      <c r="AL647" s="100">
        <v>0</v>
      </c>
      <c r="AM647" s="100">
        <v>0</v>
      </c>
      <c r="AN647" s="100">
        <v>0</v>
      </c>
      <c r="AO647" s="100">
        <v>10</v>
      </c>
      <c r="AP647" s="100">
        <v>0</v>
      </c>
      <c r="AQ647" s="100">
        <v>100000</v>
      </c>
    </row>
    <row r="648" s="98" customFormat="1" spans="1:43">
      <c r="A648" s="103"/>
      <c r="B648" s="103"/>
      <c r="C648" s="103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AI648" s="100"/>
      <c r="AJ648" s="100"/>
      <c r="AK648" s="100" t="s">
        <v>697</v>
      </c>
      <c r="AL648" s="100">
        <v>0</v>
      </c>
      <c r="AM648" s="100">
        <v>0</v>
      </c>
      <c r="AN648" s="100">
        <v>0</v>
      </c>
      <c r="AO648" s="100">
        <v>0</v>
      </c>
      <c r="AP648" s="100">
        <v>100000</v>
      </c>
      <c r="AQ648" s="100">
        <v>113000</v>
      </c>
    </row>
    <row r="649" s="98" customFormat="1" spans="1:43">
      <c r="A649" s="103"/>
      <c r="B649" s="103"/>
      <c r="C649" s="103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AI649" s="100"/>
      <c r="AJ649" s="100"/>
      <c r="AK649" s="100" t="s">
        <v>698</v>
      </c>
      <c r="AL649" s="100">
        <v>0</v>
      </c>
      <c r="AM649" s="100">
        <v>0</v>
      </c>
      <c r="AN649" s="100">
        <v>0</v>
      </c>
      <c r="AO649" s="100">
        <v>0</v>
      </c>
      <c r="AP649" s="100">
        <v>0</v>
      </c>
      <c r="AQ649" s="100">
        <v>0</v>
      </c>
    </row>
    <row r="650" s="98" customFormat="1" spans="1:43">
      <c r="A650" s="103"/>
      <c r="B650" s="103"/>
      <c r="C650" s="103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AI650" s="100"/>
      <c r="AJ650" s="100"/>
      <c r="AK650" s="100" t="s">
        <v>699</v>
      </c>
      <c r="AL650" s="100">
        <v>0</v>
      </c>
      <c r="AM650" s="100">
        <v>0</v>
      </c>
      <c r="AN650" s="100">
        <v>0</v>
      </c>
      <c r="AO650" s="100">
        <v>1</v>
      </c>
      <c r="AP650" s="100">
        <v>0</v>
      </c>
      <c r="AQ650" s="100">
        <v>0</v>
      </c>
    </row>
    <row r="651" s="98" customFormat="1" spans="1:43">
      <c r="A651" s="103"/>
      <c r="B651" s="103"/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AI651" s="100"/>
      <c r="AJ651" s="100"/>
      <c r="AK651" s="100" t="s">
        <v>700</v>
      </c>
      <c r="AL651" s="100">
        <v>0</v>
      </c>
      <c r="AM651" s="100">
        <v>0</v>
      </c>
      <c r="AN651" s="100">
        <v>0</v>
      </c>
      <c r="AO651" s="100">
        <v>0</v>
      </c>
      <c r="AP651" s="100">
        <v>0</v>
      </c>
      <c r="AQ651" s="100">
        <v>130000</v>
      </c>
    </row>
    <row r="652" s="98" customFormat="1" spans="1:43">
      <c r="A652" s="103"/>
      <c r="B652" s="103"/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AI652" s="100"/>
      <c r="AJ652" s="100"/>
      <c r="AK652" s="100" t="s">
        <v>701</v>
      </c>
      <c r="AL652" s="100">
        <v>0</v>
      </c>
      <c r="AM652" s="100">
        <v>0</v>
      </c>
      <c r="AN652" s="100">
        <v>0</v>
      </c>
      <c r="AO652" s="100">
        <v>0</v>
      </c>
      <c r="AP652" s="100">
        <v>0</v>
      </c>
      <c r="AQ652" s="100">
        <v>15300</v>
      </c>
    </row>
    <row r="653" s="98" customFormat="1" spans="1:43">
      <c r="A653" s="103"/>
      <c r="B653" s="103"/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AI653" s="100"/>
      <c r="AJ653" s="100"/>
      <c r="AK653" s="100" t="s">
        <v>702</v>
      </c>
      <c r="AL653" s="100">
        <v>0</v>
      </c>
      <c r="AM653" s="100">
        <v>0</v>
      </c>
      <c r="AN653" s="100">
        <v>0</v>
      </c>
      <c r="AO653" s="100">
        <v>0</v>
      </c>
      <c r="AP653" s="100">
        <v>0</v>
      </c>
      <c r="AQ653" s="100">
        <v>0</v>
      </c>
    </row>
    <row r="654" s="98" customFormat="1" spans="1:43">
      <c r="A654" s="103"/>
      <c r="B654" s="103"/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AI654" s="100"/>
      <c r="AJ654" s="100"/>
      <c r="AK654" s="100" t="s">
        <v>703</v>
      </c>
      <c r="AL654" s="100">
        <v>0</v>
      </c>
      <c r="AM654" s="100">
        <v>0</v>
      </c>
      <c r="AN654" s="100">
        <v>0</v>
      </c>
      <c r="AO654" s="100">
        <v>0</v>
      </c>
      <c r="AP654" s="100">
        <v>0</v>
      </c>
      <c r="AQ654" s="100">
        <v>0</v>
      </c>
    </row>
    <row r="655" s="98" customFormat="1" spans="1:43">
      <c r="A655" s="103"/>
      <c r="B655" s="103"/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AI655" s="100"/>
      <c r="AJ655" s="100"/>
      <c r="AK655" s="100" t="s">
        <v>704</v>
      </c>
      <c r="AL655" s="100">
        <v>0</v>
      </c>
      <c r="AM655" s="100">
        <v>0</v>
      </c>
      <c r="AN655" s="100">
        <v>0</v>
      </c>
      <c r="AO655" s="100">
        <v>0</v>
      </c>
      <c r="AP655" s="100">
        <v>0</v>
      </c>
      <c r="AQ655" s="100">
        <v>0</v>
      </c>
    </row>
    <row r="656" s="98" customFormat="1" spans="1:43">
      <c r="A656" s="103"/>
      <c r="B656" s="103"/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AI656" s="100"/>
      <c r="AJ656" s="100"/>
      <c r="AK656" s="100" t="s">
        <v>705</v>
      </c>
      <c r="AL656" s="100">
        <v>0</v>
      </c>
      <c r="AM656" s="100">
        <v>0</v>
      </c>
      <c r="AN656" s="100">
        <v>0</v>
      </c>
      <c r="AO656" s="100">
        <v>0</v>
      </c>
      <c r="AP656" s="100">
        <v>0</v>
      </c>
      <c r="AQ656" s="100">
        <v>70000</v>
      </c>
    </row>
    <row r="657" s="98" customFormat="1" spans="1:43">
      <c r="A657" s="103"/>
      <c r="B657" s="103"/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AI657" s="100"/>
      <c r="AJ657" s="100"/>
      <c r="AK657" s="100" t="s">
        <v>706</v>
      </c>
      <c r="AL657" s="100">
        <v>0</v>
      </c>
      <c r="AM657" s="100">
        <v>0</v>
      </c>
      <c r="AN657" s="100">
        <v>0</v>
      </c>
      <c r="AO657" s="100">
        <v>0</v>
      </c>
      <c r="AP657" s="100">
        <v>0</v>
      </c>
      <c r="AQ657" s="100">
        <v>35000</v>
      </c>
    </row>
    <row r="658" s="98" customFormat="1" spans="1:43">
      <c r="A658" s="103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AI658" s="100"/>
      <c r="AJ658" s="100"/>
      <c r="AK658" s="100" t="s">
        <v>707</v>
      </c>
      <c r="AL658" s="100">
        <v>0</v>
      </c>
      <c r="AM658" s="100">
        <v>0</v>
      </c>
      <c r="AN658" s="100">
        <v>0</v>
      </c>
      <c r="AO658" s="100">
        <v>0</v>
      </c>
      <c r="AP658" s="100">
        <v>0</v>
      </c>
      <c r="AQ658" s="100">
        <v>0</v>
      </c>
    </row>
    <row r="659" s="98" customFormat="1" spans="1:43">
      <c r="A659" s="103"/>
      <c r="B659" s="103"/>
      <c r="C659" s="103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AI659" s="100"/>
      <c r="AJ659" s="100"/>
      <c r="AK659" s="100" t="s">
        <v>708</v>
      </c>
      <c r="AL659" s="100">
        <v>0</v>
      </c>
      <c r="AM659" s="100">
        <v>0</v>
      </c>
      <c r="AN659" s="100">
        <v>0</v>
      </c>
      <c r="AO659" s="100">
        <v>0</v>
      </c>
      <c r="AP659" s="100">
        <v>0</v>
      </c>
      <c r="AQ659" s="100">
        <v>100000</v>
      </c>
    </row>
    <row r="660" s="98" customFormat="1" spans="1:43">
      <c r="A660" s="103"/>
      <c r="B660" s="103"/>
      <c r="C660" s="103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AI660" s="100"/>
      <c r="AJ660" s="100"/>
      <c r="AK660" s="100" t="s">
        <v>709</v>
      </c>
      <c r="AL660" s="100">
        <v>0</v>
      </c>
      <c r="AM660" s="100">
        <v>0</v>
      </c>
      <c r="AN660" s="100">
        <v>0</v>
      </c>
      <c r="AO660" s="100">
        <v>0</v>
      </c>
      <c r="AP660" s="100">
        <v>0</v>
      </c>
      <c r="AQ660" s="100">
        <v>200000</v>
      </c>
    </row>
    <row r="661" s="98" customFormat="1" spans="1:43">
      <c r="A661" s="103"/>
      <c r="B661" s="103"/>
      <c r="C661" s="103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AI661" s="100"/>
      <c r="AJ661" s="100"/>
      <c r="AK661" s="100" t="s">
        <v>710</v>
      </c>
      <c r="AL661" s="100">
        <v>0</v>
      </c>
      <c r="AM661" s="100">
        <v>0</v>
      </c>
      <c r="AN661" s="100">
        <v>0</v>
      </c>
      <c r="AO661" s="100">
        <v>0</v>
      </c>
      <c r="AP661" s="100">
        <v>0</v>
      </c>
      <c r="AQ661" s="100">
        <v>0</v>
      </c>
    </row>
    <row r="662" s="98" customFormat="1" spans="1:43">
      <c r="A662" s="103"/>
      <c r="B662" s="103"/>
      <c r="C662" s="103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AI662" s="100"/>
      <c r="AJ662" s="100"/>
      <c r="AK662" s="100" t="s">
        <v>711</v>
      </c>
      <c r="AL662" s="100">
        <v>0</v>
      </c>
      <c r="AM662" s="100">
        <v>0</v>
      </c>
      <c r="AN662" s="100">
        <v>0</v>
      </c>
      <c r="AO662" s="100">
        <v>0</v>
      </c>
      <c r="AP662" s="100">
        <v>0</v>
      </c>
      <c r="AQ662" s="100">
        <v>100000</v>
      </c>
    </row>
    <row r="663" s="98" customFormat="1" spans="1:43">
      <c r="A663" s="103"/>
      <c r="B663" s="103"/>
      <c r="C663" s="103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AI663" s="100"/>
      <c r="AJ663" s="100"/>
      <c r="AK663" s="100" t="s">
        <v>712</v>
      </c>
      <c r="AL663" s="100">
        <v>0</v>
      </c>
      <c r="AM663" s="100">
        <v>0</v>
      </c>
      <c r="AN663" s="100">
        <v>0</v>
      </c>
      <c r="AO663" s="100">
        <v>0</v>
      </c>
      <c r="AP663" s="100">
        <v>0</v>
      </c>
      <c r="AQ663" s="100">
        <v>145700</v>
      </c>
    </row>
    <row r="664" s="98" customFormat="1" spans="1:43">
      <c r="A664" s="103"/>
      <c r="B664" s="103"/>
      <c r="C664" s="103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AI664" s="100"/>
      <c r="AJ664" s="100"/>
      <c r="AK664" s="100" t="s">
        <v>713</v>
      </c>
      <c r="AL664" s="100">
        <v>0</v>
      </c>
      <c r="AM664" s="100">
        <v>0</v>
      </c>
      <c r="AN664" s="100">
        <v>0</v>
      </c>
      <c r="AO664" s="100">
        <v>0</v>
      </c>
      <c r="AP664" s="100">
        <v>0</v>
      </c>
      <c r="AQ664" s="100">
        <v>0</v>
      </c>
    </row>
    <row r="665" s="98" customFormat="1" spans="1:43">
      <c r="A665" s="103"/>
      <c r="B665" s="103"/>
      <c r="C665" s="103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AI665" s="100"/>
      <c r="AJ665" s="100"/>
      <c r="AK665" s="100" t="s">
        <v>714</v>
      </c>
      <c r="AL665" s="100">
        <v>0</v>
      </c>
      <c r="AM665" s="100">
        <v>0</v>
      </c>
      <c r="AN665" s="100">
        <v>0</v>
      </c>
      <c r="AO665" s="100">
        <v>0</v>
      </c>
      <c r="AP665" s="100">
        <v>0</v>
      </c>
      <c r="AQ665" s="100">
        <v>0</v>
      </c>
    </row>
    <row r="666" s="98" customFormat="1" spans="1:43">
      <c r="A666" s="103"/>
      <c r="B666" s="103"/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AI666" s="100"/>
      <c r="AJ666" s="100"/>
      <c r="AK666" s="100" t="s">
        <v>715</v>
      </c>
      <c r="AL666" s="100">
        <v>0</v>
      </c>
      <c r="AM666" s="100">
        <v>0</v>
      </c>
      <c r="AN666" s="100">
        <v>0</v>
      </c>
      <c r="AO666" s="100">
        <v>0</v>
      </c>
      <c r="AP666" s="100">
        <v>0</v>
      </c>
      <c r="AQ666" s="100">
        <v>0</v>
      </c>
    </row>
    <row r="667" s="98" customFormat="1" spans="1:43">
      <c r="A667" s="103"/>
      <c r="B667" s="103"/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AI667" s="100"/>
      <c r="AJ667" s="100"/>
      <c r="AK667" s="100" t="s">
        <v>93</v>
      </c>
      <c r="AL667" s="100">
        <v>0</v>
      </c>
      <c r="AM667" s="100">
        <v>0</v>
      </c>
      <c r="AN667" s="100">
        <v>0</v>
      </c>
      <c r="AO667" s="100">
        <v>6</v>
      </c>
      <c r="AP667" s="100">
        <v>0</v>
      </c>
      <c r="AQ667" s="100">
        <v>7600</v>
      </c>
    </row>
    <row r="668" s="98" customFormat="1" spans="1:43">
      <c r="A668" s="103"/>
      <c r="B668" s="103"/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AI668" s="100"/>
      <c r="AJ668" s="100"/>
      <c r="AK668" s="100" t="s">
        <v>716</v>
      </c>
      <c r="AL668" s="100">
        <v>0</v>
      </c>
      <c r="AM668" s="100">
        <v>0</v>
      </c>
      <c r="AN668" s="100">
        <v>0</v>
      </c>
      <c r="AO668" s="100">
        <v>0</v>
      </c>
      <c r="AP668" s="100">
        <v>0</v>
      </c>
      <c r="AQ668" s="100">
        <v>0</v>
      </c>
    </row>
    <row r="669" s="98" customFormat="1" spans="1:43">
      <c r="A669" s="103"/>
      <c r="B669" s="103"/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AI669" s="100"/>
      <c r="AJ669" s="100"/>
      <c r="AK669" s="100" t="s">
        <v>717</v>
      </c>
      <c r="AL669" s="100">
        <v>0</v>
      </c>
      <c r="AM669" s="100">
        <v>0</v>
      </c>
      <c r="AN669" s="100">
        <v>0</v>
      </c>
      <c r="AO669" s="100">
        <v>0</v>
      </c>
      <c r="AP669" s="100">
        <v>0</v>
      </c>
      <c r="AQ669" s="100">
        <v>0</v>
      </c>
    </row>
    <row r="670" s="98" customFormat="1" spans="1:43">
      <c r="A670" s="103"/>
      <c r="B670" s="103"/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AI670" s="100"/>
      <c r="AJ670" s="100"/>
      <c r="AK670" s="100" t="s">
        <v>718</v>
      </c>
      <c r="AL670" s="100">
        <v>0</v>
      </c>
      <c r="AM670" s="100">
        <v>0</v>
      </c>
      <c r="AN670" s="100">
        <v>0</v>
      </c>
      <c r="AO670" s="100">
        <v>0</v>
      </c>
      <c r="AP670" s="100">
        <v>0</v>
      </c>
      <c r="AQ670" s="100">
        <v>0</v>
      </c>
    </row>
    <row r="671" s="98" customFormat="1" spans="1:43">
      <c r="A671" s="103"/>
      <c r="B671" s="103"/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AI671" s="100"/>
      <c r="AJ671" s="100"/>
      <c r="AK671" s="100" t="s">
        <v>719</v>
      </c>
      <c r="AL671" s="100">
        <v>0</v>
      </c>
      <c r="AM671" s="100">
        <v>0</v>
      </c>
      <c r="AN671" s="100">
        <v>0</v>
      </c>
      <c r="AO671" s="100">
        <v>0</v>
      </c>
      <c r="AP671" s="100">
        <v>0</v>
      </c>
      <c r="AQ671" s="100">
        <v>0</v>
      </c>
    </row>
    <row r="672" s="98" customFormat="1" spans="1:43">
      <c r="A672" s="103"/>
      <c r="B672" s="103"/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AI672" s="100"/>
      <c r="AJ672" s="100"/>
      <c r="AK672" s="100" t="s">
        <v>720</v>
      </c>
      <c r="AL672" s="100">
        <v>0</v>
      </c>
      <c r="AM672" s="100">
        <v>0</v>
      </c>
      <c r="AN672" s="100">
        <v>0</v>
      </c>
      <c r="AO672" s="100">
        <v>0</v>
      </c>
      <c r="AP672" s="100">
        <v>0</v>
      </c>
      <c r="AQ672" s="100">
        <v>0</v>
      </c>
    </row>
    <row r="673" s="98" customFormat="1" spans="1:43">
      <c r="A673" s="103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AI673" s="100"/>
      <c r="AJ673" s="100"/>
      <c r="AK673" s="100" t="s">
        <v>721</v>
      </c>
      <c r="AL673" s="100">
        <v>0</v>
      </c>
      <c r="AM673" s="100">
        <v>0</v>
      </c>
      <c r="AN673" s="100">
        <v>0</v>
      </c>
      <c r="AO673" s="100">
        <v>0</v>
      </c>
      <c r="AP673" s="100">
        <v>0</v>
      </c>
      <c r="AQ673" s="100">
        <v>0</v>
      </c>
    </row>
    <row r="674" s="98" customFormat="1" spans="1:43">
      <c r="A674" s="103"/>
      <c r="B674" s="103"/>
      <c r="C674" s="103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AI674" s="100"/>
      <c r="AJ674" s="100"/>
      <c r="AK674" s="100" t="s">
        <v>722</v>
      </c>
      <c r="AL674" s="100">
        <v>0</v>
      </c>
      <c r="AM674" s="100">
        <v>0</v>
      </c>
      <c r="AN674" s="100">
        <v>0</v>
      </c>
      <c r="AO674" s="100">
        <v>0</v>
      </c>
      <c r="AP674" s="100">
        <v>0</v>
      </c>
      <c r="AQ674" s="100">
        <v>0</v>
      </c>
    </row>
    <row r="675" s="98" customFormat="1" spans="1:43">
      <c r="A675" s="103"/>
      <c r="B675" s="103"/>
      <c r="C675" s="103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AI675" s="100"/>
      <c r="AJ675" s="100"/>
      <c r="AK675" s="100" t="s">
        <v>723</v>
      </c>
      <c r="AL675" s="100">
        <v>0</v>
      </c>
      <c r="AM675" s="100">
        <v>0</v>
      </c>
      <c r="AN675" s="100">
        <v>0</v>
      </c>
      <c r="AO675" s="100">
        <v>0</v>
      </c>
      <c r="AP675" s="100">
        <v>0</v>
      </c>
      <c r="AQ675" s="100">
        <v>0</v>
      </c>
    </row>
    <row r="676" s="98" customFormat="1" spans="1:43">
      <c r="A676" s="103"/>
      <c r="B676" s="103"/>
      <c r="C676" s="103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AI676" s="100"/>
      <c r="AJ676" s="100"/>
      <c r="AK676" s="100" t="s">
        <v>724</v>
      </c>
      <c r="AL676" s="100">
        <v>0</v>
      </c>
      <c r="AM676" s="100">
        <v>0</v>
      </c>
      <c r="AN676" s="100">
        <v>0</v>
      </c>
      <c r="AO676" s="100">
        <v>1</v>
      </c>
      <c r="AP676" s="100">
        <v>0</v>
      </c>
      <c r="AQ676" s="100">
        <v>0</v>
      </c>
    </row>
    <row r="677" s="98" customFormat="1" spans="1:43">
      <c r="A677" s="103"/>
      <c r="B677" s="103"/>
      <c r="C677" s="103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AI677" s="100"/>
      <c r="AJ677" s="100"/>
      <c r="AK677" s="100" t="s">
        <v>725</v>
      </c>
      <c r="AL677" s="100">
        <v>0</v>
      </c>
      <c r="AM677" s="100">
        <v>0</v>
      </c>
      <c r="AN677" s="100">
        <v>0</v>
      </c>
      <c r="AO677" s="100">
        <v>0</v>
      </c>
      <c r="AP677" s="100">
        <v>0</v>
      </c>
      <c r="AQ677" s="100">
        <v>60000</v>
      </c>
    </row>
    <row r="678" s="98" customFormat="1" spans="1:43">
      <c r="A678" s="103"/>
      <c r="B678" s="103"/>
      <c r="C678" s="103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AI678" s="100"/>
      <c r="AJ678" s="100"/>
      <c r="AK678" s="100" t="s">
        <v>726</v>
      </c>
      <c r="AL678" s="100">
        <v>0</v>
      </c>
      <c r="AM678" s="100">
        <v>0</v>
      </c>
      <c r="AN678" s="100">
        <v>0</v>
      </c>
      <c r="AO678" s="100">
        <v>0</v>
      </c>
      <c r="AP678" s="100">
        <v>0</v>
      </c>
      <c r="AQ678" s="100">
        <v>0</v>
      </c>
    </row>
    <row r="679" s="98" customFormat="1" spans="1:43">
      <c r="A679" s="103"/>
      <c r="B679" s="103"/>
      <c r="C679" s="103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AI679" s="100"/>
      <c r="AJ679" s="100"/>
      <c r="AK679" s="100" t="s">
        <v>727</v>
      </c>
      <c r="AL679" s="100">
        <v>0</v>
      </c>
      <c r="AM679" s="100">
        <v>0</v>
      </c>
      <c r="AN679" s="100">
        <v>0</v>
      </c>
      <c r="AO679" s="100">
        <v>0</v>
      </c>
      <c r="AP679" s="100">
        <v>0</v>
      </c>
      <c r="AQ679" s="100">
        <v>0</v>
      </c>
    </row>
    <row r="680" s="98" customFormat="1" spans="1:43">
      <c r="A680" s="103"/>
      <c r="B680" s="103"/>
      <c r="C680" s="103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AI680" s="100"/>
      <c r="AJ680" s="100"/>
      <c r="AK680" s="100" t="s">
        <v>728</v>
      </c>
      <c r="AL680" s="100">
        <v>0</v>
      </c>
      <c r="AM680" s="100">
        <v>0</v>
      </c>
      <c r="AN680" s="100">
        <v>0</v>
      </c>
      <c r="AO680" s="100">
        <v>0</v>
      </c>
      <c r="AP680" s="100">
        <v>0</v>
      </c>
      <c r="AQ680" s="100">
        <v>0</v>
      </c>
    </row>
    <row r="681" s="98" customFormat="1" spans="1:43">
      <c r="A681" s="103"/>
      <c r="B681" s="103"/>
      <c r="C681" s="103"/>
      <c r="D681" s="103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AI681" s="100"/>
      <c r="AJ681" s="100"/>
      <c r="AK681" s="100" t="s">
        <v>729</v>
      </c>
      <c r="AL681" s="100">
        <v>0</v>
      </c>
      <c r="AM681" s="100">
        <v>0</v>
      </c>
      <c r="AN681" s="100">
        <v>0</v>
      </c>
      <c r="AO681" s="100">
        <v>0</v>
      </c>
      <c r="AP681" s="100">
        <v>0</v>
      </c>
      <c r="AQ681" s="100">
        <v>165047</v>
      </c>
    </row>
    <row r="682" s="98" customFormat="1" spans="1:43">
      <c r="A682" s="103"/>
      <c r="B682" s="103"/>
      <c r="C682" s="103"/>
      <c r="D682" s="103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AI682" s="100"/>
      <c r="AJ682" s="100"/>
      <c r="AK682" s="100" t="s">
        <v>730</v>
      </c>
      <c r="AL682" s="100">
        <v>0</v>
      </c>
      <c r="AM682" s="100">
        <v>0</v>
      </c>
      <c r="AN682" s="100">
        <v>0</v>
      </c>
      <c r="AO682" s="100">
        <v>0</v>
      </c>
      <c r="AP682" s="100">
        <v>0</v>
      </c>
      <c r="AQ682" s="100">
        <v>0</v>
      </c>
    </row>
    <row r="683" s="98" customFormat="1" spans="1:43">
      <c r="A683" s="103"/>
      <c r="B683" s="103"/>
      <c r="C683" s="103"/>
      <c r="D683" s="103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AI683" s="100"/>
      <c r="AJ683" s="100"/>
      <c r="AK683" s="100" t="s">
        <v>731</v>
      </c>
      <c r="AL683" s="100">
        <v>0</v>
      </c>
      <c r="AM683" s="100">
        <v>0</v>
      </c>
      <c r="AN683" s="100">
        <v>0</v>
      </c>
      <c r="AO683" s="100">
        <v>0</v>
      </c>
      <c r="AP683" s="100">
        <v>0</v>
      </c>
      <c r="AQ683" s="100">
        <v>0</v>
      </c>
    </row>
    <row r="684" s="98" customFormat="1" spans="1:43">
      <c r="A684" s="103"/>
      <c r="B684" s="103"/>
      <c r="C684" s="103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AI684" s="100"/>
      <c r="AJ684" s="100"/>
      <c r="AK684" s="100" t="s">
        <v>732</v>
      </c>
      <c r="AL684" s="100">
        <v>0</v>
      </c>
      <c r="AM684" s="100">
        <v>0</v>
      </c>
      <c r="AN684" s="100">
        <v>0</v>
      </c>
      <c r="AO684" s="100">
        <v>0</v>
      </c>
      <c r="AP684" s="100">
        <v>0</v>
      </c>
      <c r="AQ684" s="100">
        <v>1111</v>
      </c>
    </row>
    <row r="685" s="98" customFormat="1" spans="1:43">
      <c r="A685" s="103"/>
      <c r="B685" s="103"/>
      <c r="C685" s="103"/>
      <c r="D685" s="103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AI685" s="100"/>
      <c r="AJ685" s="100"/>
      <c r="AK685" s="100" t="s">
        <v>96</v>
      </c>
      <c r="AL685" s="100">
        <v>0</v>
      </c>
      <c r="AM685" s="100">
        <v>0</v>
      </c>
      <c r="AN685" s="100">
        <v>100000</v>
      </c>
      <c r="AO685" s="100">
        <v>0</v>
      </c>
      <c r="AP685" s="100">
        <v>0</v>
      </c>
      <c r="AQ685" s="100">
        <v>309888</v>
      </c>
    </row>
    <row r="686" s="98" customFormat="1" spans="1:43">
      <c r="A686" s="103"/>
      <c r="B686" s="103"/>
      <c r="C686" s="103"/>
      <c r="D686" s="103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AI686" s="100"/>
      <c r="AJ686" s="100"/>
      <c r="AK686" s="100" t="s">
        <v>733</v>
      </c>
      <c r="AL686" s="100">
        <v>0</v>
      </c>
      <c r="AM686" s="100">
        <v>0</v>
      </c>
      <c r="AN686" s="100">
        <v>0</v>
      </c>
      <c r="AO686" s="100">
        <v>0</v>
      </c>
      <c r="AP686" s="100">
        <v>0</v>
      </c>
      <c r="AQ686" s="100">
        <v>40000</v>
      </c>
    </row>
    <row r="687" s="98" customFormat="1" spans="1:43">
      <c r="A687" s="103"/>
      <c r="B687" s="103"/>
      <c r="C687" s="103"/>
      <c r="D687" s="103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AI687" s="100"/>
      <c r="AJ687" s="100"/>
      <c r="AK687" s="100" t="s">
        <v>734</v>
      </c>
      <c r="AL687" s="100">
        <v>0</v>
      </c>
      <c r="AM687" s="100">
        <v>0</v>
      </c>
      <c r="AN687" s="100">
        <v>0</v>
      </c>
      <c r="AO687" s="100">
        <v>0</v>
      </c>
      <c r="AP687" s="100">
        <v>0</v>
      </c>
      <c r="AQ687" s="100">
        <v>0</v>
      </c>
    </row>
    <row r="688" s="98" customFormat="1" spans="1:43">
      <c r="A688" s="103"/>
      <c r="B688" s="103"/>
      <c r="C688" s="103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AI688" s="100"/>
      <c r="AJ688" s="100"/>
      <c r="AK688" s="100" t="s">
        <v>98</v>
      </c>
      <c r="AL688" s="100">
        <v>0</v>
      </c>
      <c r="AM688" s="100">
        <v>0</v>
      </c>
      <c r="AN688" s="100">
        <v>0</v>
      </c>
      <c r="AO688" s="100">
        <v>6</v>
      </c>
      <c r="AP688" s="100">
        <v>35000</v>
      </c>
      <c r="AQ688" s="100">
        <v>35000</v>
      </c>
    </row>
    <row r="689" s="98" customFormat="1" spans="1:43">
      <c r="A689" s="103"/>
      <c r="B689" s="103"/>
      <c r="C689" s="103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AI689" s="100"/>
      <c r="AJ689" s="100"/>
      <c r="AK689" s="100" t="s">
        <v>735</v>
      </c>
      <c r="AL689" s="100">
        <v>0</v>
      </c>
      <c r="AM689" s="100">
        <v>0</v>
      </c>
      <c r="AN689" s="100">
        <v>0</v>
      </c>
      <c r="AO689" s="100">
        <v>0</v>
      </c>
      <c r="AP689" s="100">
        <v>0</v>
      </c>
      <c r="AQ689" s="100">
        <v>0</v>
      </c>
    </row>
    <row r="690" s="98" customFormat="1" spans="1:43">
      <c r="A690" s="103"/>
      <c r="B690" s="103"/>
      <c r="C690" s="103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AI690" s="100"/>
      <c r="AJ690" s="100"/>
      <c r="AK690" s="100" t="s">
        <v>736</v>
      </c>
      <c r="AL690" s="100">
        <v>0</v>
      </c>
      <c r="AM690" s="100">
        <v>0</v>
      </c>
      <c r="AN690" s="100">
        <v>0</v>
      </c>
      <c r="AO690" s="100">
        <v>0</v>
      </c>
      <c r="AP690" s="100">
        <v>0</v>
      </c>
      <c r="AQ690" s="100">
        <v>0</v>
      </c>
    </row>
    <row r="691" s="98" customFormat="1" spans="1:43">
      <c r="A691" s="103"/>
      <c r="B691" s="103"/>
      <c r="C691" s="103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AI691" s="100"/>
      <c r="AJ691" s="100"/>
      <c r="AK691" s="100" t="s">
        <v>737</v>
      </c>
      <c r="AL691" s="100">
        <v>0</v>
      </c>
      <c r="AM691" s="100">
        <v>0</v>
      </c>
      <c r="AN691" s="100">
        <v>0</v>
      </c>
      <c r="AO691" s="100">
        <v>0</v>
      </c>
      <c r="AP691" s="100">
        <v>0</v>
      </c>
      <c r="AQ691" s="100">
        <v>0</v>
      </c>
    </row>
    <row r="692" s="98" customFormat="1" spans="1:43">
      <c r="A692" s="103"/>
      <c r="B692" s="103"/>
      <c r="C692" s="103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AI692" s="100"/>
      <c r="AJ692" s="100"/>
      <c r="AK692" s="100" t="s">
        <v>738</v>
      </c>
      <c r="AL692" s="100">
        <v>0</v>
      </c>
      <c r="AM692" s="100">
        <v>0</v>
      </c>
      <c r="AN692" s="100">
        <v>0</v>
      </c>
      <c r="AO692" s="100">
        <v>0</v>
      </c>
      <c r="AP692" s="100">
        <v>0</v>
      </c>
      <c r="AQ692" s="100">
        <v>0</v>
      </c>
    </row>
    <row r="693" s="98" customFormat="1" spans="1:43">
      <c r="A693" s="103"/>
      <c r="B693" s="103"/>
      <c r="C693" s="103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AI693" s="100"/>
      <c r="AJ693" s="100"/>
      <c r="AK693" s="100" t="s">
        <v>739</v>
      </c>
      <c r="AL693" s="100">
        <v>0</v>
      </c>
      <c r="AM693" s="100">
        <v>0</v>
      </c>
      <c r="AN693" s="100">
        <v>0</v>
      </c>
      <c r="AO693" s="100">
        <v>13</v>
      </c>
      <c r="AP693" s="100">
        <v>200000</v>
      </c>
      <c r="AQ693" s="100">
        <v>200000</v>
      </c>
    </row>
    <row r="694" s="98" customFormat="1" spans="1:43">
      <c r="A694" s="103"/>
      <c r="B694" s="103"/>
      <c r="C694" s="103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AI694" s="100"/>
      <c r="AJ694" s="100"/>
      <c r="AK694" s="100" t="s">
        <v>740</v>
      </c>
      <c r="AL694" s="100">
        <v>0</v>
      </c>
      <c r="AM694" s="100">
        <v>0</v>
      </c>
      <c r="AN694" s="100">
        <v>0</v>
      </c>
      <c r="AO694" s="100">
        <v>0</v>
      </c>
      <c r="AP694" s="100">
        <v>0</v>
      </c>
      <c r="AQ694" s="100">
        <v>0</v>
      </c>
    </row>
    <row r="695" s="98" customFormat="1" spans="1:43">
      <c r="A695" s="103"/>
      <c r="B695" s="103"/>
      <c r="C695" s="103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AI695" s="100"/>
      <c r="AJ695" s="100"/>
      <c r="AK695" s="100" t="s">
        <v>741</v>
      </c>
      <c r="AL695" s="100">
        <v>0</v>
      </c>
      <c r="AM695" s="100">
        <v>0</v>
      </c>
      <c r="AN695" s="100">
        <v>0</v>
      </c>
      <c r="AO695" s="100">
        <v>0</v>
      </c>
      <c r="AP695" s="100">
        <v>0</v>
      </c>
      <c r="AQ695" s="100">
        <v>0</v>
      </c>
    </row>
    <row r="696" s="98" customFormat="1" spans="1:43">
      <c r="A696" s="103"/>
      <c r="B696" s="103"/>
      <c r="C696" s="103"/>
      <c r="D696" s="103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AI696" s="100"/>
      <c r="AJ696" s="100"/>
      <c r="AK696" s="100" t="s">
        <v>742</v>
      </c>
      <c r="AL696" s="100">
        <v>0</v>
      </c>
      <c r="AM696" s="100">
        <v>0</v>
      </c>
      <c r="AN696" s="100">
        <v>0</v>
      </c>
      <c r="AO696" s="100">
        <v>0</v>
      </c>
      <c r="AP696" s="100">
        <v>0</v>
      </c>
      <c r="AQ696" s="100">
        <v>0</v>
      </c>
    </row>
    <row r="697" s="98" customFormat="1" spans="1:43">
      <c r="A697" s="103"/>
      <c r="B697" s="103"/>
      <c r="C697" s="103"/>
      <c r="D697" s="103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AI697" s="100"/>
      <c r="AJ697" s="100"/>
      <c r="AK697" s="100" t="s">
        <v>743</v>
      </c>
      <c r="AL697" s="100">
        <v>0</v>
      </c>
      <c r="AM697" s="100">
        <v>0</v>
      </c>
      <c r="AN697" s="100">
        <v>0</v>
      </c>
      <c r="AO697" s="100">
        <v>0</v>
      </c>
      <c r="AP697" s="100">
        <v>0</v>
      </c>
      <c r="AQ697" s="100">
        <v>0</v>
      </c>
    </row>
    <row r="698" s="98" customFormat="1" spans="1:43">
      <c r="A698" s="103"/>
      <c r="B698" s="103"/>
      <c r="C698" s="103"/>
      <c r="D698" s="103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AI698" s="100"/>
      <c r="AJ698" s="100"/>
      <c r="AK698" s="100" t="s">
        <v>744</v>
      </c>
      <c r="AL698" s="100">
        <v>0</v>
      </c>
      <c r="AM698" s="100">
        <v>0</v>
      </c>
      <c r="AN698" s="100">
        <v>0</v>
      </c>
      <c r="AO698" s="100">
        <v>0</v>
      </c>
      <c r="AP698" s="100">
        <v>0</v>
      </c>
      <c r="AQ698" s="100">
        <v>0</v>
      </c>
    </row>
    <row r="699" s="98" customFormat="1" spans="1:43">
      <c r="A699" s="103"/>
      <c r="B699" s="103"/>
      <c r="C699" s="103"/>
      <c r="D699" s="103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AI699" s="100"/>
      <c r="AJ699" s="100"/>
      <c r="AK699" s="100" t="s">
        <v>745</v>
      </c>
      <c r="AL699" s="100">
        <v>0</v>
      </c>
      <c r="AM699" s="100">
        <v>0</v>
      </c>
      <c r="AN699" s="100">
        <v>0</v>
      </c>
      <c r="AO699" s="100">
        <v>0</v>
      </c>
      <c r="AP699" s="100">
        <v>0</v>
      </c>
      <c r="AQ699" s="100">
        <v>30000</v>
      </c>
    </row>
    <row r="700" s="98" customFormat="1" spans="1:43">
      <c r="A700" s="103"/>
      <c r="B700" s="103"/>
      <c r="C700" s="103"/>
      <c r="D700" s="103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AI700" s="100"/>
      <c r="AJ700" s="100"/>
      <c r="AK700" s="100" t="s">
        <v>746</v>
      </c>
      <c r="AL700" s="100">
        <v>0</v>
      </c>
      <c r="AM700" s="100">
        <v>0</v>
      </c>
      <c r="AN700" s="100">
        <v>0</v>
      </c>
      <c r="AO700" s="100">
        <v>0</v>
      </c>
      <c r="AP700" s="100">
        <v>0</v>
      </c>
      <c r="AQ700" s="100">
        <v>0</v>
      </c>
    </row>
    <row r="701" s="98" customFormat="1" spans="1:43">
      <c r="A701" s="103"/>
      <c r="B701" s="103"/>
      <c r="C701" s="103"/>
      <c r="D701" s="103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AI701" s="100"/>
      <c r="AJ701" s="100"/>
      <c r="AK701" s="100" t="s">
        <v>747</v>
      </c>
      <c r="AL701" s="100">
        <v>0</v>
      </c>
      <c r="AM701" s="100">
        <v>0</v>
      </c>
      <c r="AN701" s="100">
        <v>0</v>
      </c>
      <c r="AO701" s="100">
        <v>0</v>
      </c>
      <c r="AP701" s="100">
        <v>0</v>
      </c>
      <c r="AQ701" s="100">
        <v>0</v>
      </c>
    </row>
    <row r="702" s="98" customFormat="1" spans="1:43">
      <c r="A702" s="103"/>
      <c r="B702" s="103"/>
      <c r="C702" s="103"/>
      <c r="D702" s="103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AI702" s="100"/>
      <c r="AJ702" s="100"/>
      <c r="AK702" s="100" t="s">
        <v>748</v>
      </c>
      <c r="AL702" s="100">
        <v>0</v>
      </c>
      <c r="AM702" s="100">
        <v>0</v>
      </c>
      <c r="AN702" s="100">
        <v>0</v>
      </c>
      <c r="AO702" s="100">
        <v>0</v>
      </c>
      <c r="AP702" s="100">
        <v>0</v>
      </c>
      <c r="AQ702" s="100">
        <v>0</v>
      </c>
    </row>
    <row r="703" s="98" customFormat="1" spans="1:43">
      <c r="A703" s="103"/>
      <c r="B703" s="103"/>
      <c r="C703" s="103"/>
      <c r="D703" s="103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AI703" s="100"/>
      <c r="AJ703" s="100"/>
      <c r="AK703" s="100" t="s">
        <v>79</v>
      </c>
      <c r="AL703" s="100">
        <v>0</v>
      </c>
      <c r="AM703" s="100">
        <v>0</v>
      </c>
      <c r="AN703" s="100">
        <v>0</v>
      </c>
      <c r="AO703" s="100">
        <v>2</v>
      </c>
      <c r="AP703" s="100">
        <v>400000</v>
      </c>
      <c r="AQ703" s="100">
        <v>1291012</v>
      </c>
    </row>
    <row r="704" s="98" customFormat="1" spans="1:43">
      <c r="A704" s="103"/>
      <c r="B704" s="103"/>
      <c r="C704" s="103"/>
      <c r="D704" s="103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AI704" s="100"/>
      <c r="AJ704" s="100"/>
      <c r="AK704" s="100" t="s">
        <v>749</v>
      </c>
      <c r="AL704" s="100">
        <v>0</v>
      </c>
      <c r="AM704" s="100">
        <v>0</v>
      </c>
      <c r="AN704" s="100">
        <v>0</v>
      </c>
      <c r="AO704" s="100">
        <v>0</v>
      </c>
      <c r="AP704" s="100">
        <v>0</v>
      </c>
      <c r="AQ704" s="100">
        <v>0</v>
      </c>
    </row>
    <row r="705" s="98" customFormat="1" spans="1:43">
      <c r="A705" s="103"/>
      <c r="B705" s="103"/>
      <c r="C705" s="103"/>
      <c r="D705" s="103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AI705" s="100"/>
      <c r="AJ705" s="100"/>
      <c r="AK705" s="100" t="s">
        <v>750</v>
      </c>
      <c r="AL705" s="100">
        <v>0</v>
      </c>
      <c r="AM705" s="100">
        <v>0</v>
      </c>
      <c r="AN705" s="100">
        <v>0</v>
      </c>
      <c r="AO705" s="100">
        <v>0</v>
      </c>
      <c r="AP705" s="100">
        <v>0</v>
      </c>
      <c r="AQ705" s="100">
        <v>0</v>
      </c>
    </row>
    <row r="706" s="98" customFormat="1" spans="1:43">
      <c r="A706" s="103"/>
      <c r="B706" s="103"/>
      <c r="C706" s="103"/>
      <c r="D706" s="103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AI706" s="100"/>
      <c r="AJ706" s="100"/>
      <c r="AK706" s="100" t="s">
        <v>751</v>
      </c>
      <c r="AL706" s="100">
        <v>0</v>
      </c>
      <c r="AM706" s="100">
        <v>0</v>
      </c>
      <c r="AN706" s="100">
        <v>0</v>
      </c>
      <c r="AO706" s="100">
        <v>0</v>
      </c>
      <c r="AP706" s="100">
        <v>0</v>
      </c>
      <c r="AQ706" s="100">
        <v>0</v>
      </c>
    </row>
    <row r="707" s="98" customFormat="1" spans="1:43">
      <c r="A707" s="103"/>
      <c r="B707" s="103"/>
      <c r="C707" s="103"/>
      <c r="D707" s="103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AI707" s="100"/>
      <c r="AJ707" s="100"/>
      <c r="AK707" s="100" t="s">
        <v>752</v>
      </c>
      <c r="AL707" s="100">
        <v>0</v>
      </c>
      <c r="AM707" s="100">
        <v>0</v>
      </c>
      <c r="AN707" s="100">
        <v>0</v>
      </c>
      <c r="AO707" s="100">
        <v>1</v>
      </c>
      <c r="AP707" s="100">
        <v>0</v>
      </c>
      <c r="AQ707" s="100">
        <v>0</v>
      </c>
    </row>
    <row r="708" s="98" customFormat="1" spans="1:43">
      <c r="A708" s="103"/>
      <c r="B708" s="103"/>
      <c r="C708" s="103"/>
      <c r="D708" s="103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AI708" s="100"/>
      <c r="AJ708" s="100"/>
      <c r="AK708" s="100" t="s">
        <v>753</v>
      </c>
      <c r="AL708" s="100">
        <v>0</v>
      </c>
      <c r="AM708" s="100">
        <v>0</v>
      </c>
      <c r="AN708" s="100">
        <v>0</v>
      </c>
      <c r="AO708" s="100">
        <v>0</v>
      </c>
      <c r="AP708" s="100">
        <v>0</v>
      </c>
      <c r="AQ708" s="100">
        <v>0</v>
      </c>
    </row>
    <row r="709" s="98" customFormat="1" spans="1:43">
      <c r="A709" s="103"/>
      <c r="B709" s="103"/>
      <c r="C709" s="103"/>
      <c r="D709" s="103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AI709" s="100"/>
      <c r="AJ709" s="100"/>
      <c r="AK709" s="100" t="s">
        <v>754</v>
      </c>
      <c r="AL709" s="100">
        <v>0</v>
      </c>
      <c r="AM709" s="100">
        <v>0</v>
      </c>
      <c r="AN709" s="100">
        <v>0</v>
      </c>
      <c r="AO709" s="100">
        <v>0</v>
      </c>
      <c r="AP709" s="100">
        <v>0</v>
      </c>
      <c r="AQ709" s="100">
        <v>0</v>
      </c>
    </row>
    <row r="710" s="98" customFormat="1" spans="1:43">
      <c r="A710" s="103"/>
      <c r="B710" s="103"/>
      <c r="C710" s="103"/>
      <c r="D710" s="103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AI710" s="100"/>
      <c r="AJ710" s="100"/>
      <c r="AK710" s="100" t="s">
        <v>755</v>
      </c>
      <c r="AL710" s="100">
        <v>0</v>
      </c>
      <c r="AM710" s="100">
        <v>0</v>
      </c>
      <c r="AN710" s="100">
        <v>0</v>
      </c>
      <c r="AO710" s="100">
        <v>0</v>
      </c>
      <c r="AP710" s="100">
        <v>0</v>
      </c>
      <c r="AQ710" s="100">
        <v>0</v>
      </c>
    </row>
    <row r="711" s="98" customFormat="1" spans="1:43">
      <c r="A711" s="103"/>
      <c r="B711" s="103"/>
      <c r="C711" s="103"/>
      <c r="D711" s="103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AI711" s="100"/>
      <c r="AJ711" s="100"/>
      <c r="AK711" s="100" t="s">
        <v>756</v>
      </c>
      <c r="AL711" s="100">
        <v>0</v>
      </c>
      <c r="AM711" s="100">
        <v>0</v>
      </c>
      <c r="AN711" s="100">
        <v>0</v>
      </c>
      <c r="AO711" s="100">
        <v>0</v>
      </c>
      <c r="AP711" s="100">
        <v>0</v>
      </c>
      <c r="AQ711" s="100">
        <v>20000</v>
      </c>
    </row>
    <row r="712" s="98" customFormat="1" spans="1:43">
      <c r="A712" s="103"/>
      <c r="B712" s="103"/>
      <c r="C712" s="103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AI712" s="100"/>
      <c r="AJ712" s="100"/>
      <c r="AK712" s="100" t="s">
        <v>757</v>
      </c>
      <c r="AL712" s="100">
        <v>0</v>
      </c>
      <c r="AM712" s="100">
        <v>0</v>
      </c>
      <c r="AN712" s="100">
        <v>0</v>
      </c>
      <c r="AO712" s="100">
        <v>0</v>
      </c>
      <c r="AP712" s="100">
        <v>0</v>
      </c>
      <c r="AQ712" s="100">
        <v>0</v>
      </c>
    </row>
    <row r="713" s="98" customFormat="1" spans="1:43">
      <c r="A713" s="103"/>
      <c r="B713" s="103"/>
      <c r="C713" s="103"/>
      <c r="D713" s="103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AI713" s="100"/>
      <c r="AJ713" s="100"/>
      <c r="AK713" s="100" t="s">
        <v>758</v>
      </c>
      <c r="AL713" s="100">
        <v>0</v>
      </c>
      <c r="AM713" s="100">
        <v>0</v>
      </c>
      <c r="AN713" s="100">
        <v>0</v>
      </c>
      <c r="AO713" s="100">
        <v>0</v>
      </c>
      <c r="AP713" s="100">
        <v>0</v>
      </c>
      <c r="AQ713" s="100">
        <v>0</v>
      </c>
    </row>
    <row r="714" s="98" customFormat="1" spans="1:43">
      <c r="A714" s="103"/>
      <c r="B714" s="103"/>
      <c r="C714" s="103"/>
      <c r="D714" s="103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AI714" s="100"/>
      <c r="AJ714" s="100"/>
      <c r="AK714" s="100" t="s">
        <v>759</v>
      </c>
      <c r="AL714" s="100">
        <v>0</v>
      </c>
      <c r="AM714" s="100">
        <v>0</v>
      </c>
      <c r="AN714" s="100">
        <v>0</v>
      </c>
      <c r="AO714" s="100">
        <v>0</v>
      </c>
      <c r="AP714" s="100">
        <v>0</v>
      </c>
      <c r="AQ714" s="100">
        <v>0</v>
      </c>
    </row>
    <row r="715" s="98" customFormat="1" spans="1:43">
      <c r="A715" s="103"/>
      <c r="B715" s="103"/>
      <c r="C715" s="103"/>
      <c r="D715" s="103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AI715" s="100"/>
      <c r="AJ715" s="100"/>
      <c r="AK715" s="100" t="s">
        <v>760</v>
      </c>
      <c r="AL715" s="100">
        <v>0</v>
      </c>
      <c r="AM715" s="100">
        <v>0</v>
      </c>
      <c r="AN715" s="100">
        <v>0</v>
      </c>
      <c r="AO715" s="100">
        <v>0</v>
      </c>
      <c r="AP715" s="100">
        <v>0</v>
      </c>
      <c r="AQ715" s="100">
        <v>11700</v>
      </c>
    </row>
    <row r="716" s="98" customFormat="1" spans="1:43">
      <c r="A716" s="103"/>
      <c r="B716" s="103"/>
      <c r="C716" s="103"/>
      <c r="D716" s="103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AI716" s="100"/>
      <c r="AJ716" s="100"/>
      <c r="AK716" s="100" t="s">
        <v>761</v>
      </c>
      <c r="AL716" s="100">
        <v>0</v>
      </c>
      <c r="AM716" s="100">
        <v>0</v>
      </c>
      <c r="AN716" s="100">
        <v>0</v>
      </c>
      <c r="AO716" s="100">
        <v>0</v>
      </c>
      <c r="AP716" s="100">
        <v>0</v>
      </c>
      <c r="AQ716" s="100">
        <v>0</v>
      </c>
    </row>
    <row r="717" s="98" customFormat="1" spans="1:43">
      <c r="A717" s="103"/>
      <c r="B717" s="103"/>
      <c r="C717" s="103"/>
      <c r="D717" s="103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AI717" s="100"/>
      <c r="AJ717" s="100"/>
      <c r="AK717" s="100" t="s">
        <v>762</v>
      </c>
      <c r="AL717" s="100">
        <v>0</v>
      </c>
      <c r="AM717" s="100">
        <v>0</v>
      </c>
      <c r="AN717" s="100">
        <v>0</v>
      </c>
      <c r="AO717" s="100">
        <v>0</v>
      </c>
      <c r="AP717" s="100">
        <v>0</v>
      </c>
      <c r="AQ717" s="100">
        <v>0</v>
      </c>
    </row>
    <row r="718" s="98" customFormat="1" spans="35:43">
      <c r="AI718" s="100"/>
      <c r="AJ718" s="100"/>
      <c r="AK718" s="100" t="s">
        <v>763</v>
      </c>
      <c r="AL718" s="100">
        <v>0</v>
      </c>
      <c r="AM718" s="100">
        <v>0</v>
      </c>
      <c r="AN718" s="100">
        <v>0</v>
      </c>
      <c r="AO718" s="100">
        <v>0</v>
      </c>
      <c r="AP718" s="100">
        <v>0</v>
      </c>
      <c r="AQ718" s="100">
        <v>0</v>
      </c>
    </row>
    <row r="719" s="98" customFormat="1" spans="35:43">
      <c r="AI719" s="100"/>
      <c r="AJ719" s="100"/>
      <c r="AK719" s="100" t="s">
        <v>764</v>
      </c>
      <c r="AL719" s="100">
        <v>0</v>
      </c>
      <c r="AM719" s="100">
        <v>0</v>
      </c>
      <c r="AN719" s="100">
        <v>0</v>
      </c>
      <c r="AO719" s="100">
        <v>0</v>
      </c>
      <c r="AP719" s="100">
        <v>0</v>
      </c>
      <c r="AQ719" s="100">
        <v>0</v>
      </c>
    </row>
    <row r="720" s="98" customFormat="1" spans="35:43">
      <c r="AI720" s="100"/>
      <c r="AJ720" s="100"/>
      <c r="AK720" s="100" t="s">
        <v>765</v>
      </c>
      <c r="AL720" s="100">
        <v>0</v>
      </c>
      <c r="AM720" s="100">
        <v>0</v>
      </c>
      <c r="AN720" s="100">
        <v>0</v>
      </c>
      <c r="AO720" s="100">
        <v>0</v>
      </c>
      <c r="AP720" s="100">
        <v>0</v>
      </c>
      <c r="AQ720" s="100">
        <v>0</v>
      </c>
    </row>
    <row r="721" s="98" customFormat="1" spans="35:43">
      <c r="AI721" s="100"/>
      <c r="AJ721" s="100"/>
      <c r="AK721" s="100" t="s">
        <v>766</v>
      </c>
      <c r="AL721" s="100">
        <v>1</v>
      </c>
      <c r="AM721" s="100">
        <v>0</v>
      </c>
      <c r="AN721" s="100">
        <v>0</v>
      </c>
      <c r="AO721" s="100">
        <v>1</v>
      </c>
      <c r="AP721" s="100">
        <v>0</v>
      </c>
      <c r="AQ721" s="100">
        <v>0</v>
      </c>
    </row>
    <row r="722" s="98" customFormat="1" spans="35:43">
      <c r="AI722" s="100"/>
      <c r="AJ722" s="100"/>
      <c r="AK722" s="100" t="s">
        <v>767</v>
      </c>
      <c r="AL722" s="100">
        <v>0</v>
      </c>
      <c r="AM722" s="100">
        <v>0</v>
      </c>
      <c r="AN722" s="100">
        <v>0</v>
      </c>
      <c r="AO722" s="100">
        <v>0</v>
      </c>
      <c r="AP722" s="100">
        <v>0</v>
      </c>
      <c r="AQ722" s="100">
        <v>0</v>
      </c>
    </row>
    <row r="723" s="98" customFormat="1" spans="35:43">
      <c r="AI723" s="100"/>
      <c r="AJ723" s="100"/>
      <c r="AK723" s="100" t="s">
        <v>768</v>
      </c>
      <c r="AL723" s="100">
        <v>0</v>
      </c>
      <c r="AM723" s="100">
        <v>0</v>
      </c>
      <c r="AN723" s="100">
        <v>0</v>
      </c>
      <c r="AO723" s="100">
        <v>0</v>
      </c>
      <c r="AP723" s="100">
        <v>0</v>
      </c>
      <c r="AQ723" s="100">
        <v>0</v>
      </c>
    </row>
    <row r="724" s="98" customFormat="1" spans="35:43">
      <c r="AI724" s="100"/>
      <c r="AJ724" s="100"/>
      <c r="AK724" s="100" t="s">
        <v>769</v>
      </c>
      <c r="AL724" s="100">
        <v>0</v>
      </c>
      <c r="AM724" s="100">
        <v>0</v>
      </c>
      <c r="AN724" s="100">
        <v>0</v>
      </c>
      <c r="AO724" s="100">
        <v>0</v>
      </c>
      <c r="AP724" s="100">
        <v>0</v>
      </c>
      <c r="AQ724" s="100">
        <v>0</v>
      </c>
    </row>
    <row r="725" s="98" customFormat="1" spans="35:43">
      <c r="AI725" s="100"/>
      <c r="AJ725" s="100"/>
      <c r="AK725" s="100" t="s">
        <v>770</v>
      </c>
      <c r="AL725" s="100">
        <v>0</v>
      </c>
      <c r="AM725" s="100">
        <v>0</v>
      </c>
      <c r="AN725" s="100">
        <v>0</v>
      </c>
      <c r="AO725" s="100">
        <v>0</v>
      </c>
      <c r="AP725" s="100">
        <v>0</v>
      </c>
      <c r="AQ725" s="100">
        <v>0</v>
      </c>
    </row>
    <row r="726" s="98" customFormat="1" spans="35:43">
      <c r="AI726" s="100"/>
      <c r="AJ726" s="100"/>
      <c r="AK726" s="100" t="s">
        <v>771</v>
      </c>
      <c r="AL726" s="100">
        <v>0</v>
      </c>
      <c r="AM726" s="100">
        <v>0</v>
      </c>
      <c r="AN726" s="100">
        <v>0</v>
      </c>
      <c r="AO726" s="100">
        <v>0</v>
      </c>
      <c r="AP726" s="100">
        <v>0</v>
      </c>
      <c r="AQ726" s="100">
        <v>0</v>
      </c>
    </row>
    <row r="727" s="98" customFormat="1" spans="35:43">
      <c r="AI727" s="100"/>
      <c r="AJ727" s="100"/>
      <c r="AK727" s="100" t="s">
        <v>772</v>
      </c>
      <c r="AL727" s="100">
        <v>0</v>
      </c>
      <c r="AM727" s="100">
        <v>0</v>
      </c>
      <c r="AN727" s="100">
        <v>0</v>
      </c>
      <c r="AO727" s="100">
        <v>0</v>
      </c>
      <c r="AP727" s="100">
        <v>0</v>
      </c>
      <c r="AQ727" s="100">
        <v>0</v>
      </c>
    </row>
    <row r="728" s="98" customFormat="1" spans="35:43">
      <c r="AI728" s="100"/>
      <c r="AJ728" s="100"/>
      <c r="AK728" s="100" t="s">
        <v>773</v>
      </c>
      <c r="AL728" s="100">
        <v>0</v>
      </c>
      <c r="AM728" s="100">
        <v>0</v>
      </c>
      <c r="AN728" s="100">
        <v>0</v>
      </c>
      <c r="AO728" s="100">
        <v>0</v>
      </c>
      <c r="AP728" s="100">
        <v>0</v>
      </c>
      <c r="AQ728" s="100">
        <v>0</v>
      </c>
    </row>
    <row r="729" s="98" customFormat="1" spans="35:43">
      <c r="AI729" s="100"/>
      <c r="AJ729" s="100"/>
      <c r="AK729" s="100" t="s">
        <v>774</v>
      </c>
      <c r="AL729" s="100">
        <v>0</v>
      </c>
      <c r="AM729" s="100">
        <v>0</v>
      </c>
      <c r="AN729" s="100">
        <v>0</v>
      </c>
      <c r="AO729" s="100">
        <v>0</v>
      </c>
      <c r="AP729" s="100">
        <v>0</v>
      </c>
      <c r="AQ729" s="100">
        <v>273000</v>
      </c>
    </row>
    <row r="730" s="98" customFormat="1" spans="35:43">
      <c r="AI730" s="100"/>
      <c r="AJ730" s="100"/>
      <c r="AK730" s="100" t="s">
        <v>775</v>
      </c>
      <c r="AL730" s="100">
        <v>0</v>
      </c>
      <c r="AM730" s="100">
        <v>0</v>
      </c>
      <c r="AN730" s="100">
        <v>0</v>
      </c>
      <c r="AO730" s="100">
        <v>0</v>
      </c>
      <c r="AP730" s="100">
        <v>0</v>
      </c>
      <c r="AQ730" s="100">
        <v>5000</v>
      </c>
    </row>
    <row r="731" s="98" customFormat="1" spans="35:43">
      <c r="AI731" s="100"/>
      <c r="AJ731" s="100"/>
      <c r="AK731" s="100" t="s">
        <v>776</v>
      </c>
      <c r="AL731" s="100">
        <v>0</v>
      </c>
      <c r="AM731" s="100">
        <v>0</v>
      </c>
      <c r="AN731" s="100">
        <v>0</v>
      </c>
      <c r="AO731" s="100">
        <v>0</v>
      </c>
      <c r="AP731" s="100">
        <v>0</v>
      </c>
      <c r="AQ731" s="100">
        <v>0</v>
      </c>
    </row>
    <row r="732" s="98" customFormat="1" spans="35:43">
      <c r="AI732" s="100"/>
      <c r="AJ732" s="100"/>
      <c r="AK732" s="100" t="s">
        <v>777</v>
      </c>
      <c r="AL732" s="100">
        <v>0</v>
      </c>
      <c r="AM732" s="100">
        <v>0</v>
      </c>
      <c r="AN732" s="100">
        <v>0</v>
      </c>
      <c r="AO732" s="100">
        <v>0</v>
      </c>
      <c r="AP732" s="100">
        <v>0</v>
      </c>
      <c r="AQ732" s="100">
        <v>0</v>
      </c>
    </row>
    <row r="733" s="98" customFormat="1" spans="35:43">
      <c r="AI733" s="100"/>
      <c r="AJ733" s="100"/>
      <c r="AK733" s="100" t="s">
        <v>778</v>
      </c>
      <c r="AL733" s="100">
        <v>0</v>
      </c>
      <c r="AM733" s="100">
        <v>0</v>
      </c>
      <c r="AN733" s="100">
        <v>0</v>
      </c>
      <c r="AO733" s="100">
        <v>0</v>
      </c>
      <c r="AP733" s="100">
        <v>0</v>
      </c>
      <c r="AQ733" s="100">
        <v>0</v>
      </c>
    </row>
    <row r="734" s="98" customFormat="1" spans="35:43">
      <c r="AI734" s="100"/>
      <c r="AJ734" s="100"/>
      <c r="AK734" s="100" t="s">
        <v>779</v>
      </c>
      <c r="AL734" s="100">
        <v>0</v>
      </c>
      <c r="AM734" s="100">
        <v>0</v>
      </c>
      <c r="AN734" s="100">
        <v>0</v>
      </c>
      <c r="AO734" s="100">
        <v>0</v>
      </c>
      <c r="AP734" s="100">
        <v>0</v>
      </c>
      <c r="AQ734" s="100">
        <v>0</v>
      </c>
    </row>
    <row r="735" s="98" customFormat="1" spans="35:43">
      <c r="AI735" s="100"/>
      <c r="AJ735" s="100"/>
      <c r="AK735" s="100" t="s">
        <v>780</v>
      </c>
      <c r="AL735" s="100">
        <v>0</v>
      </c>
      <c r="AM735" s="100">
        <v>0</v>
      </c>
      <c r="AN735" s="100">
        <v>0</v>
      </c>
      <c r="AO735" s="100">
        <v>4</v>
      </c>
      <c r="AP735" s="100">
        <v>20000</v>
      </c>
      <c r="AQ735" s="100">
        <v>70500</v>
      </c>
    </row>
    <row r="736" s="98" customFormat="1" spans="35:43">
      <c r="AI736" s="100"/>
      <c r="AJ736" s="100"/>
      <c r="AK736" s="100" t="s">
        <v>781</v>
      </c>
      <c r="AL736" s="100">
        <v>0</v>
      </c>
      <c r="AM736" s="100">
        <v>0</v>
      </c>
      <c r="AN736" s="100">
        <v>0</v>
      </c>
      <c r="AO736" s="100">
        <v>0</v>
      </c>
      <c r="AP736" s="100">
        <v>0</v>
      </c>
      <c r="AQ736" s="100">
        <v>0</v>
      </c>
    </row>
    <row r="737" s="98" customFormat="1" spans="35:43">
      <c r="AI737" s="100"/>
      <c r="AJ737" s="100"/>
      <c r="AK737" s="100" t="s">
        <v>782</v>
      </c>
      <c r="AL737" s="100">
        <v>0</v>
      </c>
      <c r="AM737" s="100">
        <v>0</v>
      </c>
      <c r="AN737" s="100">
        <v>0</v>
      </c>
      <c r="AO737" s="100">
        <v>0</v>
      </c>
      <c r="AP737" s="100">
        <v>0</v>
      </c>
      <c r="AQ737" s="100">
        <v>140000</v>
      </c>
    </row>
    <row r="738" s="98" customFormat="1" spans="35:43">
      <c r="AI738" s="100"/>
      <c r="AJ738" s="100"/>
      <c r="AK738" s="100" t="s">
        <v>783</v>
      </c>
      <c r="AL738" s="100">
        <v>0</v>
      </c>
      <c r="AM738" s="100">
        <v>0</v>
      </c>
      <c r="AN738" s="100">
        <v>0</v>
      </c>
      <c r="AO738" s="100">
        <v>0</v>
      </c>
      <c r="AP738" s="100">
        <v>0</v>
      </c>
      <c r="AQ738" s="100">
        <v>111000</v>
      </c>
    </row>
    <row r="739" s="98" customFormat="1" spans="35:43">
      <c r="AI739" s="100"/>
      <c r="AJ739" s="100"/>
      <c r="AK739" s="100" t="s">
        <v>784</v>
      </c>
      <c r="AL739" s="100">
        <v>0</v>
      </c>
      <c r="AM739" s="100">
        <v>0</v>
      </c>
      <c r="AN739" s="100">
        <v>0</v>
      </c>
      <c r="AO739" s="100">
        <v>0</v>
      </c>
      <c r="AP739" s="100">
        <v>0</v>
      </c>
      <c r="AQ739" s="100">
        <v>0</v>
      </c>
    </row>
    <row r="740" s="98" customFormat="1" spans="35:43">
      <c r="AI740" s="100"/>
      <c r="AJ740" s="100"/>
      <c r="AK740" s="100" t="s">
        <v>785</v>
      </c>
      <c r="AL740" s="100">
        <v>0</v>
      </c>
      <c r="AM740" s="100">
        <v>0</v>
      </c>
      <c r="AN740" s="100">
        <v>0</v>
      </c>
      <c r="AO740" s="100">
        <v>0</v>
      </c>
      <c r="AP740" s="100">
        <v>0</v>
      </c>
      <c r="AQ740" s="100">
        <v>1076000</v>
      </c>
    </row>
    <row r="741" s="98" customFormat="1" spans="35:43">
      <c r="AI741" s="100"/>
      <c r="AJ741" s="100"/>
      <c r="AK741" s="100" t="s">
        <v>104</v>
      </c>
      <c r="AL741" s="100"/>
      <c r="AM741" s="100"/>
      <c r="AN741" s="100"/>
      <c r="AO741" s="100"/>
      <c r="AP741" s="100"/>
      <c r="AQ741" s="100"/>
    </row>
    <row r="742" s="98" customFormat="1" spans="35:43">
      <c r="AI742" s="100"/>
      <c r="AJ742" s="100"/>
      <c r="AK742" s="100" t="s">
        <v>107</v>
      </c>
      <c r="AL742" s="100">
        <v>12</v>
      </c>
      <c r="AM742" s="100">
        <v>151000</v>
      </c>
      <c r="AN742" s="100">
        <v>1410800</v>
      </c>
      <c r="AO742" s="100">
        <v>761</v>
      </c>
      <c r="AP742" s="100">
        <v>15122700</v>
      </c>
      <c r="AQ742" s="100">
        <v>62676527</v>
      </c>
    </row>
  </sheetData>
  <mergeCells count="21">
    <mergeCell ref="A1:AH1"/>
    <mergeCell ref="C2:F2"/>
    <mergeCell ref="G2:N2"/>
    <mergeCell ref="O2:V2"/>
    <mergeCell ref="W2:AC2"/>
    <mergeCell ref="AD2:AF2"/>
    <mergeCell ref="A24:B24"/>
    <mergeCell ref="A26:AH26"/>
    <mergeCell ref="A29:AH29"/>
    <mergeCell ref="A30:AH30"/>
    <mergeCell ref="A32:F32"/>
    <mergeCell ref="A33:F33"/>
    <mergeCell ref="A2:A3"/>
    <mergeCell ref="A4:A9"/>
    <mergeCell ref="A10:A15"/>
    <mergeCell ref="A16:A23"/>
    <mergeCell ref="B2:B3"/>
    <mergeCell ref="AG2:AG3"/>
    <mergeCell ref="AH2:AH3"/>
    <mergeCell ref="AH4:AH9"/>
    <mergeCell ref="AH10:AH15"/>
  </mergeCells>
  <conditionalFormatting sqref="E4:E8">
    <cfRule type="cellIs" dxfId="0" priority="3" operator="greaterThan">
      <formula>0</formula>
    </cfRule>
  </conditionalFormatting>
  <conditionalFormatting sqref="E10:E14">
    <cfRule type="cellIs" dxfId="0" priority="2" operator="greaterThan">
      <formula>0</formula>
    </cfRule>
  </conditionalFormatting>
  <conditionalFormatting sqref="F4:F23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{f28d2610-ed13-4adb-98b9-70c97b795f54}</x14:id>
        </ext>
      </extLst>
    </cfRule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{647712f2-88e5-4878-8c78-c6a053c8b93d}</x14:id>
        </ext>
      </extLst>
    </cfRule>
    <cfRule type="dataBar" priority="3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{adbe5c0b-8b5d-4dd7-9cbd-b9a5ef84730f}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{dae5a378-e0aa-48ef-9aff-71b98ec26bff}</x14:id>
        </ext>
      </extLst>
    </cfRule>
    <cfRule type="dataBar" priority="3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{741a423a-66e2-4d61-93ae-20315933e7d9}</x14:id>
        </ext>
      </extLst>
    </cfRule>
  </conditionalFormatting>
  <conditionalFormatting sqref="N4:N23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{0f2664e8-eaa7-491e-b406-bd242cd33026}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{47c48773-6d91-4a47-b665-62082201bfef}</x14:id>
        </ext>
      </extLst>
    </cfRule>
    <cfRule type="dataBar" priority="3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{82eb5a6e-f83f-43d7-9a4f-7681620d17a6}</x14:id>
        </ext>
      </extLst>
    </cfRule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{b461fbd3-0151-4290-ad19-5ad4ee5b8764}</x14:id>
        </ext>
      </extLst>
    </cfRule>
    <cfRule type="dataBar" priority="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{af5527e6-5081-4661-b856-d36043f9b853}</x14:id>
        </ext>
      </extLst>
    </cfRule>
  </conditionalFormatting>
  <conditionalFormatting sqref="V16:V2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{6f7f6d12-81d6-42b1-a8c8-4c0654f0e73a}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{e818b1fb-d0ce-4564-8e50-2c7fdd3b889c}</x14:id>
        </ext>
      </extLst>
    </cfRule>
    <cfRule type="dataBar" priority="19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{8485045e-c5a0-4bd2-b063-a8d59c234d31}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{54db2d49-cc30-4c44-8d28-624df964ad74}</x14:id>
        </ext>
      </extLst>
    </cfRule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{ac5ed22b-05ab-4d83-8d4c-c7d135bec20f}</x14:id>
        </ext>
      </extLst>
    </cfRule>
  </conditionalFormatting>
  <conditionalFormatting sqref="AC4:AC2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{fafa4c86-65b6-4bdf-a16f-625ed655676d}</x14:id>
        </ext>
      </extLst>
    </cfRule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{88732c7b-9e99-446d-baea-580581a6022e}</x14:id>
        </ext>
      </extLst>
    </cfRule>
    <cfRule type="dataBar" priority="1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{b880d669-6ac2-4830-af8f-1956b4f768dc}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{f19336ea-3042-4126-b0fd-148f5bcff42e}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{139051a6-5e99-4014-8b8d-22aec561a4d5}</x14:id>
        </ext>
      </extLst>
    </cfRule>
  </conditionalFormatting>
  <conditionalFormatting sqref="AF4:AF2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{f36d4128-6ecc-4563-bfee-f28573c023ce}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{04d2cf94-f404-45da-9519-e5941303908f}</x14:id>
        </ext>
      </extLst>
    </cfRule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{138fd60d-1c9a-4d0c-863d-1a6ee3ed21fe}</x14:id>
        </ext>
      </extLst>
    </cfRule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{231b359a-6b84-4988-af2d-a161cd594b94}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{87725054-1cce-47be-bbed-7515ca5ccf07}</x14:id>
        </ext>
      </extLst>
    </cfRule>
  </conditionalFormatting>
  <conditionalFormatting sqref="AG4:AG2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{3aaafaac-84f6-479b-ad11-6e322a270c1d}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{292dd304-9cb8-4069-95b8-2a0db83d5de0}</x14:id>
        </ext>
      </extLst>
    </cfRule>
    <cfRule type="dataBar" priority="2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{a759d070-b3b2-43f0-ab47-4b5da39fdb69}</x14:id>
        </ext>
      </extLst>
    </cfRule>
    <cfRule type="dataBar" priority="2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{f235b6a1-3cf7-4af1-8bc1-7b06657420de}</x14:id>
        </ext>
      </extLst>
    </cfRule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{bc1e256c-000d-4b74-b14d-b5e707607b0f}</x14:id>
        </ext>
      </extLst>
    </cfRule>
  </conditionalFormatting>
  <conditionalFormatting sqref="D4:D8 D10:D14">
    <cfRule type="cellIs" dxfId="0" priority="22" operator="greaterThan">
      <formula>0</formula>
    </cfRule>
  </conditionalFormatting>
  <conditionalFormatting sqref="H4:H8 H10:H14 H16:H22">
    <cfRule type="cellIs" dxfId="1" priority="1" operator="equal">
      <formula>0</formula>
    </cfRule>
  </conditionalFormatting>
  <conditionalFormatting sqref="M4:M8 M16:M22 M10:M14">
    <cfRule type="top10" dxfId="2" priority="11" rank="3"/>
  </conditionalFormatting>
  <conditionalFormatting sqref="U4:U8 U16:U22 U10:U14">
    <cfRule type="top10" dxfId="2" priority="10" rank="3"/>
  </conditionalFormatting>
  <conditionalFormatting sqref="AB4:AB8 AB16:AB22 AB10:AB14">
    <cfRule type="top10" dxfId="2" priority="9" rank="3"/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8d2610-ed13-4adb-98b9-70c97b795f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47712f2-88e5-4878-8c78-c6a053c8b9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dbe5c0b-8b5d-4dd7-9cbd-b9a5ef84730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ae5a378-e0aa-48ef-9aff-71b98ec26b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41a423a-66e2-4d61-93ae-20315933e7d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F4:F23</xm:sqref>
        </x14:conditionalFormatting>
        <x14:conditionalFormatting xmlns:xm="http://schemas.microsoft.com/office/excel/2006/main">
          <x14:cfRule type="dataBar" id="{0f2664e8-eaa7-491e-b406-bd242cd330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7c48773-6d91-4a47-b665-62082201bf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2eb5a6e-f83f-43d7-9a4f-7681620d17a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461fbd3-0151-4290-ad19-5ad4ee5b87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f5527e6-5081-4661-b856-d36043f9b85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N4:N23</xm:sqref>
        </x14:conditionalFormatting>
        <x14:conditionalFormatting xmlns:xm="http://schemas.microsoft.com/office/excel/2006/main">
          <x14:cfRule type="dataBar" id="{6f7f6d12-81d6-42b1-a8c8-4c0654f0e7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818b1fb-d0ce-4564-8e50-2c7fdd3b88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485045e-c5a0-4bd2-b063-a8d59c234d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4db2d49-cc30-4c44-8d28-624df964ad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c5ed22b-05ab-4d83-8d4c-c7d135bec20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V16:V23</xm:sqref>
        </x14:conditionalFormatting>
        <x14:conditionalFormatting xmlns:xm="http://schemas.microsoft.com/office/excel/2006/main">
          <x14:cfRule type="dataBar" id="{fafa4c86-65b6-4bdf-a16f-625ed65567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88732c7b-9e99-446d-baea-580581a602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880d669-6ac2-4830-af8f-1956b4f768d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19336ea-3042-4126-b0fd-148f5bcff4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39051a6-5e99-4014-8b8d-22aec561a4d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AC4:AC23</xm:sqref>
        </x14:conditionalFormatting>
        <x14:conditionalFormatting xmlns:xm="http://schemas.microsoft.com/office/excel/2006/main">
          <x14:cfRule type="dataBar" id="{f36d4128-6ecc-4563-bfee-f28573c023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4d2cf94-f404-45da-9519-e594130390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38fd60d-1c9a-4d0c-863d-1a6ee3ed21f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31b359a-6b84-4988-af2d-a161cd594b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7725054-1cce-47be-bbed-7515ca5ccf0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AF4:AF23</xm:sqref>
        </x14:conditionalFormatting>
        <x14:conditionalFormatting xmlns:xm="http://schemas.microsoft.com/office/excel/2006/main">
          <x14:cfRule type="dataBar" id="{3aaafaac-84f6-479b-ad11-6e322a270c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92dd304-9cb8-4069-95b8-2a0db83d5d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759d070-b3b2-43f0-ab47-4b5da39fdb6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235b6a1-3cf7-4af1-8bc1-7b06657420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c1e256c-000d-4b74-b14d-b5e707607b0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AG4:AG23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44"/>
  <sheetViews>
    <sheetView workbookViewId="0">
      <selection activeCell="AK1" sqref="AK$1:AQ$1048576"/>
    </sheetView>
  </sheetViews>
  <sheetFormatPr defaultColWidth="9" defaultRowHeight="13.5"/>
  <cols>
    <col min="3" max="4" width="9" hidden="1" customWidth="1"/>
    <col min="6" max="12" width="9" hidden="1" customWidth="1"/>
    <col min="13" max="13" width="12.125" customWidth="1"/>
    <col min="14" max="20" width="9" hidden="1" customWidth="1"/>
    <col min="21" max="21" width="14.25" customWidth="1"/>
    <col min="22" max="27" width="9" hidden="1" customWidth="1"/>
    <col min="28" max="28" width="15.25" customWidth="1"/>
    <col min="29" max="34" width="9" hidden="1" customWidth="1"/>
  </cols>
  <sheetData>
    <row r="1" ht="23.25" spans="1:34">
      <c r="A1" s="1" t="s">
        <v>786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8" spans="1:44">
      <c r="A2" s="2" t="s">
        <v>5</v>
      </c>
      <c r="B2" s="3" t="s">
        <v>6</v>
      </c>
      <c r="C2" s="4" t="s">
        <v>7</v>
      </c>
      <c r="D2" s="4"/>
      <c r="E2" s="4"/>
      <c r="F2" s="4"/>
      <c r="G2" s="2" t="s">
        <v>8</v>
      </c>
      <c r="H2" s="5"/>
      <c r="I2" s="55"/>
      <c r="J2" s="56"/>
      <c r="K2" s="56"/>
      <c r="L2" s="56"/>
      <c r="M2" s="56"/>
      <c r="N2" s="3"/>
      <c r="O2" s="2" t="s">
        <v>9</v>
      </c>
      <c r="P2" s="5"/>
      <c r="Q2" s="55"/>
      <c r="R2" s="56"/>
      <c r="S2" s="56"/>
      <c r="T2" s="56"/>
      <c r="U2" s="56"/>
      <c r="V2" s="3"/>
      <c r="W2" s="69" t="s">
        <v>10</v>
      </c>
      <c r="X2" s="4"/>
      <c r="Y2" s="4"/>
      <c r="Z2" s="4"/>
      <c r="AA2" s="4"/>
      <c r="AB2" s="4"/>
      <c r="AC2" s="77"/>
      <c r="AD2" s="4" t="s">
        <v>11</v>
      </c>
      <c r="AE2" s="4"/>
      <c r="AF2" s="77"/>
      <c r="AG2" s="77" t="s">
        <v>12</v>
      </c>
      <c r="AH2" s="77" t="s">
        <v>13</v>
      </c>
      <c r="AK2" s="97"/>
      <c r="AL2" s="97"/>
      <c r="AM2" s="97"/>
      <c r="AN2" s="97"/>
      <c r="AO2" s="97"/>
      <c r="AP2" s="97"/>
      <c r="AQ2" s="97"/>
      <c r="AR2" s="97"/>
    </row>
    <row r="3" ht="36.75" spans="1:43">
      <c r="A3" s="6"/>
      <c r="B3" s="7"/>
      <c r="C3" s="6" t="s">
        <v>16</v>
      </c>
      <c r="D3" s="8" t="s">
        <v>17</v>
      </c>
      <c r="E3" s="94" t="s">
        <v>18</v>
      </c>
      <c r="F3" s="10" t="s">
        <v>19</v>
      </c>
      <c r="G3" s="6" t="s">
        <v>16</v>
      </c>
      <c r="H3" s="8" t="s">
        <v>17</v>
      </c>
      <c r="I3" s="8" t="s">
        <v>20</v>
      </c>
      <c r="J3" s="9" t="s">
        <v>21</v>
      </c>
      <c r="K3" s="9" t="s">
        <v>22</v>
      </c>
      <c r="L3" s="9" t="s">
        <v>23</v>
      </c>
      <c r="M3" s="94" t="s">
        <v>18</v>
      </c>
      <c r="N3" s="7" t="s">
        <v>19</v>
      </c>
      <c r="O3" s="6" t="s">
        <v>16</v>
      </c>
      <c r="P3" s="10" t="s">
        <v>17</v>
      </c>
      <c r="Q3" s="8" t="s">
        <v>20</v>
      </c>
      <c r="R3" s="10" t="s">
        <v>24</v>
      </c>
      <c r="S3" s="10" t="s">
        <v>25</v>
      </c>
      <c r="T3" s="10" t="s">
        <v>23</v>
      </c>
      <c r="U3" s="96" t="s">
        <v>18</v>
      </c>
      <c r="V3" s="7" t="s">
        <v>19</v>
      </c>
      <c r="W3" s="6" t="s">
        <v>16</v>
      </c>
      <c r="X3" s="9" t="s">
        <v>17</v>
      </c>
      <c r="Y3" s="9" t="s">
        <v>26</v>
      </c>
      <c r="Z3" s="9" t="s">
        <v>27</v>
      </c>
      <c r="AA3" s="10" t="s">
        <v>23</v>
      </c>
      <c r="AB3" s="94" t="s">
        <v>18</v>
      </c>
      <c r="AC3" s="78" t="s">
        <v>19</v>
      </c>
      <c r="AD3" s="9" t="s">
        <v>16</v>
      </c>
      <c r="AE3" s="9" t="s">
        <v>18</v>
      </c>
      <c r="AF3" s="78" t="s">
        <v>19</v>
      </c>
      <c r="AG3" s="85"/>
      <c r="AH3" s="85"/>
      <c r="AK3" t="s">
        <v>28</v>
      </c>
      <c r="AL3" t="s">
        <v>29</v>
      </c>
      <c r="AM3" t="s">
        <v>30</v>
      </c>
      <c r="AN3" t="s">
        <v>31</v>
      </c>
      <c r="AO3" t="s">
        <v>32</v>
      </c>
      <c r="AP3" t="s">
        <v>33</v>
      </c>
      <c r="AQ3" t="s">
        <v>34</v>
      </c>
    </row>
    <row r="4" ht="17.25" spans="1:43">
      <c r="A4" s="11" t="s">
        <v>37</v>
      </c>
      <c r="B4" s="12" t="s">
        <v>38</v>
      </c>
      <c r="C4" s="13">
        <v>2000</v>
      </c>
      <c r="D4" s="14"/>
      <c r="E4" s="14"/>
      <c r="F4" s="15">
        <f t="shared" ref="F4:F15" si="0">E4/C4</f>
        <v>0</v>
      </c>
      <c r="G4" s="13">
        <v>150</v>
      </c>
      <c r="H4" s="16">
        <v>1.75</v>
      </c>
      <c r="I4" s="16">
        <f>VLOOKUP(B4,$AK:$AQ,7,FALSE)/10000</f>
        <v>16.7</v>
      </c>
      <c r="J4" s="16"/>
      <c r="K4" s="16"/>
      <c r="L4" s="16"/>
      <c r="M4" s="16"/>
      <c r="N4" s="57">
        <f t="shared" ref="N4:N24" si="1">M4/G4</f>
        <v>0</v>
      </c>
      <c r="O4" s="11" t="s">
        <v>39</v>
      </c>
      <c r="P4" s="16">
        <v>0</v>
      </c>
      <c r="Q4" s="70">
        <f>VLOOKUP(B4,$AK:$AQ,5,FALSE)</f>
        <v>1</v>
      </c>
      <c r="R4" s="71"/>
      <c r="S4" s="71"/>
      <c r="T4" s="71"/>
      <c r="U4" s="16"/>
      <c r="V4" s="12"/>
      <c r="W4" s="11"/>
      <c r="X4" s="16"/>
      <c r="Y4" s="16"/>
      <c r="Z4" s="79"/>
      <c r="AA4" s="79"/>
      <c r="AB4" s="16"/>
      <c r="AC4" s="80" t="e">
        <f t="shared" ref="AC4:AC24" si="2">AB4/W4</f>
        <v>#DIV/0!</v>
      </c>
      <c r="AD4" s="11">
        <v>2</v>
      </c>
      <c r="AE4" s="14">
        <v>1</v>
      </c>
      <c r="AF4" s="80">
        <f t="shared" ref="AF4:AF24" si="3">AE4/AD4</f>
        <v>0.5</v>
      </c>
      <c r="AG4" s="80" t="e">
        <f t="shared" ref="AG4:AG15" si="4">IF(F4&gt;1.2,1.2,F4)*0.6+IF(N4&gt;1.2,1.2,N4)*0.2+IF(AC4&gt;1.2,1.2,AC4)*0.1+IF(AF4&gt;1.2,1.2,AF4)*0.1</f>
        <v>#DIV/0!</v>
      </c>
      <c r="AH4" s="86" t="e">
        <f>AG9</f>
        <v>#DIV/0!</v>
      </c>
      <c r="AK4" t="s">
        <v>40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ht="17.25" spans="1:43">
      <c r="A5" s="17"/>
      <c r="B5" s="18" t="s">
        <v>44</v>
      </c>
      <c r="C5" s="19">
        <v>2000</v>
      </c>
      <c r="D5" s="14"/>
      <c r="E5" s="14"/>
      <c r="F5" s="15">
        <f t="shared" si="0"/>
        <v>0</v>
      </c>
      <c r="G5" s="19">
        <v>150</v>
      </c>
      <c r="H5" s="16">
        <v>10</v>
      </c>
      <c r="I5" s="16">
        <f>VLOOKUP(B5,$AK:$AQ,7,FALSE)/10000</f>
        <v>41.1</v>
      </c>
      <c r="J5" s="16"/>
      <c r="K5" s="16"/>
      <c r="L5" s="16"/>
      <c r="M5" s="16"/>
      <c r="N5" s="58">
        <f t="shared" si="1"/>
        <v>0</v>
      </c>
      <c r="O5" s="17" t="s">
        <v>39</v>
      </c>
      <c r="P5" s="16">
        <v>0</v>
      </c>
      <c r="Q5" s="70">
        <f>VLOOKUP(B5,$AK:$AQ,5,FALSE)</f>
        <v>0</v>
      </c>
      <c r="R5" s="72"/>
      <c r="S5" s="71"/>
      <c r="T5" s="71"/>
      <c r="U5" s="16"/>
      <c r="V5" s="18"/>
      <c r="W5" s="11"/>
      <c r="X5" s="16"/>
      <c r="Y5" s="16"/>
      <c r="Z5" s="79"/>
      <c r="AA5" s="79"/>
      <c r="AB5" s="16"/>
      <c r="AC5" s="80" t="e">
        <f t="shared" si="2"/>
        <v>#DIV/0!</v>
      </c>
      <c r="AD5" s="11">
        <v>2</v>
      </c>
      <c r="AE5" s="14">
        <v>0</v>
      </c>
      <c r="AF5" s="80">
        <f t="shared" si="3"/>
        <v>0</v>
      </c>
      <c r="AG5" s="80" t="e">
        <f t="shared" si="4"/>
        <v>#DIV/0!</v>
      </c>
      <c r="AH5" s="86"/>
      <c r="AK5" t="s">
        <v>45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ht="17.25" spans="1:43">
      <c r="A6" s="17"/>
      <c r="B6" s="18" t="s">
        <v>48</v>
      </c>
      <c r="C6" s="19">
        <v>2000</v>
      </c>
      <c r="D6" s="14"/>
      <c r="E6" s="14"/>
      <c r="F6" s="15">
        <f t="shared" si="0"/>
        <v>0</v>
      </c>
      <c r="G6" s="19">
        <v>200</v>
      </c>
      <c r="H6" s="16">
        <v>8.70000000000002</v>
      </c>
      <c r="I6" s="16">
        <f>VLOOKUP(B6,$AK:$AQ,7,FALSE)/10000</f>
        <v>18.3022</v>
      </c>
      <c r="J6" s="16"/>
      <c r="K6" s="16"/>
      <c r="L6" s="16"/>
      <c r="M6" s="16"/>
      <c r="N6" s="58">
        <f t="shared" si="1"/>
        <v>0</v>
      </c>
      <c r="O6" s="17" t="s">
        <v>39</v>
      </c>
      <c r="P6" s="16">
        <v>0</v>
      </c>
      <c r="Q6" s="70">
        <f>VLOOKUP(B6,$AK:$AQ,5,FALSE)</f>
        <v>0</v>
      </c>
      <c r="R6" s="72"/>
      <c r="S6" s="71"/>
      <c r="T6" s="71"/>
      <c r="U6" s="16"/>
      <c r="V6" s="18"/>
      <c r="W6" s="11"/>
      <c r="X6" s="16"/>
      <c r="Y6" s="16"/>
      <c r="Z6" s="79"/>
      <c r="AA6" s="79"/>
      <c r="AB6" s="16"/>
      <c r="AC6" s="80" t="e">
        <f t="shared" si="2"/>
        <v>#DIV/0!</v>
      </c>
      <c r="AD6" s="11">
        <v>3</v>
      </c>
      <c r="AE6" s="14">
        <v>3</v>
      </c>
      <c r="AF6" s="80">
        <f t="shared" si="3"/>
        <v>1</v>
      </c>
      <c r="AG6" s="80" t="e">
        <f t="shared" si="4"/>
        <v>#DIV/0!</v>
      </c>
      <c r="AH6" s="86"/>
      <c r="AK6" t="s">
        <v>49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ht="17.25" spans="1:43">
      <c r="A7" s="20"/>
      <c r="B7" s="18" t="s">
        <v>53</v>
      </c>
      <c r="C7" s="19">
        <v>2000</v>
      </c>
      <c r="D7" s="14"/>
      <c r="E7" s="14"/>
      <c r="F7" s="15">
        <f t="shared" si="0"/>
        <v>0</v>
      </c>
      <c r="G7" s="19">
        <v>150</v>
      </c>
      <c r="H7" s="16">
        <v>0</v>
      </c>
      <c r="I7" s="16">
        <f>VLOOKUP(B7,$AK:$AQ,7,FALSE)/10000</f>
        <v>0</v>
      </c>
      <c r="J7" s="16"/>
      <c r="K7" s="16"/>
      <c r="L7" s="16"/>
      <c r="M7" s="16"/>
      <c r="N7" s="58">
        <f t="shared" si="1"/>
        <v>0</v>
      </c>
      <c r="O7" s="17" t="s">
        <v>39</v>
      </c>
      <c r="P7" s="16">
        <v>0</v>
      </c>
      <c r="Q7" s="70">
        <f>VLOOKUP(B7,$AK:$AQ,5,FALSE)</f>
        <v>0</v>
      </c>
      <c r="R7" s="72"/>
      <c r="S7" s="71"/>
      <c r="T7" s="71"/>
      <c r="U7" s="16"/>
      <c r="V7" s="18"/>
      <c r="W7" s="11"/>
      <c r="X7" s="16"/>
      <c r="Y7" s="16"/>
      <c r="Z7" s="79"/>
      <c r="AA7" s="79"/>
      <c r="AB7" s="16"/>
      <c r="AC7" s="80" t="e">
        <f t="shared" si="2"/>
        <v>#DIV/0!</v>
      </c>
      <c r="AD7" s="11">
        <v>2</v>
      </c>
      <c r="AE7" s="14">
        <v>0</v>
      </c>
      <c r="AF7" s="80">
        <f t="shared" si="3"/>
        <v>0</v>
      </c>
      <c r="AG7" s="80" t="e">
        <f t="shared" si="4"/>
        <v>#DIV/0!</v>
      </c>
      <c r="AH7" s="86"/>
      <c r="AK7" t="s">
        <v>54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ht="17.25" spans="1:43">
      <c r="A8" s="20"/>
      <c r="B8" s="12" t="s">
        <v>43</v>
      </c>
      <c r="C8" s="13">
        <v>2000</v>
      </c>
      <c r="D8" s="14"/>
      <c r="E8" s="14"/>
      <c r="F8" s="15">
        <f t="shared" si="0"/>
        <v>0</v>
      </c>
      <c r="G8" s="13">
        <v>150</v>
      </c>
      <c r="H8" s="16">
        <v>1</v>
      </c>
      <c r="I8" s="16">
        <f>VLOOKUP(B8,$AK:$AQ,7,FALSE)/10000</f>
        <v>15.5</v>
      </c>
      <c r="J8" s="16">
        <v>49.8</v>
      </c>
      <c r="K8" s="16"/>
      <c r="L8" s="16"/>
      <c r="M8" s="16"/>
      <c r="N8" s="58">
        <f t="shared" si="1"/>
        <v>0</v>
      </c>
      <c r="O8" s="11"/>
      <c r="P8" s="16">
        <v>0</v>
      </c>
      <c r="Q8" s="70">
        <f>VLOOKUP(B8,$AK:$AQ,5,FALSE)</f>
        <v>0</v>
      </c>
      <c r="R8" s="71"/>
      <c r="S8" s="71">
        <v>1</v>
      </c>
      <c r="T8" s="71"/>
      <c r="U8" s="16"/>
      <c r="V8" s="18"/>
      <c r="W8" s="11"/>
      <c r="X8" s="16"/>
      <c r="Y8" s="16"/>
      <c r="Z8" s="79"/>
      <c r="AA8" s="79"/>
      <c r="AB8" s="16"/>
      <c r="AC8" s="80" t="e">
        <f t="shared" si="2"/>
        <v>#DIV/0!</v>
      </c>
      <c r="AD8" s="11">
        <v>2</v>
      </c>
      <c r="AE8" s="14">
        <v>2</v>
      </c>
      <c r="AF8" s="80">
        <f t="shared" si="3"/>
        <v>1</v>
      </c>
      <c r="AG8" s="80" t="e">
        <f t="shared" si="4"/>
        <v>#DIV/0!</v>
      </c>
      <c r="AH8" s="86"/>
      <c r="AK8" t="s">
        <v>57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ht="18.75" spans="1:43">
      <c r="A9" s="21"/>
      <c r="B9" s="22" t="s">
        <v>59</v>
      </c>
      <c r="C9" s="23">
        <f t="shared" ref="C9:G9" si="5">SUM(C4:C8)</f>
        <v>10000</v>
      </c>
      <c r="D9" s="24"/>
      <c r="E9" s="24">
        <f t="shared" si="5"/>
        <v>0</v>
      </c>
      <c r="F9" s="26">
        <f t="shared" si="0"/>
        <v>0</v>
      </c>
      <c r="G9" s="23">
        <f t="shared" si="5"/>
        <v>800</v>
      </c>
      <c r="H9" s="42">
        <v>21.45</v>
      </c>
      <c r="I9" s="42">
        <f t="shared" ref="I9:M9" si="6">SUM(I4:I8)</f>
        <v>91.6022</v>
      </c>
      <c r="J9" s="42">
        <f t="shared" si="6"/>
        <v>49.8</v>
      </c>
      <c r="K9" s="42"/>
      <c r="L9" s="42"/>
      <c r="M9" s="42">
        <f t="shared" si="6"/>
        <v>0</v>
      </c>
      <c r="N9" s="59">
        <f t="shared" si="1"/>
        <v>0</v>
      </c>
      <c r="O9" s="60" t="s">
        <v>39</v>
      </c>
      <c r="P9" s="42">
        <v>0</v>
      </c>
      <c r="Q9" s="42">
        <f t="shared" ref="Q9:T9" si="7">SUM(Q4:Q7)</f>
        <v>1</v>
      </c>
      <c r="R9" s="42">
        <f t="shared" si="7"/>
        <v>0</v>
      </c>
      <c r="S9" s="42">
        <f t="shared" si="7"/>
        <v>0</v>
      </c>
      <c r="T9" s="42">
        <f t="shared" si="7"/>
        <v>0</v>
      </c>
      <c r="U9" s="42">
        <f t="shared" ref="U9:Y9" si="8">SUM(U4:U8)</f>
        <v>0</v>
      </c>
      <c r="V9" s="22" t="s">
        <v>39</v>
      </c>
      <c r="W9" s="60">
        <f t="shared" si="8"/>
        <v>0</v>
      </c>
      <c r="X9" s="42">
        <f t="shared" si="8"/>
        <v>0</v>
      </c>
      <c r="Y9" s="81">
        <f t="shared" si="8"/>
        <v>0</v>
      </c>
      <c r="Z9" s="81"/>
      <c r="AA9" s="81"/>
      <c r="AB9" s="42">
        <f t="shared" ref="AB9:AE9" si="9">SUM(AB4:AB8)</f>
        <v>0</v>
      </c>
      <c r="AC9" s="82" t="e">
        <f t="shared" si="2"/>
        <v>#DIV/0!</v>
      </c>
      <c r="AD9" s="60">
        <f t="shared" si="9"/>
        <v>11</v>
      </c>
      <c r="AE9" s="81">
        <f t="shared" si="9"/>
        <v>6</v>
      </c>
      <c r="AF9" s="82">
        <f t="shared" si="3"/>
        <v>0.545454545454545</v>
      </c>
      <c r="AG9" s="82" t="e">
        <f t="shared" si="4"/>
        <v>#DIV/0!</v>
      </c>
      <c r="AH9" s="87"/>
      <c r="AK9" t="s">
        <v>60</v>
      </c>
      <c r="AL9">
        <v>0</v>
      </c>
      <c r="AM9">
        <v>0</v>
      </c>
      <c r="AN9">
        <v>0</v>
      </c>
      <c r="AO9">
        <v>4</v>
      </c>
      <c r="AP9">
        <v>0</v>
      </c>
      <c r="AQ9">
        <v>1000</v>
      </c>
    </row>
    <row r="10" ht="18" spans="1:43">
      <c r="A10" s="11" t="s">
        <v>63</v>
      </c>
      <c r="B10" s="28" t="s">
        <v>64</v>
      </c>
      <c r="C10" s="13">
        <v>2000</v>
      </c>
      <c r="D10" s="14"/>
      <c r="E10" s="14"/>
      <c r="F10" s="15">
        <f t="shared" si="0"/>
        <v>0</v>
      </c>
      <c r="G10" s="13">
        <v>150</v>
      </c>
      <c r="H10" s="16">
        <v>0</v>
      </c>
      <c r="I10" s="16">
        <f>VLOOKUP(B10,$AK:$AQ,7,FALSE)/10000</f>
        <v>0</v>
      </c>
      <c r="J10" s="16"/>
      <c r="K10" s="16"/>
      <c r="L10" s="16"/>
      <c r="M10" s="16"/>
      <c r="N10" s="57">
        <f t="shared" si="1"/>
        <v>0</v>
      </c>
      <c r="O10" s="11" t="s">
        <v>39</v>
      </c>
      <c r="P10" s="16">
        <v>0</v>
      </c>
      <c r="Q10" s="70">
        <f>VLOOKUP(B10,$AK:$AQ,5,FALSE)</f>
        <v>1</v>
      </c>
      <c r="R10" s="71"/>
      <c r="S10" s="71"/>
      <c r="T10" s="71"/>
      <c r="U10" s="16"/>
      <c r="V10" s="12"/>
      <c r="W10" s="11"/>
      <c r="X10" s="16"/>
      <c r="Y10" s="16"/>
      <c r="Z10" s="79"/>
      <c r="AA10" s="79"/>
      <c r="AB10" s="16"/>
      <c r="AC10" s="80" t="e">
        <f t="shared" si="2"/>
        <v>#DIV/0!</v>
      </c>
      <c r="AD10" s="11">
        <v>2</v>
      </c>
      <c r="AE10" s="14">
        <v>0</v>
      </c>
      <c r="AF10" s="80">
        <f t="shared" si="3"/>
        <v>0</v>
      </c>
      <c r="AG10" s="80" t="e">
        <f t="shared" si="4"/>
        <v>#DIV/0!</v>
      </c>
      <c r="AH10" s="86" t="e">
        <f>AG15</f>
        <v>#DIV/0!</v>
      </c>
      <c r="AK10" t="s">
        <v>65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ht="17.25" spans="1:43">
      <c r="A11" s="17"/>
      <c r="B11" s="30" t="s">
        <v>46</v>
      </c>
      <c r="C11" s="19">
        <v>2000</v>
      </c>
      <c r="D11" s="14"/>
      <c r="E11" s="14"/>
      <c r="F11" s="15">
        <f t="shared" si="0"/>
        <v>0</v>
      </c>
      <c r="G11" s="19">
        <v>150</v>
      </c>
      <c r="H11" s="16">
        <v>0</v>
      </c>
      <c r="I11" s="16">
        <f>VLOOKUP(B11,$AK:$AQ,7,FALSE)/10000</f>
        <v>19.57</v>
      </c>
      <c r="J11" s="16"/>
      <c r="K11" s="34"/>
      <c r="L11" s="34"/>
      <c r="M11" s="16"/>
      <c r="N11" s="58">
        <f t="shared" si="1"/>
        <v>0</v>
      </c>
      <c r="O11" s="17" t="s">
        <v>39</v>
      </c>
      <c r="P11" s="16">
        <v>0</v>
      </c>
      <c r="Q11" s="70">
        <f>VLOOKUP(B11,$AK:$AQ,5,FALSE)</f>
        <v>1</v>
      </c>
      <c r="R11" s="72"/>
      <c r="S11" s="71"/>
      <c r="T11" s="71"/>
      <c r="U11" s="34"/>
      <c r="V11" s="18"/>
      <c r="W11" s="11"/>
      <c r="X11" s="16"/>
      <c r="Y11" s="16"/>
      <c r="Z11" s="79"/>
      <c r="AA11" s="79"/>
      <c r="AB11" s="16"/>
      <c r="AC11" s="80" t="e">
        <f t="shared" si="2"/>
        <v>#DIV/0!</v>
      </c>
      <c r="AD11" s="11">
        <v>2</v>
      </c>
      <c r="AE11" s="14">
        <v>0</v>
      </c>
      <c r="AF11" s="80">
        <f t="shared" si="3"/>
        <v>0</v>
      </c>
      <c r="AG11" s="80" t="e">
        <f t="shared" si="4"/>
        <v>#DIV/0!</v>
      </c>
      <c r="AH11" s="86"/>
      <c r="AK11" t="s">
        <v>68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ht="17.25" spans="1:43">
      <c r="A12" s="17"/>
      <c r="B12" s="30" t="s">
        <v>62</v>
      </c>
      <c r="C12" s="19">
        <v>2000</v>
      </c>
      <c r="D12" s="14"/>
      <c r="E12" s="14"/>
      <c r="F12" s="15">
        <f t="shared" si="0"/>
        <v>0</v>
      </c>
      <c r="G12" s="19">
        <v>150</v>
      </c>
      <c r="H12" s="16">
        <v>12</v>
      </c>
      <c r="I12" s="16">
        <f>VLOOKUP(B12,$AK:$AQ,7,FALSE)/10000</f>
        <v>72.7334</v>
      </c>
      <c r="J12" s="16"/>
      <c r="K12" s="34"/>
      <c r="L12" s="34"/>
      <c r="M12" s="16"/>
      <c r="N12" s="58">
        <f t="shared" si="1"/>
        <v>0</v>
      </c>
      <c r="O12" s="17" t="s">
        <v>39</v>
      </c>
      <c r="P12" s="16">
        <v>0</v>
      </c>
      <c r="Q12" s="70">
        <f>VLOOKUP(B12,$AK:$AQ,5,FALSE)</f>
        <v>1</v>
      </c>
      <c r="R12" s="72"/>
      <c r="S12" s="71"/>
      <c r="T12" s="71"/>
      <c r="U12" s="34"/>
      <c r="V12" s="18"/>
      <c r="W12" s="11"/>
      <c r="X12" s="16"/>
      <c r="Y12" s="16"/>
      <c r="Z12" s="79"/>
      <c r="AA12" s="79"/>
      <c r="AB12" s="16"/>
      <c r="AC12" s="80" t="e">
        <f t="shared" si="2"/>
        <v>#DIV/0!</v>
      </c>
      <c r="AD12" s="11">
        <v>2</v>
      </c>
      <c r="AE12" s="14">
        <v>1</v>
      </c>
      <c r="AF12" s="80">
        <f t="shared" si="3"/>
        <v>0.5</v>
      </c>
      <c r="AG12" s="80" t="e">
        <f t="shared" si="4"/>
        <v>#DIV/0!</v>
      </c>
      <c r="AH12" s="86"/>
      <c r="AK12" t="s">
        <v>71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ht="17.25" spans="1:43">
      <c r="A13" s="20"/>
      <c r="B13" s="32" t="s">
        <v>74</v>
      </c>
      <c r="C13" s="33">
        <v>2000</v>
      </c>
      <c r="D13" s="34"/>
      <c r="E13" s="34"/>
      <c r="F13" s="15">
        <f t="shared" si="0"/>
        <v>0</v>
      </c>
      <c r="G13" s="19">
        <v>150</v>
      </c>
      <c r="H13" s="16">
        <v>0</v>
      </c>
      <c r="I13" s="16">
        <f>VLOOKUP(B13,$AK:$AQ,7,FALSE)/10000</f>
        <v>19.3465</v>
      </c>
      <c r="J13" s="16">
        <f>19.7+11+20</f>
        <v>50.7</v>
      </c>
      <c r="K13" s="34">
        <v>100</v>
      </c>
      <c r="L13" s="34"/>
      <c r="M13" s="16"/>
      <c r="N13" s="58">
        <f t="shared" si="1"/>
        <v>0</v>
      </c>
      <c r="O13" s="20" t="s">
        <v>39</v>
      </c>
      <c r="P13" s="16">
        <v>0</v>
      </c>
      <c r="Q13" s="70">
        <f>VLOOKUP(B13,$AK:$AQ,5,FALSE)</f>
        <v>1</v>
      </c>
      <c r="R13" s="74"/>
      <c r="S13" s="71"/>
      <c r="T13" s="71"/>
      <c r="U13" s="34"/>
      <c r="V13" s="75"/>
      <c r="W13" s="11"/>
      <c r="X13" s="16"/>
      <c r="Y13" s="16"/>
      <c r="Z13" s="74"/>
      <c r="AA13" s="74"/>
      <c r="AB13" s="16"/>
      <c r="AC13" s="80" t="e">
        <f t="shared" si="2"/>
        <v>#DIV/0!</v>
      </c>
      <c r="AD13" s="11">
        <v>2</v>
      </c>
      <c r="AE13" s="14">
        <v>0</v>
      </c>
      <c r="AF13" s="80">
        <f t="shared" si="3"/>
        <v>0</v>
      </c>
      <c r="AG13" s="80" t="e">
        <f t="shared" si="4"/>
        <v>#DIV/0!</v>
      </c>
      <c r="AH13" s="86"/>
      <c r="AK13" t="s">
        <v>75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ht="17.25" spans="1:43">
      <c r="A14" s="20"/>
      <c r="B14" s="32" t="s">
        <v>56</v>
      </c>
      <c r="C14" s="33">
        <v>2000</v>
      </c>
      <c r="D14" s="34"/>
      <c r="E14" s="34"/>
      <c r="F14" s="15">
        <f t="shared" si="0"/>
        <v>0</v>
      </c>
      <c r="G14" s="19">
        <v>150</v>
      </c>
      <c r="H14" s="16">
        <v>0</v>
      </c>
      <c r="I14" s="16">
        <f>VLOOKUP(B14,$AK:$AQ,7,FALSE)/10000</f>
        <v>19</v>
      </c>
      <c r="J14" s="16"/>
      <c r="K14" s="34"/>
      <c r="L14" s="34"/>
      <c r="M14" s="16"/>
      <c r="N14" s="61">
        <f t="shared" si="1"/>
        <v>0</v>
      </c>
      <c r="O14" s="20" t="s">
        <v>39</v>
      </c>
      <c r="P14" s="16">
        <v>1</v>
      </c>
      <c r="Q14" s="70">
        <f>VLOOKUP(B14,$AK:$AQ,5,FALSE)</f>
        <v>1</v>
      </c>
      <c r="R14" s="74"/>
      <c r="S14" s="71">
        <v>1</v>
      </c>
      <c r="T14" s="71"/>
      <c r="U14" s="34"/>
      <c r="V14" s="75"/>
      <c r="W14" s="11"/>
      <c r="X14" s="16"/>
      <c r="Y14" s="16"/>
      <c r="Z14" s="74"/>
      <c r="AA14" s="74"/>
      <c r="AB14" s="16"/>
      <c r="AC14" s="83" t="e">
        <f t="shared" si="2"/>
        <v>#DIV/0!</v>
      </c>
      <c r="AD14" s="11">
        <v>2</v>
      </c>
      <c r="AE14" s="14">
        <v>1</v>
      </c>
      <c r="AF14" s="83">
        <f t="shared" si="3"/>
        <v>0.5</v>
      </c>
      <c r="AG14" s="80" t="e">
        <f t="shared" si="4"/>
        <v>#DIV/0!</v>
      </c>
      <c r="AH14" s="86"/>
      <c r="AK14" t="s">
        <v>78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ht="18.75" spans="1:43">
      <c r="A15" s="36"/>
      <c r="B15" s="37" t="s">
        <v>59</v>
      </c>
      <c r="C15" s="38">
        <f t="shared" ref="C15:G15" si="10">SUM(C10:C14)</f>
        <v>10000</v>
      </c>
      <c r="D15" s="24"/>
      <c r="E15" s="24">
        <f t="shared" si="10"/>
        <v>0</v>
      </c>
      <c r="F15" s="26">
        <f t="shared" si="0"/>
        <v>0</v>
      </c>
      <c r="G15" s="38">
        <f t="shared" si="10"/>
        <v>750</v>
      </c>
      <c r="H15" s="62">
        <v>12</v>
      </c>
      <c r="I15" s="62">
        <f t="shared" ref="I15:M15" si="11">SUM(I10:I14)</f>
        <v>130.6499</v>
      </c>
      <c r="J15" s="62">
        <f t="shared" si="11"/>
        <v>50.7</v>
      </c>
      <c r="K15" s="62"/>
      <c r="L15" s="62"/>
      <c r="M15" s="62">
        <f t="shared" si="11"/>
        <v>0</v>
      </c>
      <c r="N15" s="63">
        <f t="shared" si="1"/>
        <v>0</v>
      </c>
      <c r="O15" s="36" t="s">
        <v>39</v>
      </c>
      <c r="P15" s="42">
        <v>1</v>
      </c>
      <c r="Q15" s="42">
        <f t="shared" ref="Q15:U15" si="12">SUM(Q10:Q14)</f>
        <v>5</v>
      </c>
      <c r="R15" s="42">
        <f t="shared" si="12"/>
        <v>0</v>
      </c>
      <c r="S15" s="42">
        <f t="shared" si="12"/>
        <v>1</v>
      </c>
      <c r="T15" s="42">
        <f t="shared" si="12"/>
        <v>0</v>
      </c>
      <c r="U15" s="62">
        <f t="shared" si="12"/>
        <v>0</v>
      </c>
      <c r="V15" s="37" t="s">
        <v>39</v>
      </c>
      <c r="W15" s="60">
        <f t="shared" ref="W15:Y15" si="13">SUM(W10:W14)</f>
        <v>0</v>
      </c>
      <c r="X15" s="42">
        <f t="shared" si="13"/>
        <v>0</v>
      </c>
      <c r="Y15" s="81">
        <f t="shared" si="13"/>
        <v>0</v>
      </c>
      <c r="Z15" s="81"/>
      <c r="AA15" s="81"/>
      <c r="AB15" s="62">
        <f t="shared" ref="AB15:AE15" si="14">SUM(AB10:AB14)</f>
        <v>0</v>
      </c>
      <c r="AC15" s="82" t="e">
        <f t="shared" si="2"/>
        <v>#DIV/0!</v>
      </c>
      <c r="AD15" s="60">
        <f t="shared" si="14"/>
        <v>10</v>
      </c>
      <c r="AE15" s="81">
        <f t="shared" si="14"/>
        <v>2</v>
      </c>
      <c r="AF15" s="82">
        <f t="shared" si="3"/>
        <v>0.2</v>
      </c>
      <c r="AG15" s="82" t="e">
        <f t="shared" si="4"/>
        <v>#DIV/0!</v>
      </c>
      <c r="AH15" s="88"/>
      <c r="AK15" t="s">
        <v>80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ht="18" spans="1:43">
      <c r="A16" s="39" t="s">
        <v>83</v>
      </c>
      <c r="B16" s="12" t="s">
        <v>73</v>
      </c>
      <c r="C16" s="13" t="s">
        <v>39</v>
      </c>
      <c r="D16" s="14" t="s">
        <v>39</v>
      </c>
      <c r="E16" s="40" t="s">
        <v>39</v>
      </c>
      <c r="F16" s="15" t="s">
        <v>39</v>
      </c>
      <c r="G16" s="13">
        <v>1100</v>
      </c>
      <c r="H16" s="16">
        <v>41.6349623040674</v>
      </c>
      <c r="I16" s="16">
        <f>VLOOKUP(B16,$AK:$AQ,7,FALSE)/10000</f>
        <v>375.29</v>
      </c>
      <c r="J16" s="16">
        <f>29.8+33+20+20+20+20+38.855+20+15.1+40+45.5</f>
        <v>302.255</v>
      </c>
      <c r="K16" s="64"/>
      <c r="L16" s="16"/>
      <c r="M16" s="16"/>
      <c r="N16" s="57">
        <f t="shared" si="1"/>
        <v>0</v>
      </c>
      <c r="O16" s="11">
        <v>40</v>
      </c>
      <c r="P16" s="16">
        <v>0</v>
      </c>
      <c r="Q16" s="70">
        <f>VLOOKUP(B16,$AK:$AQ,5,FALSE)</f>
        <v>37</v>
      </c>
      <c r="R16" s="71"/>
      <c r="S16" s="71">
        <v>12</v>
      </c>
      <c r="T16" s="71">
        <v>2</v>
      </c>
      <c r="U16" s="16"/>
      <c r="V16" s="57"/>
      <c r="W16" s="11"/>
      <c r="X16" s="16"/>
      <c r="Y16" s="16"/>
      <c r="Z16" s="79"/>
      <c r="AA16" s="79"/>
      <c r="AB16" s="16"/>
      <c r="AC16" s="80" t="e">
        <f t="shared" si="2"/>
        <v>#DIV/0!</v>
      </c>
      <c r="AD16" s="11">
        <v>5</v>
      </c>
      <c r="AE16" s="14">
        <v>5</v>
      </c>
      <c r="AF16" s="80">
        <f t="shared" si="3"/>
        <v>1</v>
      </c>
      <c r="AG16" s="80" t="e">
        <f t="shared" ref="AG16:AG23" si="15">IF(N16&gt;1.2,1.2,N16)*0.6+IF(V16&gt;1.2,1.2,V16)*0.1+IF(AC16&gt;1.2,1.2,AC16)*0.2+IF(AF16&gt;1.2,1.2,AF16)*0.1</f>
        <v>#DIV/0!</v>
      </c>
      <c r="AH16" s="89" t="e">
        <f t="shared" ref="AH16:AH21" si="16">AG16</f>
        <v>#DIV/0!</v>
      </c>
      <c r="AK16" t="s">
        <v>84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34200</v>
      </c>
    </row>
    <row r="17" ht="18" spans="1:43">
      <c r="A17" s="39"/>
      <c r="B17" s="18" t="s">
        <v>66</v>
      </c>
      <c r="C17" s="19" t="s">
        <v>39</v>
      </c>
      <c r="D17" s="14" t="s">
        <v>39</v>
      </c>
      <c r="E17" s="40" t="s">
        <v>39</v>
      </c>
      <c r="F17" s="15" t="s">
        <v>39</v>
      </c>
      <c r="G17" s="19">
        <v>650</v>
      </c>
      <c r="H17" s="16">
        <v>15.9048732770901</v>
      </c>
      <c r="I17" s="95">
        <f>VLOOKUP(B17,$AK:$AQ,7,FALSE)/10000</f>
        <v>19.24</v>
      </c>
      <c r="J17" s="16">
        <f>57.5+25+20+40+59.8+59.8+40+20+30+14+5+1+20+30+5+41+15+22.6</f>
        <v>505.7</v>
      </c>
      <c r="K17" s="64"/>
      <c r="L17" s="16"/>
      <c r="M17" s="16"/>
      <c r="N17" s="58">
        <f t="shared" si="1"/>
        <v>0</v>
      </c>
      <c r="O17" s="17">
        <v>25</v>
      </c>
      <c r="P17" s="16">
        <v>2</v>
      </c>
      <c r="Q17" s="70">
        <f>VLOOKUP(B17,$AK:$AQ,5,FALSE)</f>
        <v>10</v>
      </c>
      <c r="R17" s="72">
        <v>7</v>
      </c>
      <c r="S17" s="71">
        <v>14</v>
      </c>
      <c r="T17" s="71"/>
      <c r="U17" s="16"/>
      <c r="V17" s="57"/>
      <c r="W17" s="11"/>
      <c r="X17" s="16"/>
      <c r="Y17" s="16"/>
      <c r="Z17" s="79"/>
      <c r="AA17" s="79"/>
      <c r="AB17" s="16"/>
      <c r="AC17" s="80" t="e">
        <f t="shared" si="2"/>
        <v>#DIV/0!</v>
      </c>
      <c r="AD17" s="11">
        <v>3</v>
      </c>
      <c r="AE17" s="14">
        <v>7</v>
      </c>
      <c r="AF17" s="80">
        <f t="shared" si="3"/>
        <v>2.33333333333333</v>
      </c>
      <c r="AG17" s="80" t="e">
        <f t="shared" si="15"/>
        <v>#DIV/0!</v>
      </c>
      <c r="AH17" s="89">
        <v>1.2</v>
      </c>
      <c r="AK17" t="s">
        <v>15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</row>
    <row r="18" ht="17.25" spans="1:43">
      <c r="A18" s="39"/>
      <c r="B18" s="12" t="s">
        <v>70</v>
      </c>
      <c r="C18" s="13" t="s">
        <v>39</v>
      </c>
      <c r="D18" s="14" t="s">
        <v>39</v>
      </c>
      <c r="E18" s="40" t="s">
        <v>39</v>
      </c>
      <c r="F18" s="15" t="s">
        <v>39</v>
      </c>
      <c r="G18" s="19">
        <v>650</v>
      </c>
      <c r="H18" s="16">
        <v>8.53797676287502</v>
      </c>
      <c r="I18" s="16">
        <f>VLOOKUP(B18,$AK:$AQ,7,FALSE)/10000</f>
        <v>182.2</v>
      </c>
      <c r="J18" s="16">
        <f>60+55+20+5+10+61+40+20+25.7+9.1</f>
        <v>305.8</v>
      </c>
      <c r="K18" s="64"/>
      <c r="L18" s="16"/>
      <c r="M18" s="16"/>
      <c r="N18" s="58">
        <f t="shared" si="1"/>
        <v>0</v>
      </c>
      <c r="O18" s="11">
        <v>25</v>
      </c>
      <c r="P18" s="16">
        <v>0</v>
      </c>
      <c r="Q18" s="70">
        <f>VLOOKUP(B18,$AK:$AQ,5,FALSE)</f>
        <v>10</v>
      </c>
      <c r="R18" s="71">
        <v>19</v>
      </c>
      <c r="S18" s="71">
        <v>11</v>
      </c>
      <c r="T18" s="71"/>
      <c r="U18" s="16"/>
      <c r="V18" s="57"/>
      <c r="W18" s="11"/>
      <c r="X18" s="16"/>
      <c r="Y18" s="16"/>
      <c r="Z18" s="79"/>
      <c r="AA18" s="79"/>
      <c r="AB18" s="16"/>
      <c r="AC18" s="80" t="e">
        <f t="shared" si="2"/>
        <v>#DIV/0!</v>
      </c>
      <c r="AD18" s="11">
        <v>3</v>
      </c>
      <c r="AE18" s="14">
        <v>4</v>
      </c>
      <c r="AF18" s="80">
        <f t="shared" si="3"/>
        <v>1.33333333333333</v>
      </c>
      <c r="AG18" s="80" t="e">
        <f t="shared" si="15"/>
        <v>#DIV/0!</v>
      </c>
      <c r="AH18" s="89" t="e">
        <f t="shared" si="16"/>
        <v>#DIV/0!</v>
      </c>
      <c r="AK18" t="s">
        <v>85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ht="18" spans="1:43">
      <c r="A19" s="39"/>
      <c r="B19" s="18" t="s">
        <v>52</v>
      </c>
      <c r="C19" s="19" t="s">
        <v>39</v>
      </c>
      <c r="D19" s="14" t="s">
        <v>39</v>
      </c>
      <c r="E19" s="40" t="s">
        <v>39</v>
      </c>
      <c r="F19" s="15" t="s">
        <v>39</v>
      </c>
      <c r="G19" s="19">
        <v>500</v>
      </c>
      <c r="H19" s="16">
        <v>67.8578022222753</v>
      </c>
      <c r="I19" s="95">
        <f>VLOOKUP(B19,$AK:$AQ,7,FALSE)/10000</f>
        <v>0</v>
      </c>
      <c r="J19" s="16">
        <f>19.8+7.5174+29.8+19.8+60+48+18.8826+4.2421+20+102.3+75+41.77+44+35.15+20+60+68+1</f>
        <v>675.2621</v>
      </c>
      <c r="K19" s="64"/>
      <c r="L19" s="16"/>
      <c r="M19" s="16"/>
      <c r="N19" s="58">
        <f t="shared" si="1"/>
        <v>0</v>
      </c>
      <c r="O19" s="17">
        <v>25</v>
      </c>
      <c r="P19" s="16">
        <v>4</v>
      </c>
      <c r="Q19" s="70">
        <f>VLOOKUP(B19,$AK:$AQ,5,FALSE)</f>
        <v>0</v>
      </c>
      <c r="R19" s="71"/>
      <c r="S19" s="71">
        <v>29</v>
      </c>
      <c r="T19" s="71"/>
      <c r="U19" s="16"/>
      <c r="V19" s="57"/>
      <c r="W19" s="17"/>
      <c r="X19" s="16"/>
      <c r="Y19" s="16"/>
      <c r="Z19" s="79"/>
      <c r="AA19" s="79"/>
      <c r="AB19" s="16"/>
      <c r="AC19" s="80" t="e">
        <f t="shared" si="2"/>
        <v>#DIV/0!</v>
      </c>
      <c r="AD19" s="17">
        <v>2</v>
      </c>
      <c r="AE19" s="14">
        <v>3</v>
      </c>
      <c r="AF19" s="80">
        <f t="shared" si="3"/>
        <v>1.5</v>
      </c>
      <c r="AG19" s="80" t="e">
        <f t="shared" si="15"/>
        <v>#DIV/0!</v>
      </c>
      <c r="AH19" s="90" t="e">
        <f t="shared" si="16"/>
        <v>#DIV/0!</v>
      </c>
      <c r="AK19" t="s">
        <v>87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300000</v>
      </c>
    </row>
    <row r="20" ht="18" spans="1:43">
      <c r="A20" s="39"/>
      <c r="B20" s="18" t="s">
        <v>35</v>
      </c>
      <c r="C20" s="19" t="s">
        <v>39</v>
      </c>
      <c r="D20" s="14" t="s">
        <v>39</v>
      </c>
      <c r="E20" s="40" t="s">
        <v>39</v>
      </c>
      <c r="F20" s="15" t="s">
        <v>39</v>
      </c>
      <c r="G20" s="19">
        <v>350</v>
      </c>
      <c r="H20" s="16">
        <v>6.93584603047312</v>
      </c>
      <c r="I20" s="95">
        <f>VLOOKUP(B20,$AK:$AQ,7,FALSE)/10000</f>
        <v>10</v>
      </c>
      <c r="J20" s="16">
        <f>32+9.7+35+20+20+7</f>
        <v>123.7</v>
      </c>
      <c r="K20" s="64"/>
      <c r="L20" s="16"/>
      <c r="M20" s="16"/>
      <c r="N20" s="58">
        <f t="shared" si="1"/>
        <v>0</v>
      </c>
      <c r="O20" s="17">
        <v>25</v>
      </c>
      <c r="P20" s="16">
        <v>3</v>
      </c>
      <c r="Q20" s="70">
        <f>VLOOKUP(B20,$AK:$AQ,5,FALSE)</f>
        <v>6</v>
      </c>
      <c r="R20" s="71">
        <v>19</v>
      </c>
      <c r="S20" s="71">
        <v>3</v>
      </c>
      <c r="T20" s="71"/>
      <c r="U20" s="16"/>
      <c r="V20" s="57"/>
      <c r="W20" s="17"/>
      <c r="X20" s="16"/>
      <c r="Y20" s="16"/>
      <c r="Z20" s="79"/>
      <c r="AA20" s="79"/>
      <c r="AB20" s="16"/>
      <c r="AC20" s="80" t="e">
        <f t="shared" si="2"/>
        <v>#DIV/0!</v>
      </c>
      <c r="AD20" s="17">
        <v>2</v>
      </c>
      <c r="AE20" s="14">
        <v>3</v>
      </c>
      <c r="AF20" s="80">
        <f t="shared" si="3"/>
        <v>1.5</v>
      </c>
      <c r="AG20" s="80" t="e">
        <f t="shared" si="15"/>
        <v>#DIV/0!</v>
      </c>
      <c r="AH20" s="90" t="e">
        <f t="shared" si="16"/>
        <v>#DIV/0!</v>
      </c>
      <c r="AK20" t="s">
        <v>88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ht="18" spans="1:43">
      <c r="A21" s="39"/>
      <c r="B21" s="12" t="s">
        <v>14</v>
      </c>
      <c r="C21" s="13" t="s">
        <v>39</v>
      </c>
      <c r="D21" s="14" t="s">
        <v>39</v>
      </c>
      <c r="E21" s="40" t="s">
        <v>39</v>
      </c>
      <c r="F21" s="15" t="s">
        <v>39</v>
      </c>
      <c r="G21" s="19">
        <v>350</v>
      </c>
      <c r="H21" s="16">
        <v>44.7069196019881</v>
      </c>
      <c r="I21" s="95">
        <f>VLOOKUP(B21,$AK:$AQ,7,FALSE)/10000</f>
        <v>54</v>
      </c>
      <c r="J21" s="16">
        <f>13+47.6+34.8+15.4+21.5+7.5002+30+5.05+40+5+49.5+30+40+44.8+10</f>
        <v>394.1502</v>
      </c>
      <c r="K21" s="64"/>
      <c r="L21" s="16"/>
      <c r="M21" s="16"/>
      <c r="N21" s="58">
        <f t="shared" si="1"/>
        <v>0</v>
      </c>
      <c r="O21" s="11">
        <v>25</v>
      </c>
      <c r="P21" s="16">
        <v>4</v>
      </c>
      <c r="Q21" s="70">
        <f>VLOOKUP(B21,$AK:$AQ,5,FALSE)</f>
        <v>6</v>
      </c>
      <c r="R21" s="71">
        <v>2</v>
      </c>
      <c r="S21" s="71">
        <v>16</v>
      </c>
      <c r="T21" s="71"/>
      <c r="U21" s="16"/>
      <c r="V21" s="57"/>
      <c r="W21" s="11"/>
      <c r="X21" s="16"/>
      <c r="Y21" s="16"/>
      <c r="Z21" s="79"/>
      <c r="AA21" s="79"/>
      <c r="AB21" s="16"/>
      <c r="AC21" s="80" t="e">
        <f t="shared" si="2"/>
        <v>#DIV/0!</v>
      </c>
      <c r="AD21" s="11">
        <v>2</v>
      </c>
      <c r="AE21" s="14">
        <v>3</v>
      </c>
      <c r="AF21" s="80">
        <f t="shared" si="3"/>
        <v>1.5</v>
      </c>
      <c r="AG21" s="80" t="e">
        <f t="shared" si="15"/>
        <v>#DIV/0!</v>
      </c>
      <c r="AH21" s="90" t="e">
        <f t="shared" si="16"/>
        <v>#DIV/0!</v>
      </c>
      <c r="AK21" t="s">
        <v>91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ht="18" spans="1:43">
      <c r="A22" s="39"/>
      <c r="B22" s="12" t="s">
        <v>47</v>
      </c>
      <c r="C22" s="13"/>
      <c r="D22" s="14"/>
      <c r="E22" s="40"/>
      <c r="F22" s="15"/>
      <c r="G22" s="13">
        <v>200</v>
      </c>
      <c r="H22" s="16">
        <v>49.8532830924449</v>
      </c>
      <c r="I22" s="95">
        <f>VLOOKUP(B22,$AK:$AQ,7,FALSE)/10000</f>
        <v>0</v>
      </c>
      <c r="J22" s="16">
        <f>37+64.3135+19.99+18.8+21.5+18+30+10+15+40+79+50+30</f>
        <v>433.6035</v>
      </c>
      <c r="K22" s="64"/>
      <c r="L22" s="16"/>
      <c r="M22" s="16"/>
      <c r="N22" s="58">
        <f t="shared" si="1"/>
        <v>0</v>
      </c>
      <c r="O22" s="11">
        <v>25</v>
      </c>
      <c r="P22" s="16">
        <v>6</v>
      </c>
      <c r="Q22" s="70">
        <f>VLOOKUP(B22,$AK:$AQ,5,FALSE)</f>
        <v>0</v>
      </c>
      <c r="R22" s="71"/>
      <c r="S22" s="71">
        <v>29</v>
      </c>
      <c r="T22" s="71"/>
      <c r="U22" s="16"/>
      <c r="V22" s="57"/>
      <c r="W22" s="11"/>
      <c r="X22" s="16"/>
      <c r="Y22" s="16"/>
      <c r="Z22" s="79"/>
      <c r="AA22" s="79"/>
      <c r="AB22" s="16"/>
      <c r="AC22" s="80" t="e">
        <f t="shared" si="2"/>
        <v>#DIV/0!</v>
      </c>
      <c r="AD22" s="11">
        <v>2</v>
      </c>
      <c r="AE22" s="14">
        <v>3</v>
      </c>
      <c r="AF22" s="80">
        <f t="shared" si="3"/>
        <v>1.5</v>
      </c>
      <c r="AG22" s="80" t="e">
        <f t="shared" si="15"/>
        <v>#DIV/0!</v>
      </c>
      <c r="AH22" s="89">
        <f>1.1</f>
        <v>1.1</v>
      </c>
      <c r="AK22" t="s">
        <v>92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ht="18.75" spans="1:43">
      <c r="A23" s="41"/>
      <c r="B23" s="22" t="s">
        <v>59</v>
      </c>
      <c r="C23" s="23" t="s">
        <v>39</v>
      </c>
      <c r="D23" s="24" t="s">
        <v>39</v>
      </c>
      <c r="E23" s="24" t="s">
        <v>39</v>
      </c>
      <c r="F23" s="26" t="s">
        <v>39</v>
      </c>
      <c r="G23" s="23">
        <f t="shared" ref="G23:J23" si="17">SUM(G16:G22)</f>
        <v>3800</v>
      </c>
      <c r="H23" s="42">
        <v>235.431663291214</v>
      </c>
      <c r="I23" s="42">
        <f t="shared" si="17"/>
        <v>640.73</v>
      </c>
      <c r="J23" s="42">
        <f t="shared" si="17"/>
        <v>2740.4708</v>
      </c>
      <c r="K23" s="42"/>
      <c r="L23" s="42"/>
      <c r="M23" s="42">
        <f>SUM(M16:M22)</f>
        <v>0</v>
      </c>
      <c r="N23" s="59">
        <f t="shared" si="1"/>
        <v>0</v>
      </c>
      <c r="O23" s="60">
        <f>SUM(O16:O22)</f>
        <v>190</v>
      </c>
      <c r="P23" s="42">
        <v>19</v>
      </c>
      <c r="Q23" s="42">
        <f t="shared" ref="Q23:T23" si="18">SUM(Q16:Q21)</f>
        <v>69</v>
      </c>
      <c r="R23" s="42">
        <f t="shared" si="18"/>
        <v>47</v>
      </c>
      <c r="S23" s="42">
        <f t="shared" ref="S23:Y23" si="19">SUM(S16:S22)</f>
        <v>114</v>
      </c>
      <c r="T23" s="42">
        <f t="shared" si="18"/>
        <v>2</v>
      </c>
      <c r="U23" s="42">
        <f t="shared" si="19"/>
        <v>0</v>
      </c>
      <c r="V23" s="59">
        <f>U23/O23</f>
        <v>0</v>
      </c>
      <c r="W23" s="60">
        <f t="shared" si="19"/>
        <v>0</v>
      </c>
      <c r="X23" s="42">
        <f t="shared" si="19"/>
        <v>0</v>
      </c>
      <c r="Y23" s="81">
        <f t="shared" si="19"/>
        <v>0</v>
      </c>
      <c r="Z23" s="81"/>
      <c r="AA23" s="81">
        <f t="shared" ref="AA23:AE23" si="20">SUM(AA16:AA22)</f>
        <v>0</v>
      </c>
      <c r="AB23" s="42">
        <f t="shared" si="20"/>
        <v>0</v>
      </c>
      <c r="AC23" s="82" t="e">
        <f t="shared" si="2"/>
        <v>#DIV/0!</v>
      </c>
      <c r="AD23" s="60">
        <f t="shared" si="20"/>
        <v>19</v>
      </c>
      <c r="AE23" s="81">
        <f t="shared" si="20"/>
        <v>28</v>
      </c>
      <c r="AF23" s="82">
        <f t="shared" si="3"/>
        <v>1.47368421052632</v>
      </c>
      <c r="AG23" s="82" t="e">
        <f t="shared" si="15"/>
        <v>#DIV/0!</v>
      </c>
      <c r="AH23" s="87" t="s">
        <v>39</v>
      </c>
      <c r="AK23" t="s">
        <v>95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ht="19.5" spans="1:43">
      <c r="A24" s="43" t="s">
        <v>59</v>
      </c>
      <c r="B24" s="44"/>
      <c r="C24" s="43">
        <f>C9+C15</f>
        <v>20000</v>
      </c>
      <c r="D24" s="45">
        <f>SUM(D9,D15)</f>
        <v>0</v>
      </c>
      <c r="E24" s="45">
        <f>E9+E15</f>
        <v>0</v>
      </c>
      <c r="F24" s="46">
        <f>E24/C24</f>
        <v>0</v>
      </c>
      <c r="G24" s="43">
        <f>G9+G15+G23</f>
        <v>5350</v>
      </c>
      <c r="H24" s="47">
        <v>268.881663291215</v>
      </c>
      <c r="I24" s="47">
        <f t="shared" ref="I24:K24" si="21">SUM(I9,I15,I23)</f>
        <v>862.9821</v>
      </c>
      <c r="J24" s="47">
        <f t="shared" si="21"/>
        <v>2840.9708</v>
      </c>
      <c r="K24" s="47">
        <f t="shared" si="21"/>
        <v>0</v>
      </c>
      <c r="L24" s="47">
        <f>SUM(L4:L23)</f>
        <v>0</v>
      </c>
      <c r="M24" s="45">
        <f>SUM(M9,M15,M23)</f>
        <v>0</v>
      </c>
      <c r="N24" s="65">
        <f t="shared" si="1"/>
        <v>0</v>
      </c>
      <c r="O24" s="43">
        <f>O23</f>
        <v>190</v>
      </c>
      <c r="P24" s="47">
        <v>20</v>
      </c>
      <c r="Q24" s="47">
        <f t="shared" ref="Q24:U24" si="22">Q23+Q15+Q9</f>
        <v>75</v>
      </c>
      <c r="R24" s="47">
        <f t="shared" si="22"/>
        <v>47</v>
      </c>
      <c r="S24" s="47"/>
      <c r="T24" s="47"/>
      <c r="U24" s="47">
        <f t="shared" si="22"/>
        <v>0</v>
      </c>
      <c r="V24" s="65">
        <f>U24/O24</f>
        <v>0</v>
      </c>
      <c r="W24" s="76">
        <f t="shared" ref="W24:Y24" si="23">SUM(W9,W15,W23)</f>
        <v>0</v>
      </c>
      <c r="X24" s="47">
        <f t="shared" si="23"/>
        <v>0</v>
      </c>
      <c r="Y24" s="47">
        <f t="shared" si="23"/>
        <v>0</v>
      </c>
      <c r="Z24" s="47">
        <f>SUM(Z16:Z23)</f>
        <v>0</v>
      </c>
      <c r="AA24" s="47">
        <f t="shared" ref="AA24:AE24" si="24">SUM(AA9,AA15,AA23)</f>
        <v>0</v>
      </c>
      <c r="AB24" s="47">
        <f t="shared" si="24"/>
        <v>0</v>
      </c>
      <c r="AC24" s="65" t="e">
        <f t="shared" si="2"/>
        <v>#DIV/0!</v>
      </c>
      <c r="AD24" s="76">
        <f t="shared" si="24"/>
        <v>40</v>
      </c>
      <c r="AE24" s="84">
        <f t="shared" si="24"/>
        <v>36</v>
      </c>
      <c r="AF24" s="65">
        <f t="shared" si="3"/>
        <v>0.9</v>
      </c>
      <c r="AG24" s="65" t="s">
        <v>39</v>
      </c>
      <c r="AH24" s="91" t="s">
        <v>39</v>
      </c>
      <c r="AK24" t="s">
        <v>14</v>
      </c>
      <c r="AL24">
        <v>0</v>
      </c>
      <c r="AM24">
        <v>0</v>
      </c>
      <c r="AN24">
        <v>0</v>
      </c>
      <c r="AO24">
        <v>6</v>
      </c>
      <c r="AP24">
        <v>0</v>
      </c>
      <c r="AQ24">
        <v>540000</v>
      </c>
    </row>
    <row r="25" spans="37:43">
      <c r="AK25" t="s">
        <v>100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37:43">
      <c r="AK26" t="s">
        <v>103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37:43">
      <c r="AK27" t="s">
        <v>106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37:43">
      <c r="AK28" t="s">
        <v>110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37:43">
      <c r="AK29" t="s">
        <v>112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37:43">
      <c r="AK30" t="s">
        <v>114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37:43">
      <c r="AK31" t="s">
        <v>117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37:43">
      <c r="AK32" t="s">
        <v>119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37:43">
      <c r="AK33" t="s">
        <v>121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37:43">
      <c r="AK34" t="s">
        <v>124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37:43">
      <c r="AK35" t="s">
        <v>126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37:43">
      <c r="AK36" t="s">
        <v>128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</row>
    <row r="37" spans="37:43">
      <c r="AK37" t="s">
        <v>130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37:43">
      <c r="AK38" t="s">
        <v>132</v>
      </c>
      <c r="AL38">
        <v>0</v>
      </c>
      <c r="AM38">
        <v>0</v>
      </c>
      <c r="AN38">
        <v>0</v>
      </c>
      <c r="AO38">
        <v>13</v>
      </c>
      <c r="AP38">
        <v>0</v>
      </c>
      <c r="AQ38">
        <v>0</v>
      </c>
    </row>
    <row r="39" spans="37:43">
      <c r="AK39" t="s">
        <v>42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</row>
    <row r="40" spans="37:43">
      <c r="AK40" t="s">
        <v>134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37:43">
      <c r="AK41" t="s">
        <v>135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37:43">
      <c r="AK42" t="s">
        <v>136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37:43">
      <c r="AK43" t="s">
        <v>46</v>
      </c>
      <c r="AL43">
        <v>0</v>
      </c>
      <c r="AM43">
        <v>0</v>
      </c>
      <c r="AN43">
        <v>20000</v>
      </c>
      <c r="AO43">
        <v>1</v>
      </c>
      <c r="AP43">
        <v>0</v>
      </c>
      <c r="AQ43">
        <v>195700</v>
      </c>
    </row>
    <row r="44" spans="37:43">
      <c r="AK44" t="s">
        <v>137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37:43">
      <c r="AK45" t="s">
        <v>138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37:43">
      <c r="AK46" t="s">
        <v>139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37:43">
      <c r="AK47" t="s">
        <v>140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37:43">
      <c r="AK48" t="s">
        <v>141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37:43">
      <c r="AK49" t="s">
        <v>142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37:43">
      <c r="AK50" t="s">
        <v>36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</row>
    <row r="51" spans="37:43">
      <c r="AK51" t="s">
        <v>143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37:43">
      <c r="AK52" t="s">
        <v>144</v>
      </c>
      <c r="AL52">
        <v>0</v>
      </c>
      <c r="AM52">
        <v>0</v>
      </c>
      <c r="AN52">
        <v>3000</v>
      </c>
      <c r="AO52">
        <v>0</v>
      </c>
      <c r="AP52">
        <v>0</v>
      </c>
      <c r="AQ52">
        <v>8500</v>
      </c>
    </row>
    <row r="53" spans="37:43">
      <c r="AK53" t="s">
        <v>145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37:43">
      <c r="AK54" t="s">
        <v>146</v>
      </c>
      <c r="AL54">
        <v>0</v>
      </c>
      <c r="AM54">
        <v>0</v>
      </c>
      <c r="AN54">
        <v>0</v>
      </c>
      <c r="AO54">
        <v>6</v>
      </c>
      <c r="AP54">
        <v>0</v>
      </c>
      <c r="AQ54">
        <v>90000</v>
      </c>
    </row>
    <row r="55" spans="37:43">
      <c r="AK55" t="s">
        <v>147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37:43">
      <c r="AK56" t="s">
        <v>148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200000</v>
      </c>
    </row>
    <row r="57" spans="37:43">
      <c r="AK57" t="s">
        <v>149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37:43">
      <c r="AK58" t="s">
        <v>150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37:43">
      <c r="AK59" t="s">
        <v>151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37:43">
      <c r="AK60" t="s">
        <v>152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37:43">
      <c r="AK61" t="s">
        <v>153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37:43">
      <c r="AK62" t="s">
        <v>154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37:43">
      <c r="AK63" t="s">
        <v>155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37:43">
      <c r="AK64" t="s">
        <v>156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</row>
    <row r="65" spans="37:43">
      <c r="AK65" t="s">
        <v>157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37:43">
      <c r="AK66" t="s">
        <v>158</v>
      </c>
      <c r="AL66">
        <v>0</v>
      </c>
      <c r="AM66">
        <v>0</v>
      </c>
      <c r="AN66">
        <v>0</v>
      </c>
      <c r="AO66">
        <v>4</v>
      </c>
      <c r="AP66">
        <v>0</v>
      </c>
      <c r="AQ66">
        <v>0</v>
      </c>
    </row>
    <row r="67" spans="37:43">
      <c r="AK67" t="s">
        <v>159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37:43">
      <c r="AK68" t="s">
        <v>160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37:43">
      <c r="AK69" t="s">
        <v>161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20000</v>
      </c>
    </row>
    <row r="70" spans="37:43">
      <c r="AK70" t="s">
        <v>162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2000</v>
      </c>
    </row>
    <row r="71" spans="37:43">
      <c r="AK71" t="s">
        <v>55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</row>
    <row r="72" spans="37:43">
      <c r="AK72" t="s">
        <v>163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37:43">
      <c r="AK73" t="s">
        <v>164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37:43">
      <c r="AK74" t="s">
        <v>165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37:43">
      <c r="AK75" t="s">
        <v>166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2600</v>
      </c>
    </row>
    <row r="76" spans="37:43">
      <c r="AK76" t="s">
        <v>167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37:43">
      <c r="AK77" t="s">
        <v>168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37:43">
      <c r="AK78" t="s">
        <v>58</v>
      </c>
      <c r="AL78">
        <v>0</v>
      </c>
      <c r="AM78">
        <v>0</v>
      </c>
      <c r="AN78">
        <v>11700</v>
      </c>
      <c r="AO78">
        <v>1</v>
      </c>
      <c r="AP78">
        <v>0</v>
      </c>
      <c r="AQ78">
        <v>281700</v>
      </c>
    </row>
    <row r="79" spans="37:43">
      <c r="AK79" t="s">
        <v>169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37:43">
      <c r="AK80" t="s">
        <v>170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0</v>
      </c>
    </row>
    <row r="81" spans="37:43">
      <c r="AK81" t="s">
        <v>171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37:43">
      <c r="AK82" t="s">
        <v>172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37:43">
      <c r="AK83" t="s">
        <v>173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37:43">
      <c r="AK84" t="s">
        <v>174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37:43">
      <c r="AK85" t="s">
        <v>35</v>
      </c>
      <c r="AL85">
        <v>0</v>
      </c>
      <c r="AM85">
        <v>0</v>
      </c>
      <c r="AN85">
        <v>0</v>
      </c>
      <c r="AO85">
        <v>6</v>
      </c>
      <c r="AP85">
        <v>0</v>
      </c>
      <c r="AQ85">
        <v>100000</v>
      </c>
    </row>
    <row r="86" spans="37:43">
      <c r="AK86" t="s">
        <v>175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37:43">
      <c r="AK87" t="s">
        <v>176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37:43">
      <c r="AK88" t="s">
        <v>177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37:43">
      <c r="AK89" t="s">
        <v>178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37:43">
      <c r="AK90" t="s">
        <v>179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37:43">
      <c r="AK91" t="s">
        <v>67</v>
      </c>
      <c r="AL91">
        <v>0</v>
      </c>
      <c r="AM91">
        <v>0</v>
      </c>
      <c r="AN91">
        <v>0</v>
      </c>
      <c r="AO91">
        <v>2</v>
      </c>
      <c r="AP91">
        <v>0</v>
      </c>
      <c r="AQ91">
        <v>0</v>
      </c>
    </row>
    <row r="92" spans="37:43">
      <c r="AK92" t="s">
        <v>180</v>
      </c>
      <c r="AL92">
        <v>0</v>
      </c>
      <c r="AM92">
        <v>0</v>
      </c>
      <c r="AN92">
        <v>2000</v>
      </c>
      <c r="AO92">
        <v>0</v>
      </c>
      <c r="AP92">
        <v>0</v>
      </c>
      <c r="AQ92">
        <v>138000</v>
      </c>
    </row>
    <row r="93" spans="37:43">
      <c r="AK93" t="s">
        <v>181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</row>
    <row r="94" spans="37:43">
      <c r="AK94" t="s">
        <v>182</v>
      </c>
      <c r="AL94">
        <v>0</v>
      </c>
      <c r="AM94">
        <v>0</v>
      </c>
      <c r="AN94">
        <v>0</v>
      </c>
      <c r="AO94">
        <v>4</v>
      </c>
      <c r="AP94">
        <v>0</v>
      </c>
      <c r="AQ94">
        <v>0</v>
      </c>
    </row>
    <row r="95" spans="37:43">
      <c r="AK95" t="s">
        <v>183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</row>
    <row r="96" spans="37:43">
      <c r="AK96" t="s">
        <v>184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</row>
    <row r="97" spans="37:43">
      <c r="AK97" t="s">
        <v>185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</row>
    <row r="98" spans="37:43">
      <c r="AK98" t="s">
        <v>186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</row>
    <row r="99" spans="37:43">
      <c r="AK99" t="s">
        <v>187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</row>
    <row r="100" spans="37:43">
      <c r="AK100" t="s">
        <v>188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</row>
    <row r="101" spans="37:43">
      <c r="AK101" t="s">
        <v>189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</row>
    <row r="102" spans="37:43">
      <c r="AK102" t="s">
        <v>190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</row>
    <row r="103" spans="37:43">
      <c r="AK103" t="s">
        <v>191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</row>
    <row r="104" spans="37:43">
      <c r="AK104" t="s">
        <v>192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</row>
    <row r="105" spans="37:43">
      <c r="AK105" t="s">
        <v>193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</row>
    <row r="106" spans="37:43">
      <c r="AK106" t="s">
        <v>194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</row>
    <row r="107" spans="37:43">
      <c r="AK107" t="s">
        <v>195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0</v>
      </c>
    </row>
    <row r="108" spans="37:43">
      <c r="AK108" t="s">
        <v>196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</row>
    <row r="109" spans="37:43">
      <c r="AK109" t="s">
        <v>197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</row>
    <row r="110" spans="37:43">
      <c r="AK110" t="s">
        <v>41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100000</v>
      </c>
    </row>
    <row r="111" spans="37:43">
      <c r="AK111" t="s">
        <v>198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</row>
    <row r="112" spans="37:43">
      <c r="AK112" t="s">
        <v>199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</row>
    <row r="113" spans="37:43">
      <c r="AK113" t="s">
        <v>200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</row>
    <row r="114" spans="37:43">
      <c r="AK114" t="s">
        <v>201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</row>
    <row r="115" spans="37:43">
      <c r="AK115" t="s">
        <v>202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</row>
    <row r="116" spans="37:43">
      <c r="AK116" t="s">
        <v>203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</row>
    <row r="117" spans="37:43">
      <c r="AK117" t="s">
        <v>204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</row>
    <row r="118" spans="37:43">
      <c r="AK118" t="s">
        <v>205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</row>
    <row r="119" spans="37:43">
      <c r="AK119" t="s">
        <v>206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</row>
    <row r="120" spans="37:43">
      <c r="AK120" t="s">
        <v>207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</row>
    <row r="121" spans="37:43">
      <c r="AK121" t="s">
        <v>208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</row>
    <row r="122" spans="37:43">
      <c r="AK122" t="s">
        <v>209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</row>
    <row r="123" spans="37:43">
      <c r="AK123" t="s">
        <v>210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</row>
    <row r="124" spans="37:43">
      <c r="AK124" t="s">
        <v>211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</row>
    <row r="125" spans="37:43">
      <c r="AK125" t="s">
        <v>43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155000</v>
      </c>
    </row>
    <row r="126" spans="37:43">
      <c r="AK126" t="s">
        <v>212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</row>
    <row r="127" spans="37:43">
      <c r="AK127" t="s">
        <v>213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</row>
    <row r="128" spans="37:43">
      <c r="AK128" t="s">
        <v>214</v>
      </c>
      <c r="AL128">
        <v>0</v>
      </c>
      <c r="AM128">
        <v>0</v>
      </c>
      <c r="AN128">
        <v>20000</v>
      </c>
      <c r="AO128">
        <v>0</v>
      </c>
      <c r="AP128">
        <v>0</v>
      </c>
      <c r="AQ128">
        <v>20000</v>
      </c>
    </row>
    <row r="129" spans="37:43">
      <c r="AK129" t="s">
        <v>215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</row>
    <row r="130" spans="37:43">
      <c r="AK130" t="s">
        <v>216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</row>
    <row r="131" spans="37:43">
      <c r="AK131" t="s">
        <v>217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</row>
    <row r="132" spans="37:43">
      <c r="AK132" t="s">
        <v>218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</row>
    <row r="133" spans="37:43">
      <c r="AK133" t="s">
        <v>219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</row>
    <row r="134" spans="37:43">
      <c r="AK134" t="s">
        <v>220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</row>
    <row r="135" spans="37:43">
      <c r="AK135" t="s">
        <v>221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37:43">
      <c r="AK136" t="s">
        <v>222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</row>
    <row r="137" spans="37:43">
      <c r="AK137" t="s">
        <v>223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</row>
    <row r="138" spans="37:43">
      <c r="AK138" t="s">
        <v>224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</row>
    <row r="139" spans="37:43">
      <c r="AK139" t="s">
        <v>50</v>
      </c>
      <c r="AL139">
        <v>0</v>
      </c>
      <c r="AM139">
        <v>0</v>
      </c>
      <c r="AN139">
        <v>10000</v>
      </c>
      <c r="AO139">
        <v>0</v>
      </c>
      <c r="AP139">
        <v>0</v>
      </c>
      <c r="AQ139">
        <v>364283</v>
      </c>
    </row>
    <row r="140" spans="37:43">
      <c r="AK140" t="s">
        <v>225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</row>
    <row r="141" spans="37:43">
      <c r="AK141" t="s">
        <v>787</v>
      </c>
      <c r="AL141">
        <v>0</v>
      </c>
      <c r="AM141">
        <v>0</v>
      </c>
      <c r="AN141">
        <v>0</v>
      </c>
      <c r="AO141">
        <v>1</v>
      </c>
      <c r="AP141">
        <v>0</v>
      </c>
      <c r="AQ141">
        <v>0</v>
      </c>
    </row>
    <row r="142" spans="37:43">
      <c r="AK142" t="s">
        <v>226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</row>
    <row r="143" spans="37:43">
      <c r="AK143" t="s">
        <v>227</v>
      </c>
      <c r="AL143">
        <v>0</v>
      </c>
      <c r="AM143">
        <v>0</v>
      </c>
      <c r="AN143">
        <v>0</v>
      </c>
      <c r="AO143">
        <v>1</v>
      </c>
      <c r="AP143">
        <v>0</v>
      </c>
      <c r="AQ143">
        <v>0</v>
      </c>
    </row>
    <row r="144" spans="37:43">
      <c r="AK144" t="s">
        <v>228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</row>
    <row r="145" spans="37:43">
      <c r="AK145" t="s">
        <v>229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</row>
    <row r="146" spans="37:43">
      <c r="AK146" t="s">
        <v>51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</row>
    <row r="147" spans="37:43">
      <c r="AK147" t="s">
        <v>230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</row>
    <row r="148" spans="37:43">
      <c r="AK148" t="s">
        <v>231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</row>
    <row r="149" spans="37:43">
      <c r="AK149" t="s">
        <v>232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</row>
    <row r="150" spans="37:43">
      <c r="AK150" t="s">
        <v>233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</row>
    <row r="151" spans="37:43">
      <c r="AK151" t="s">
        <v>234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</row>
    <row r="152" spans="37:43">
      <c r="AK152" t="s">
        <v>235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</row>
    <row r="153" spans="37:43">
      <c r="AK153" t="s">
        <v>236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70000</v>
      </c>
    </row>
    <row r="154" spans="37:43">
      <c r="AK154" t="s">
        <v>237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37:43">
      <c r="AK155" t="s">
        <v>238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</row>
    <row r="156" spans="37:43">
      <c r="AK156" t="s">
        <v>239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</row>
    <row r="157" spans="37:43">
      <c r="AK157" t="s">
        <v>240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</row>
    <row r="158" spans="37:43">
      <c r="AK158" t="s">
        <v>241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</row>
    <row r="159" spans="37:43">
      <c r="AK159" t="s">
        <v>242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</row>
    <row r="160" spans="37:43">
      <c r="AK160" t="s">
        <v>243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</row>
    <row r="161" spans="37:43">
      <c r="AK161" t="s">
        <v>244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</row>
    <row r="162" spans="37:43">
      <c r="AK162" t="s">
        <v>245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</row>
    <row r="163" spans="37:43">
      <c r="AK163" t="s">
        <v>246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</row>
    <row r="164" spans="37:43">
      <c r="AK164" t="s">
        <v>247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</row>
    <row r="165" spans="37:43">
      <c r="AK165" t="s">
        <v>248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</row>
    <row r="166" spans="37:43">
      <c r="AK166" t="s">
        <v>249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</row>
    <row r="167" spans="37:43">
      <c r="AK167" t="s">
        <v>250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</row>
    <row r="168" spans="37:43">
      <c r="AK168" t="s">
        <v>251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</row>
    <row r="169" spans="37:43">
      <c r="AK169" t="s">
        <v>252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</row>
    <row r="170" spans="37:43">
      <c r="AK170" t="s">
        <v>253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70000</v>
      </c>
    </row>
    <row r="171" spans="37:43">
      <c r="AK171" t="s">
        <v>254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</row>
    <row r="172" spans="37:43">
      <c r="AK172" t="s">
        <v>255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</row>
    <row r="173" spans="37:43">
      <c r="AK173" t="s">
        <v>256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</row>
    <row r="174" spans="37:43">
      <c r="AK174" t="s">
        <v>257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</row>
    <row r="175" spans="37:43">
      <c r="AK175" t="s">
        <v>258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37:43">
      <c r="AK176" t="s">
        <v>259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</row>
    <row r="177" spans="37:43">
      <c r="AK177" t="s">
        <v>47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</row>
    <row r="178" spans="37:43">
      <c r="AK178" t="s">
        <v>260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</row>
    <row r="179" spans="37:43">
      <c r="AK179" t="s">
        <v>261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</row>
    <row r="180" spans="37:43">
      <c r="AK180" t="s">
        <v>262</v>
      </c>
      <c r="AL180">
        <v>0</v>
      </c>
      <c r="AM180">
        <v>0</v>
      </c>
      <c r="AN180">
        <v>100000</v>
      </c>
      <c r="AO180">
        <v>0</v>
      </c>
      <c r="AP180">
        <v>0</v>
      </c>
      <c r="AQ180">
        <v>100000</v>
      </c>
    </row>
    <row r="181" spans="37:43">
      <c r="AK181" t="s">
        <v>263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</row>
    <row r="182" spans="37:43">
      <c r="AK182" t="s">
        <v>264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5200</v>
      </c>
    </row>
    <row r="183" spans="37:43">
      <c r="AK183" t="s">
        <v>265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33000</v>
      </c>
    </row>
    <row r="184" spans="37:43">
      <c r="AK184" t="s">
        <v>266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</row>
    <row r="185" spans="37:43">
      <c r="AK185" t="s">
        <v>267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</row>
    <row r="186" spans="37:43">
      <c r="AK186" t="s">
        <v>268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</row>
    <row r="187" spans="37:43">
      <c r="AK187" t="s">
        <v>269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</row>
    <row r="188" spans="37:43">
      <c r="AK188" t="s">
        <v>270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</row>
    <row r="189" spans="37:43">
      <c r="AK189" t="s">
        <v>271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</row>
    <row r="190" spans="37:43">
      <c r="AK190" t="s">
        <v>272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</row>
    <row r="191" spans="37:43">
      <c r="AK191" t="s">
        <v>273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</row>
    <row r="192" spans="37:43">
      <c r="AK192" t="s">
        <v>274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</row>
    <row r="193" spans="37:43">
      <c r="AK193" t="s">
        <v>275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</row>
    <row r="194" spans="37:43">
      <c r="AK194" t="s">
        <v>276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6000</v>
      </c>
    </row>
    <row r="195" spans="37:43">
      <c r="AK195" t="s">
        <v>277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</row>
    <row r="196" spans="37:43">
      <c r="AK196" t="s">
        <v>278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</row>
    <row r="197" spans="37:43">
      <c r="AK197" t="s">
        <v>279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</row>
    <row r="198" spans="37:43">
      <c r="AK198" t="s">
        <v>280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</row>
    <row r="199" spans="37:43">
      <c r="AK199" t="s">
        <v>281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</row>
    <row r="200" spans="37:43">
      <c r="AK200" t="s">
        <v>282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</row>
    <row r="201" spans="37:43">
      <c r="AK201" t="s">
        <v>283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</row>
    <row r="202" spans="37:43">
      <c r="AK202" t="s">
        <v>284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</row>
    <row r="203" spans="37:43">
      <c r="AK203" t="s">
        <v>285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</row>
    <row r="204" spans="37:43">
      <c r="AK204" t="s">
        <v>286</v>
      </c>
      <c r="AL204">
        <v>0</v>
      </c>
      <c r="AM204">
        <v>0</v>
      </c>
      <c r="AN204">
        <v>56000</v>
      </c>
      <c r="AO204">
        <v>0</v>
      </c>
      <c r="AP204">
        <v>0</v>
      </c>
      <c r="AQ204">
        <v>186000</v>
      </c>
    </row>
    <row r="205" spans="37:43">
      <c r="AK205" t="s">
        <v>287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</row>
    <row r="206" spans="37:43">
      <c r="AK206" t="s">
        <v>288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</row>
    <row r="207" spans="37:43">
      <c r="AK207" t="s">
        <v>289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</row>
    <row r="208" spans="37:43">
      <c r="AK208" t="s">
        <v>290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</row>
    <row r="209" spans="37:43">
      <c r="AK209" t="s">
        <v>291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</row>
    <row r="210" spans="37:43">
      <c r="AK210" t="s">
        <v>292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</row>
    <row r="211" spans="37:43">
      <c r="AK211" t="s">
        <v>293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</row>
    <row r="212" spans="37:43">
      <c r="AK212" t="s">
        <v>294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</row>
    <row r="213" spans="37:43">
      <c r="AK213" t="s">
        <v>295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</row>
    <row r="214" spans="37:43">
      <c r="AK214" t="s">
        <v>296</v>
      </c>
      <c r="AL214">
        <v>0</v>
      </c>
      <c r="AM214">
        <v>0</v>
      </c>
      <c r="AN214">
        <v>0</v>
      </c>
      <c r="AO214">
        <v>5</v>
      </c>
      <c r="AP214">
        <v>0</v>
      </c>
      <c r="AQ214">
        <v>0</v>
      </c>
    </row>
    <row r="215" spans="37:43">
      <c r="AK215" t="s">
        <v>297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</row>
    <row r="216" spans="37:43">
      <c r="AK216" t="s">
        <v>61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</row>
    <row r="217" spans="37:43">
      <c r="AK217" t="s">
        <v>298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</row>
    <row r="218" spans="37:43">
      <c r="AK218" t="s">
        <v>299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</row>
    <row r="219" spans="37:43">
      <c r="AK219" t="s">
        <v>300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</row>
    <row r="220" spans="37:43">
      <c r="AK220" t="s">
        <v>301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</row>
    <row r="221" spans="37:43">
      <c r="AK221" t="s">
        <v>302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</row>
    <row r="222" spans="37:43">
      <c r="AK222" t="s">
        <v>303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</row>
    <row r="223" spans="37:43">
      <c r="AK223" t="s">
        <v>304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</row>
    <row r="224" spans="37:43">
      <c r="AK224" t="s">
        <v>305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</row>
    <row r="225" spans="37:43">
      <c r="AK225" t="s">
        <v>306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</row>
    <row r="226" spans="37:43">
      <c r="AK226" t="s">
        <v>307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</row>
    <row r="227" spans="37:43">
      <c r="AK227" t="s">
        <v>308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</row>
    <row r="228" spans="37:43">
      <c r="AK228" t="s">
        <v>309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</row>
    <row r="229" spans="37:43">
      <c r="AK229" t="s">
        <v>310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</row>
    <row r="230" spans="37:43">
      <c r="AK230" t="s">
        <v>311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</row>
    <row r="231" spans="37:43">
      <c r="AK231" t="s">
        <v>312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</row>
    <row r="232" spans="37:43">
      <c r="AK232" t="s">
        <v>313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</row>
    <row r="233" spans="37:43">
      <c r="AK233" t="s">
        <v>314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</row>
    <row r="234" spans="37:43">
      <c r="AK234" t="s">
        <v>315</v>
      </c>
      <c r="AL234">
        <v>0</v>
      </c>
      <c r="AM234">
        <v>0</v>
      </c>
      <c r="AN234">
        <v>0</v>
      </c>
      <c r="AO234">
        <v>2</v>
      </c>
      <c r="AP234">
        <v>0</v>
      </c>
      <c r="AQ234">
        <v>0</v>
      </c>
    </row>
    <row r="235" spans="37:43">
      <c r="AK235" t="s">
        <v>82</v>
      </c>
      <c r="AL235">
        <v>0</v>
      </c>
      <c r="AM235">
        <v>0</v>
      </c>
      <c r="AN235">
        <v>0</v>
      </c>
      <c r="AO235">
        <v>3</v>
      </c>
      <c r="AP235">
        <v>0</v>
      </c>
      <c r="AQ235">
        <v>90000</v>
      </c>
    </row>
    <row r="236" spans="37:43">
      <c r="AK236" t="s">
        <v>316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</row>
    <row r="237" spans="37:43">
      <c r="AK237" t="s">
        <v>317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</row>
    <row r="238" spans="37:43">
      <c r="AK238" t="s">
        <v>318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</row>
    <row r="239" spans="37:43">
      <c r="AK239" t="s">
        <v>319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</row>
    <row r="240" spans="37:43">
      <c r="AK240" t="s">
        <v>320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</row>
    <row r="241" spans="37:43">
      <c r="AK241" t="s">
        <v>52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</row>
    <row r="242" spans="37:43">
      <c r="AK242" t="s">
        <v>321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</row>
    <row r="243" spans="37:43">
      <c r="AK243" t="s">
        <v>322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</row>
    <row r="244" spans="37:43">
      <c r="AK244" t="s">
        <v>69</v>
      </c>
      <c r="AL244">
        <v>0</v>
      </c>
      <c r="AM244">
        <v>0</v>
      </c>
      <c r="AN244">
        <v>0</v>
      </c>
      <c r="AO244">
        <v>1</v>
      </c>
      <c r="AP244">
        <v>0</v>
      </c>
      <c r="AQ244">
        <v>291000</v>
      </c>
    </row>
    <row r="245" spans="37:43">
      <c r="AK245" t="s">
        <v>323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</row>
    <row r="246" spans="37:43">
      <c r="AK246" t="s">
        <v>324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</row>
    <row r="247" spans="37:43">
      <c r="AK247" t="s">
        <v>325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</row>
    <row r="248" spans="37:43">
      <c r="AK248" t="s">
        <v>326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</row>
    <row r="249" spans="37:43">
      <c r="AK249" t="s">
        <v>327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</row>
    <row r="250" spans="37:43">
      <c r="AK250" t="s">
        <v>328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</row>
    <row r="251" spans="37:43">
      <c r="AK251" t="s">
        <v>329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</row>
    <row r="252" spans="37:43">
      <c r="AK252" t="s">
        <v>330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</row>
    <row r="253" spans="37:43">
      <c r="AK253" t="s">
        <v>331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</row>
    <row r="254" spans="37:43">
      <c r="AK254" t="s">
        <v>332</v>
      </c>
      <c r="AL254">
        <v>0</v>
      </c>
      <c r="AM254">
        <v>0</v>
      </c>
      <c r="AN254">
        <v>90000</v>
      </c>
      <c r="AO254">
        <v>0</v>
      </c>
      <c r="AP254">
        <v>0</v>
      </c>
      <c r="AQ254">
        <v>140000</v>
      </c>
    </row>
    <row r="255" spans="37:43">
      <c r="AK255" t="s">
        <v>333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</row>
    <row r="256" spans="37:43">
      <c r="AK256" t="s">
        <v>334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20000</v>
      </c>
    </row>
    <row r="257" spans="37:43">
      <c r="AK257" t="s">
        <v>72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</row>
    <row r="258" spans="37:43">
      <c r="AK258" t="s">
        <v>335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</row>
    <row r="259" spans="37:43">
      <c r="AK259" t="s">
        <v>336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</row>
    <row r="260" spans="37:43">
      <c r="AK260" t="s">
        <v>337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</row>
    <row r="261" spans="37:43">
      <c r="AK261" t="s">
        <v>338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</row>
    <row r="262" spans="37:43">
      <c r="AK262" t="s">
        <v>339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</row>
    <row r="263" spans="37:43">
      <c r="AK263" t="s">
        <v>340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</row>
    <row r="264" spans="37:43">
      <c r="AK264" t="s">
        <v>341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</row>
    <row r="265" spans="37:43">
      <c r="AK265" t="s">
        <v>342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</row>
    <row r="266" spans="37:43">
      <c r="AK266" t="s">
        <v>343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</row>
    <row r="267" spans="37:43">
      <c r="AK267" t="s">
        <v>344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</row>
    <row r="268" spans="37:43">
      <c r="AK268" t="s">
        <v>345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</row>
    <row r="269" spans="37:43">
      <c r="AK269" t="s">
        <v>346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</row>
    <row r="270" spans="37:43">
      <c r="AK270" t="s">
        <v>347</v>
      </c>
      <c r="AL270">
        <v>0</v>
      </c>
      <c r="AM270">
        <v>0</v>
      </c>
      <c r="AN270">
        <v>0</v>
      </c>
      <c r="AO270">
        <v>1</v>
      </c>
      <c r="AP270">
        <v>0</v>
      </c>
      <c r="AQ270">
        <v>200000</v>
      </c>
    </row>
    <row r="271" spans="37:43">
      <c r="AK271" t="s">
        <v>348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</row>
    <row r="272" spans="37:43">
      <c r="AK272" t="s">
        <v>349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</row>
    <row r="273" spans="37:43">
      <c r="AK273" t="s">
        <v>350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</row>
    <row r="274" spans="37:43">
      <c r="AK274" t="s">
        <v>351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</row>
    <row r="275" spans="37:43">
      <c r="AK275" t="s">
        <v>352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</row>
    <row r="276" spans="37:43">
      <c r="AK276" t="s">
        <v>353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</row>
    <row r="277" spans="37:43">
      <c r="AK277" t="s">
        <v>76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</row>
    <row r="278" spans="37:43">
      <c r="AK278" t="s">
        <v>354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</row>
    <row r="279" spans="37:43">
      <c r="AK279" t="s">
        <v>355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</row>
    <row r="280" spans="37:43">
      <c r="AK280" t="s">
        <v>356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</row>
    <row r="281" spans="37:43">
      <c r="AK281" t="s">
        <v>357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</row>
    <row r="282" spans="37:43">
      <c r="AK282" t="s">
        <v>358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</row>
    <row r="283" spans="37:43">
      <c r="AK283" t="s">
        <v>359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</row>
    <row r="284" spans="37:43">
      <c r="AK284" t="s">
        <v>360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45000</v>
      </c>
    </row>
    <row r="285" spans="37:43">
      <c r="AK285" t="s">
        <v>361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</row>
    <row r="286" spans="37:43">
      <c r="AK286" t="s">
        <v>362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</row>
    <row r="287" spans="37:43">
      <c r="AK287" t="s">
        <v>363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</row>
    <row r="288" spans="37:43">
      <c r="AK288" t="s">
        <v>364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</row>
    <row r="289" spans="37:43">
      <c r="AK289" t="s">
        <v>365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</row>
    <row r="290" spans="37:43">
      <c r="AK290" t="s">
        <v>366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</row>
    <row r="291" spans="37:43">
      <c r="AK291" t="s">
        <v>367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</row>
    <row r="292" spans="37:43">
      <c r="AK292" t="s">
        <v>368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</row>
    <row r="293" spans="37:43">
      <c r="AK293" t="s">
        <v>369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</row>
    <row r="294" spans="37:43">
      <c r="AK294" t="s">
        <v>370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</row>
    <row r="295" spans="37:43">
      <c r="AK295" t="s">
        <v>371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</row>
    <row r="296" spans="37:43">
      <c r="AK296" t="s">
        <v>372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</row>
    <row r="297" spans="37:43">
      <c r="AK297" t="s">
        <v>373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</row>
    <row r="298" spans="37:43">
      <c r="AK298" t="s">
        <v>374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</row>
    <row r="299" spans="37:43">
      <c r="AK299" t="s">
        <v>375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</row>
    <row r="300" spans="37:43">
      <c r="AK300" t="s">
        <v>376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</row>
    <row r="301" spans="37:43">
      <c r="AK301" t="s">
        <v>377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</row>
    <row r="302" spans="37:43">
      <c r="AK302" t="s">
        <v>378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</row>
    <row r="303" spans="37:43">
      <c r="AK303" t="s">
        <v>379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</row>
    <row r="304" spans="37:43">
      <c r="AK304" t="s">
        <v>64</v>
      </c>
      <c r="AL304">
        <v>0</v>
      </c>
      <c r="AM304">
        <v>0</v>
      </c>
      <c r="AN304">
        <v>0</v>
      </c>
      <c r="AO304">
        <v>1</v>
      </c>
      <c r="AP304">
        <v>0</v>
      </c>
      <c r="AQ304">
        <v>0</v>
      </c>
    </row>
    <row r="305" spans="37:43">
      <c r="AK305" t="s">
        <v>380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</row>
    <row r="306" spans="37:43">
      <c r="AK306" t="s">
        <v>381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</row>
    <row r="307" spans="37:43">
      <c r="AK307" t="s">
        <v>74</v>
      </c>
      <c r="AL307">
        <v>0</v>
      </c>
      <c r="AM307">
        <v>0</v>
      </c>
      <c r="AN307">
        <v>7465</v>
      </c>
      <c r="AO307">
        <v>1</v>
      </c>
      <c r="AP307">
        <v>0</v>
      </c>
      <c r="AQ307">
        <v>193465</v>
      </c>
    </row>
    <row r="308" spans="37:43">
      <c r="AK308" t="s">
        <v>382</v>
      </c>
      <c r="AL308">
        <v>1</v>
      </c>
      <c r="AM308">
        <v>0</v>
      </c>
      <c r="AN308">
        <v>0</v>
      </c>
      <c r="AO308">
        <v>5</v>
      </c>
      <c r="AP308">
        <v>0</v>
      </c>
      <c r="AQ308">
        <v>50000</v>
      </c>
    </row>
    <row r="309" spans="37:43">
      <c r="AK309" t="s">
        <v>383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</row>
    <row r="310" spans="37:43">
      <c r="AK310" t="s">
        <v>384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</row>
    <row r="311" spans="37:43">
      <c r="AK311" t="s">
        <v>385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</row>
    <row r="312" spans="37:43">
      <c r="AK312" t="s">
        <v>386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</row>
    <row r="313" spans="37:43">
      <c r="AK313" t="s">
        <v>81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1100</v>
      </c>
    </row>
    <row r="314" spans="37:43">
      <c r="AK314" t="s">
        <v>387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</row>
    <row r="315" spans="37:43">
      <c r="AK315" t="s">
        <v>388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</row>
    <row r="316" spans="37:43">
      <c r="AK316" t="s">
        <v>389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</row>
    <row r="317" spans="37:43">
      <c r="AK317" t="s">
        <v>390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</row>
    <row r="318" spans="37:43">
      <c r="AK318" t="s">
        <v>391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</row>
    <row r="319" spans="37:43">
      <c r="AK319" t="s">
        <v>392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</row>
    <row r="320" spans="37:43">
      <c r="AK320" t="s">
        <v>393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</row>
    <row r="321" spans="37:43">
      <c r="AK321" t="s">
        <v>394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</row>
    <row r="322" spans="37:43">
      <c r="AK322" t="s">
        <v>395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</row>
    <row r="323" spans="37:43">
      <c r="AK323" t="s">
        <v>396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19000</v>
      </c>
    </row>
    <row r="324" spans="37:43">
      <c r="AK324" t="s">
        <v>397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</row>
    <row r="325" spans="37:43">
      <c r="AK325" t="s">
        <v>90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</row>
    <row r="326" spans="37:43">
      <c r="AK326" t="s">
        <v>398</v>
      </c>
      <c r="AL326">
        <v>0</v>
      </c>
      <c r="AM326">
        <v>0</v>
      </c>
      <c r="AN326">
        <v>0</v>
      </c>
      <c r="AO326">
        <v>1</v>
      </c>
      <c r="AP326">
        <v>0</v>
      </c>
      <c r="AQ326">
        <v>111000</v>
      </c>
    </row>
    <row r="327" spans="37:43">
      <c r="AK327" t="s">
        <v>399</v>
      </c>
      <c r="AL327">
        <v>0</v>
      </c>
      <c r="AM327">
        <v>0</v>
      </c>
      <c r="AN327">
        <v>102000</v>
      </c>
      <c r="AO327">
        <v>0</v>
      </c>
      <c r="AP327">
        <v>0</v>
      </c>
      <c r="AQ327">
        <v>270000</v>
      </c>
    </row>
    <row r="328" spans="37:43">
      <c r="AK328" t="s">
        <v>400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</row>
    <row r="329" spans="37:43">
      <c r="AK329" t="s">
        <v>401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</row>
    <row r="330" spans="37:43">
      <c r="AK330" t="s">
        <v>402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2734</v>
      </c>
    </row>
    <row r="331" spans="37:43">
      <c r="AK331" t="s">
        <v>403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</row>
    <row r="332" spans="37:43">
      <c r="AK332" t="s">
        <v>404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</row>
    <row r="333" spans="37:43">
      <c r="AK333" t="s">
        <v>405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</row>
    <row r="334" spans="37:43">
      <c r="AK334" t="s">
        <v>406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</row>
    <row r="335" spans="37:43">
      <c r="AK335" t="s">
        <v>56</v>
      </c>
      <c r="AL335">
        <v>0</v>
      </c>
      <c r="AM335">
        <v>0</v>
      </c>
      <c r="AN335">
        <v>0</v>
      </c>
      <c r="AO335">
        <v>1</v>
      </c>
      <c r="AP335">
        <v>0</v>
      </c>
      <c r="AQ335">
        <v>190000</v>
      </c>
    </row>
    <row r="336" spans="37:43">
      <c r="AK336" t="s">
        <v>407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</row>
    <row r="337" spans="37:43">
      <c r="AK337" t="s">
        <v>408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</row>
    <row r="338" spans="37:43">
      <c r="AK338" t="s">
        <v>409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</row>
    <row r="339" spans="37:43">
      <c r="AK339" t="s">
        <v>410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</row>
    <row r="340" spans="37:43">
      <c r="AK340" t="s">
        <v>411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</row>
    <row r="341" spans="37:43">
      <c r="AK341" t="s">
        <v>412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</row>
    <row r="342" spans="37:43">
      <c r="AK342" t="s">
        <v>413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</row>
    <row r="343" spans="37:43">
      <c r="AK343" t="s">
        <v>414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</row>
    <row r="344" spans="37:43">
      <c r="AK344" t="s">
        <v>415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</row>
    <row r="345" spans="37:43">
      <c r="AK345" t="s">
        <v>416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</row>
    <row r="346" spans="37:43">
      <c r="AK346" t="s">
        <v>417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</row>
    <row r="347" spans="37:43">
      <c r="AK347" t="s">
        <v>418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</row>
    <row r="348" spans="37:43">
      <c r="AK348" t="s">
        <v>419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170000</v>
      </c>
    </row>
    <row r="349" spans="37:43">
      <c r="AK349" t="s">
        <v>420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200000</v>
      </c>
    </row>
    <row r="350" spans="37:43">
      <c r="AK350" t="s">
        <v>421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</row>
    <row r="351" spans="37:43">
      <c r="AK351" t="s">
        <v>53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</row>
    <row r="352" spans="37:43">
      <c r="AK352" t="s">
        <v>422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</row>
    <row r="353" spans="37:43">
      <c r="AK353" t="s">
        <v>94</v>
      </c>
      <c r="AL353">
        <v>1</v>
      </c>
      <c r="AM353">
        <v>0</v>
      </c>
      <c r="AN353">
        <v>30000</v>
      </c>
      <c r="AO353">
        <v>1</v>
      </c>
      <c r="AP353">
        <v>0</v>
      </c>
      <c r="AQ353">
        <v>130000</v>
      </c>
    </row>
    <row r="354" spans="37:43">
      <c r="AK354" t="s">
        <v>423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</row>
    <row r="355" spans="37:43">
      <c r="AK355" t="s">
        <v>424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</row>
    <row r="356" spans="37:43">
      <c r="AK356" t="s">
        <v>425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</row>
    <row r="357" spans="37:43">
      <c r="AK357" t="s">
        <v>426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</row>
    <row r="358" spans="37:43">
      <c r="AK358" t="s">
        <v>427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</row>
    <row r="359" spans="37:43">
      <c r="AK359" t="s">
        <v>428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</row>
    <row r="360" spans="37:43">
      <c r="AK360" t="s">
        <v>429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</row>
    <row r="361" spans="37:43">
      <c r="AK361" t="s">
        <v>430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</row>
    <row r="362" spans="37:43">
      <c r="AK362" t="s">
        <v>431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</row>
    <row r="363" spans="37:43">
      <c r="AK363" t="s">
        <v>432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80000</v>
      </c>
    </row>
    <row r="364" spans="37:43">
      <c r="AK364" t="s">
        <v>433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</row>
    <row r="365" spans="37:43">
      <c r="AK365" t="s">
        <v>434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200000</v>
      </c>
    </row>
    <row r="366" spans="37:43">
      <c r="AK366" t="s">
        <v>435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</row>
    <row r="367" spans="37:43">
      <c r="AK367" t="s">
        <v>436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</row>
    <row r="368" spans="37:43">
      <c r="AK368" t="s">
        <v>437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</row>
    <row r="369" spans="37:43">
      <c r="AK369" t="s">
        <v>438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</row>
    <row r="370" spans="37:43">
      <c r="AK370" t="s">
        <v>439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</row>
    <row r="371" spans="37:43">
      <c r="AK371" t="s">
        <v>440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</row>
    <row r="372" spans="37:43">
      <c r="AK372" t="s">
        <v>441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</row>
    <row r="373" spans="37:43">
      <c r="AK373" t="s">
        <v>442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3000</v>
      </c>
    </row>
    <row r="374" spans="37:43">
      <c r="AK374" t="s">
        <v>443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</row>
    <row r="375" spans="37:43">
      <c r="AK375" t="s">
        <v>444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</row>
    <row r="376" spans="37:43">
      <c r="AK376" t="s">
        <v>445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</row>
    <row r="377" spans="37:43">
      <c r="AK377" t="s">
        <v>446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</row>
    <row r="378" spans="37:43">
      <c r="AK378" t="s">
        <v>447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</row>
    <row r="379" spans="37:43">
      <c r="AK379" t="s">
        <v>448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</row>
    <row r="380" spans="37:43">
      <c r="AK380" t="s">
        <v>449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42000</v>
      </c>
    </row>
    <row r="381" spans="37:43">
      <c r="AK381" t="s">
        <v>450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</row>
    <row r="382" spans="37:43">
      <c r="AK382" t="s">
        <v>451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</row>
    <row r="383" spans="37:43">
      <c r="AK383" t="s">
        <v>452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</row>
    <row r="384" spans="37:43">
      <c r="AK384" t="s">
        <v>44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411000</v>
      </c>
    </row>
    <row r="385" spans="37:43">
      <c r="AK385" t="s">
        <v>453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</row>
    <row r="386" spans="37:43">
      <c r="AK386" t="s">
        <v>454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</row>
    <row r="387" spans="37:43">
      <c r="AK387" t="s">
        <v>455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</row>
    <row r="388" spans="37:43">
      <c r="AK388" t="s">
        <v>456</v>
      </c>
      <c r="AL388">
        <v>0</v>
      </c>
      <c r="AM388">
        <v>0</v>
      </c>
      <c r="AN388">
        <v>14000</v>
      </c>
      <c r="AO388">
        <v>0</v>
      </c>
      <c r="AP388">
        <v>0</v>
      </c>
      <c r="AQ388">
        <v>14000</v>
      </c>
    </row>
    <row r="389" spans="37:43">
      <c r="AK389" t="s">
        <v>457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</row>
    <row r="390" spans="37:43">
      <c r="AK390" t="s">
        <v>458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100000</v>
      </c>
    </row>
    <row r="391" spans="37:43">
      <c r="AK391" t="s">
        <v>459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</row>
    <row r="392" spans="37:43">
      <c r="AK392" t="s">
        <v>460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</row>
    <row r="393" spans="37:43">
      <c r="AK393" t="s">
        <v>461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</row>
    <row r="394" spans="37:43">
      <c r="AK394" t="s">
        <v>97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</row>
    <row r="395" spans="37:43">
      <c r="AK395" t="s">
        <v>48</v>
      </c>
      <c r="AL395">
        <v>0</v>
      </c>
      <c r="AM395">
        <v>0</v>
      </c>
      <c r="AN395">
        <v>20000</v>
      </c>
      <c r="AO395">
        <v>0</v>
      </c>
      <c r="AP395">
        <v>0</v>
      </c>
      <c r="AQ395">
        <v>183022</v>
      </c>
    </row>
    <row r="396" spans="37:43">
      <c r="AK396" t="s">
        <v>462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</row>
    <row r="397" spans="37:43">
      <c r="AK397" t="s">
        <v>463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</row>
    <row r="398" spans="37:43">
      <c r="AK398" t="s">
        <v>464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</row>
    <row r="399" spans="37:43">
      <c r="AK399" t="s">
        <v>465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</row>
    <row r="400" spans="37:43">
      <c r="AK400" t="s">
        <v>466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</row>
    <row r="401" spans="37:43">
      <c r="AK401" t="s">
        <v>467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</row>
    <row r="402" spans="37:43">
      <c r="AK402" t="s">
        <v>468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30000</v>
      </c>
    </row>
    <row r="403" spans="37:43">
      <c r="AK403" t="s">
        <v>469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</row>
    <row r="404" spans="37:43">
      <c r="AK404" t="s">
        <v>470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</row>
    <row r="405" spans="37:43">
      <c r="AK405" t="s">
        <v>471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</row>
    <row r="406" spans="37:43">
      <c r="AK406" t="s">
        <v>472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</row>
    <row r="407" spans="37:43">
      <c r="AK407" t="s">
        <v>473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10000</v>
      </c>
    </row>
    <row r="408" spans="37:43">
      <c r="AK408" t="s">
        <v>474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</row>
    <row r="409" spans="37:43">
      <c r="AK409" t="s">
        <v>475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</row>
    <row r="410" spans="37:43">
      <c r="AK410" t="s">
        <v>476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</row>
    <row r="411" spans="37:43">
      <c r="AK411" t="s">
        <v>477</v>
      </c>
      <c r="AL411">
        <v>0</v>
      </c>
      <c r="AM411">
        <v>0</v>
      </c>
      <c r="AN411">
        <v>0</v>
      </c>
      <c r="AO411">
        <v>1</v>
      </c>
      <c r="AP411">
        <v>0</v>
      </c>
      <c r="AQ411">
        <v>0</v>
      </c>
    </row>
    <row r="412" spans="37:43">
      <c r="AK412" t="s">
        <v>478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</row>
    <row r="413" spans="37:43">
      <c r="AK413" t="s">
        <v>479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200000</v>
      </c>
    </row>
    <row r="414" spans="37:43">
      <c r="AK414" t="s">
        <v>480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</row>
    <row r="415" spans="37:43">
      <c r="AK415" t="s">
        <v>481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</row>
    <row r="416" spans="37:43">
      <c r="AK416" t="s">
        <v>482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50000</v>
      </c>
    </row>
    <row r="417" spans="37:43">
      <c r="AK417" t="s">
        <v>483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</row>
    <row r="418" spans="37:43">
      <c r="AK418" t="s">
        <v>484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</row>
    <row r="419" spans="37:43">
      <c r="AK419" t="s">
        <v>485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</row>
    <row r="420" spans="37:43">
      <c r="AK420" t="s">
        <v>486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</row>
    <row r="421" spans="37:43">
      <c r="AK421" t="s">
        <v>487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</row>
    <row r="422" spans="37:43">
      <c r="AK422" t="s">
        <v>488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</row>
    <row r="423" spans="37:43">
      <c r="AK423" t="s">
        <v>489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</row>
    <row r="424" spans="37:43">
      <c r="AK424" t="s">
        <v>490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</row>
    <row r="425" spans="37:43">
      <c r="AK425" t="s">
        <v>491</v>
      </c>
      <c r="AL425">
        <v>0</v>
      </c>
      <c r="AM425">
        <v>0</v>
      </c>
      <c r="AN425">
        <v>12000</v>
      </c>
      <c r="AO425">
        <v>0</v>
      </c>
      <c r="AP425">
        <v>0</v>
      </c>
      <c r="AQ425">
        <v>20000</v>
      </c>
    </row>
    <row r="426" spans="37:43">
      <c r="AK426" t="s">
        <v>492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</row>
    <row r="427" spans="37:43">
      <c r="AK427" t="s">
        <v>493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</row>
    <row r="428" spans="37:43">
      <c r="AK428" t="s">
        <v>494</v>
      </c>
      <c r="AL428">
        <v>0</v>
      </c>
      <c r="AM428">
        <v>0</v>
      </c>
      <c r="AN428">
        <v>0</v>
      </c>
      <c r="AO428">
        <v>2</v>
      </c>
      <c r="AP428">
        <v>0</v>
      </c>
      <c r="AQ428">
        <v>22000</v>
      </c>
    </row>
    <row r="429" spans="37:43">
      <c r="AK429" t="s">
        <v>62</v>
      </c>
      <c r="AL429">
        <v>0</v>
      </c>
      <c r="AM429">
        <v>0</v>
      </c>
      <c r="AN429">
        <v>102334</v>
      </c>
      <c r="AO429">
        <v>1</v>
      </c>
      <c r="AP429">
        <v>0</v>
      </c>
      <c r="AQ429">
        <v>727334</v>
      </c>
    </row>
    <row r="430" spans="37:43">
      <c r="AK430" t="s">
        <v>495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</row>
    <row r="431" spans="37:43">
      <c r="AK431" t="s">
        <v>496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</row>
    <row r="432" spans="37:43">
      <c r="AK432" t="s">
        <v>497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</row>
    <row r="433" spans="37:43">
      <c r="AK433" t="s">
        <v>498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</row>
    <row r="434" spans="37:43">
      <c r="AK434" t="s">
        <v>499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</row>
    <row r="435" spans="37:43">
      <c r="AK435" t="s">
        <v>500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</row>
    <row r="436" spans="37:43">
      <c r="AK436" t="s">
        <v>501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</row>
    <row r="437" spans="37:43">
      <c r="AK437" t="s">
        <v>502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</row>
    <row r="438" spans="37:43">
      <c r="AK438" t="s">
        <v>503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</row>
    <row r="439" spans="37:43">
      <c r="AK439" t="s">
        <v>504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</row>
    <row r="440" spans="37:43">
      <c r="AK440" t="s">
        <v>505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</row>
    <row r="441" spans="37:43">
      <c r="AK441" t="s">
        <v>506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</row>
    <row r="442" spans="37:43">
      <c r="AK442" t="s">
        <v>507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</row>
    <row r="443" spans="37:43">
      <c r="AK443" t="s">
        <v>508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</row>
    <row r="444" spans="37:43">
      <c r="AK444" t="s">
        <v>509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</row>
    <row r="445" spans="37:43">
      <c r="AK445" t="s">
        <v>101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</row>
    <row r="446" spans="37:43">
      <c r="AK446" t="s">
        <v>510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</row>
    <row r="447" spans="37:43">
      <c r="AK447" t="s">
        <v>511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</row>
    <row r="448" spans="37:43">
      <c r="AK448" t="s">
        <v>66</v>
      </c>
      <c r="AL448">
        <v>0</v>
      </c>
      <c r="AM448">
        <v>0</v>
      </c>
      <c r="AN448">
        <v>16400</v>
      </c>
      <c r="AO448">
        <v>10</v>
      </c>
      <c r="AP448">
        <v>0</v>
      </c>
      <c r="AQ448">
        <v>192400</v>
      </c>
    </row>
    <row r="449" spans="37:43">
      <c r="AK449" t="s">
        <v>86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380000</v>
      </c>
    </row>
    <row r="450" spans="37:43">
      <c r="AK450" t="s">
        <v>512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</row>
    <row r="451" spans="37:43">
      <c r="AK451" t="s">
        <v>513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</row>
    <row r="452" spans="37:43">
      <c r="AK452" t="s">
        <v>514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</row>
    <row r="453" spans="37:43">
      <c r="AK453" t="s">
        <v>515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</row>
    <row r="454" spans="37:43">
      <c r="AK454" t="s">
        <v>516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</row>
    <row r="455" spans="37:43">
      <c r="AK455" t="s">
        <v>517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</row>
    <row r="456" spans="37:43">
      <c r="AK456" t="s">
        <v>518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</row>
    <row r="457" spans="37:43">
      <c r="AK457" t="s">
        <v>519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</row>
    <row r="458" spans="37:43">
      <c r="AK458" t="s">
        <v>520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21000</v>
      </c>
    </row>
    <row r="459" spans="37:43">
      <c r="AK459" t="s">
        <v>521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</row>
    <row r="460" spans="37:43">
      <c r="AK460" t="s">
        <v>522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</row>
    <row r="461" spans="37:43">
      <c r="AK461" t="s">
        <v>523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</row>
    <row r="462" spans="37:43">
      <c r="AK462" t="s">
        <v>108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</row>
    <row r="463" spans="37:43">
      <c r="AK463" t="s">
        <v>524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3500</v>
      </c>
    </row>
    <row r="464" spans="37:43">
      <c r="AK464" t="s">
        <v>525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</row>
    <row r="465" spans="37:43">
      <c r="AK465" t="s">
        <v>526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</row>
    <row r="466" spans="37:43">
      <c r="AK466" t="s">
        <v>527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</row>
    <row r="467" spans="37:43">
      <c r="AK467" t="s">
        <v>528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</row>
    <row r="468" spans="37:43">
      <c r="AK468" t="s">
        <v>529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8000</v>
      </c>
    </row>
    <row r="469" spans="37:43">
      <c r="AK469" t="s">
        <v>530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</row>
    <row r="470" spans="37:43">
      <c r="AK470" t="s">
        <v>531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</row>
    <row r="471" spans="37:43">
      <c r="AK471" t="s">
        <v>532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</row>
    <row r="472" spans="37:43">
      <c r="AK472" t="s">
        <v>533</v>
      </c>
      <c r="AL472">
        <v>0</v>
      </c>
      <c r="AM472">
        <v>0</v>
      </c>
      <c r="AN472">
        <v>0</v>
      </c>
      <c r="AO472">
        <v>7</v>
      </c>
      <c r="AP472">
        <v>0</v>
      </c>
      <c r="AQ472">
        <v>0</v>
      </c>
    </row>
    <row r="473" spans="37:43">
      <c r="AK473" t="s">
        <v>534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</row>
    <row r="474" spans="37:43">
      <c r="AK474" t="s">
        <v>111</v>
      </c>
      <c r="AL474">
        <v>0</v>
      </c>
      <c r="AM474">
        <v>0</v>
      </c>
      <c r="AN474">
        <v>0</v>
      </c>
      <c r="AO474">
        <v>4</v>
      </c>
      <c r="AP474">
        <v>0</v>
      </c>
      <c r="AQ474">
        <v>210000</v>
      </c>
    </row>
    <row r="475" spans="37:43">
      <c r="AK475" t="s">
        <v>535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</row>
    <row r="476" spans="37:43">
      <c r="AK476" t="s">
        <v>536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</row>
    <row r="477" spans="37:43">
      <c r="AK477" t="s">
        <v>537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</row>
    <row r="478" spans="37:43">
      <c r="AK478" t="s">
        <v>538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</row>
    <row r="479" spans="37:43">
      <c r="AK479" t="s">
        <v>539</v>
      </c>
      <c r="AL479">
        <v>0</v>
      </c>
      <c r="AM479">
        <v>0</v>
      </c>
      <c r="AN479">
        <v>0</v>
      </c>
      <c r="AO479">
        <v>1</v>
      </c>
      <c r="AP479">
        <v>0</v>
      </c>
      <c r="AQ479">
        <v>0</v>
      </c>
    </row>
    <row r="480" spans="37:43">
      <c r="AK480" t="s">
        <v>540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</row>
    <row r="481" spans="37:43">
      <c r="AK481" t="s">
        <v>541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</row>
    <row r="482" spans="37:43">
      <c r="AK482" t="s">
        <v>542</v>
      </c>
      <c r="AL482">
        <v>4</v>
      </c>
      <c r="AM482">
        <v>0</v>
      </c>
      <c r="AN482">
        <v>0</v>
      </c>
      <c r="AO482">
        <v>5</v>
      </c>
      <c r="AP482">
        <v>0</v>
      </c>
      <c r="AQ482">
        <v>22000</v>
      </c>
    </row>
    <row r="483" spans="37:43">
      <c r="AK483" t="s">
        <v>543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</row>
    <row r="484" spans="37:43">
      <c r="AK484" t="s">
        <v>544</v>
      </c>
      <c r="AL484">
        <v>0</v>
      </c>
      <c r="AM484">
        <v>0</v>
      </c>
      <c r="AN484">
        <v>0</v>
      </c>
      <c r="AO484">
        <v>3</v>
      </c>
      <c r="AP484">
        <v>0</v>
      </c>
      <c r="AQ484">
        <v>0</v>
      </c>
    </row>
    <row r="485" spans="37:43">
      <c r="AK485" t="s">
        <v>545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</row>
    <row r="486" spans="37:43">
      <c r="AK486" t="s">
        <v>546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</row>
    <row r="487" spans="37:43">
      <c r="AK487" t="s">
        <v>547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</row>
    <row r="488" spans="37:43">
      <c r="AK488" t="s">
        <v>548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</row>
    <row r="489" spans="37:43">
      <c r="AK489" t="s">
        <v>549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50000</v>
      </c>
    </row>
    <row r="490" spans="37:43">
      <c r="AK490" t="s">
        <v>550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</row>
    <row r="491" spans="37:43">
      <c r="AK491" t="s">
        <v>551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</row>
    <row r="492" spans="37:43">
      <c r="AK492" t="s">
        <v>552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</row>
    <row r="493" spans="37:43">
      <c r="AK493" t="s">
        <v>553</v>
      </c>
      <c r="AL493">
        <v>1</v>
      </c>
      <c r="AM493">
        <v>0</v>
      </c>
      <c r="AN493">
        <v>0</v>
      </c>
      <c r="AO493">
        <v>1</v>
      </c>
      <c r="AP493">
        <v>0</v>
      </c>
      <c r="AQ493">
        <v>0</v>
      </c>
    </row>
    <row r="494" spans="37:43">
      <c r="AK494" t="s">
        <v>554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</row>
    <row r="495" spans="37:43">
      <c r="AK495" t="s">
        <v>555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</row>
    <row r="496" spans="37:43">
      <c r="AK496" t="s">
        <v>556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24000</v>
      </c>
    </row>
    <row r="497" spans="37:43">
      <c r="AK497" t="s">
        <v>557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</row>
    <row r="498" spans="37:43">
      <c r="AK498" t="s">
        <v>558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</row>
    <row r="499" spans="37:43">
      <c r="AK499" t="s">
        <v>559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</row>
    <row r="500" spans="37:43">
      <c r="AK500" t="s">
        <v>560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</row>
    <row r="501" spans="37:43">
      <c r="AK501" t="s">
        <v>561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</row>
    <row r="502" spans="37:43">
      <c r="AK502" t="s">
        <v>562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</row>
    <row r="503" spans="37:43">
      <c r="AK503" t="s">
        <v>563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5000</v>
      </c>
    </row>
    <row r="504" spans="37:43">
      <c r="AK504" t="s">
        <v>564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80000</v>
      </c>
    </row>
    <row r="505" spans="37:43">
      <c r="AK505" t="s">
        <v>565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</row>
    <row r="506" spans="37:43">
      <c r="AK506" t="s">
        <v>566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</row>
    <row r="507" spans="37:43">
      <c r="AK507" t="s">
        <v>567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</row>
    <row r="508" spans="37:43">
      <c r="AK508" t="s">
        <v>568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</row>
    <row r="509" spans="37:43">
      <c r="AK509" t="s">
        <v>569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</row>
    <row r="510" spans="37:43">
      <c r="AK510" t="s">
        <v>570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</row>
    <row r="511" spans="37:43">
      <c r="AK511" t="s">
        <v>571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</row>
    <row r="512" spans="37:43">
      <c r="AK512" t="s">
        <v>572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</row>
    <row r="513" spans="37:43">
      <c r="AK513" t="s">
        <v>573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</row>
    <row r="514" spans="37:43">
      <c r="AK514" t="s">
        <v>574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</row>
    <row r="515" spans="37:43">
      <c r="AK515" t="s">
        <v>575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</row>
    <row r="516" spans="37:43">
      <c r="AK516" t="s">
        <v>576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</row>
    <row r="517" spans="37:43">
      <c r="AK517" t="s">
        <v>577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</row>
    <row r="518" spans="37:43">
      <c r="AK518" t="s">
        <v>70</v>
      </c>
      <c r="AL518">
        <v>0</v>
      </c>
      <c r="AM518">
        <v>0</v>
      </c>
      <c r="AN518">
        <v>327300</v>
      </c>
      <c r="AO518">
        <v>10</v>
      </c>
      <c r="AP518">
        <v>0</v>
      </c>
      <c r="AQ518">
        <v>1822000</v>
      </c>
    </row>
    <row r="519" spans="37:43">
      <c r="AK519" t="s">
        <v>89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50000</v>
      </c>
    </row>
    <row r="520" spans="37:43">
      <c r="AK520" t="s">
        <v>578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</row>
    <row r="521" spans="37:43">
      <c r="AK521" t="s">
        <v>579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</row>
    <row r="522" spans="37:43">
      <c r="AK522" t="s">
        <v>580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</row>
    <row r="523" spans="37:43">
      <c r="AK523" t="s">
        <v>581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</row>
    <row r="524" spans="37:43">
      <c r="AK524" t="s">
        <v>582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</row>
    <row r="525" spans="37:43">
      <c r="AK525" t="s">
        <v>583</v>
      </c>
      <c r="AL525">
        <v>0</v>
      </c>
      <c r="AM525">
        <v>0</v>
      </c>
      <c r="AN525">
        <v>0</v>
      </c>
      <c r="AO525">
        <v>1</v>
      </c>
      <c r="AP525">
        <v>0</v>
      </c>
      <c r="AQ525">
        <v>0</v>
      </c>
    </row>
    <row r="526" spans="37:43">
      <c r="AK526" t="s">
        <v>584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</row>
    <row r="527" spans="37:43">
      <c r="AK527" t="s">
        <v>585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</row>
    <row r="528" spans="37:43">
      <c r="AK528" t="s">
        <v>586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</row>
    <row r="529" spans="37:43">
      <c r="AK529" t="s">
        <v>587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</row>
    <row r="530" spans="37:43">
      <c r="AK530" t="s">
        <v>588</v>
      </c>
      <c r="AL530">
        <v>0</v>
      </c>
      <c r="AM530">
        <v>0</v>
      </c>
      <c r="AN530">
        <v>0</v>
      </c>
      <c r="AO530">
        <v>4</v>
      </c>
      <c r="AP530">
        <v>0</v>
      </c>
      <c r="AQ530">
        <v>0</v>
      </c>
    </row>
    <row r="531" spans="37:43">
      <c r="AK531" t="s">
        <v>589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</row>
    <row r="532" spans="37:43">
      <c r="AK532" t="s">
        <v>590</v>
      </c>
      <c r="AL532">
        <v>0</v>
      </c>
      <c r="AM532">
        <v>0</v>
      </c>
      <c r="AN532">
        <v>0</v>
      </c>
      <c r="AO532">
        <v>1</v>
      </c>
      <c r="AP532">
        <v>0</v>
      </c>
      <c r="AQ532">
        <v>0</v>
      </c>
    </row>
    <row r="533" spans="37:43">
      <c r="AK533" t="s">
        <v>591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</row>
    <row r="534" spans="37:43">
      <c r="AK534" t="s">
        <v>115</v>
      </c>
      <c r="AL534">
        <v>0</v>
      </c>
      <c r="AM534">
        <v>0</v>
      </c>
      <c r="AN534">
        <v>0</v>
      </c>
      <c r="AO534">
        <v>3</v>
      </c>
      <c r="AP534">
        <v>0</v>
      </c>
      <c r="AQ534">
        <v>110000</v>
      </c>
    </row>
    <row r="535" spans="37:43">
      <c r="AK535" t="s">
        <v>592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</row>
    <row r="536" spans="37:43">
      <c r="AK536" t="s">
        <v>38</v>
      </c>
      <c r="AL536">
        <v>0</v>
      </c>
      <c r="AM536">
        <v>0</v>
      </c>
      <c r="AN536">
        <v>0</v>
      </c>
      <c r="AO536">
        <v>1</v>
      </c>
      <c r="AP536">
        <v>0</v>
      </c>
      <c r="AQ536">
        <v>167000</v>
      </c>
    </row>
    <row r="537" spans="37:43">
      <c r="AK537" t="s">
        <v>593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</row>
    <row r="538" spans="37:43">
      <c r="AK538" t="s">
        <v>594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</row>
    <row r="539" spans="37:43">
      <c r="AK539" t="s">
        <v>595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</row>
    <row r="540" spans="37:43">
      <c r="AK540" t="s">
        <v>596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</row>
    <row r="541" spans="37:43">
      <c r="AK541" t="s">
        <v>597</v>
      </c>
      <c r="AL541">
        <v>0</v>
      </c>
      <c r="AM541">
        <v>0</v>
      </c>
      <c r="AN541">
        <v>1000</v>
      </c>
      <c r="AO541">
        <v>0</v>
      </c>
      <c r="AP541">
        <v>0</v>
      </c>
      <c r="AQ541">
        <v>1000</v>
      </c>
    </row>
    <row r="542" spans="37:43">
      <c r="AK542" t="s">
        <v>598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</row>
    <row r="543" spans="37:43">
      <c r="AK543" t="s">
        <v>599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</row>
    <row r="544" spans="37:43">
      <c r="AK544" t="s">
        <v>600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</row>
    <row r="545" spans="37:43">
      <c r="AK545" t="s">
        <v>601</v>
      </c>
      <c r="AL545">
        <v>0</v>
      </c>
      <c r="AM545">
        <v>0</v>
      </c>
      <c r="AN545">
        <v>30000</v>
      </c>
      <c r="AO545">
        <v>1</v>
      </c>
      <c r="AP545">
        <v>0</v>
      </c>
      <c r="AQ545">
        <v>30000</v>
      </c>
    </row>
    <row r="546" spans="37:43">
      <c r="AK546" t="s">
        <v>602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</row>
    <row r="547" spans="37:43">
      <c r="AK547" t="s">
        <v>603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</row>
    <row r="548" spans="37:43">
      <c r="AK548" t="s">
        <v>604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</row>
    <row r="549" spans="37:43">
      <c r="AK549" t="s">
        <v>605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</row>
    <row r="550" spans="37:43">
      <c r="AK550" t="s">
        <v>606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</row>
    <row r="551" spans="37:43">
      <c r="AK551" t="s">
        <v>607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</row>
    <row r="552" spans="37:43">
      <c r="AK552" t="s">
        <v>608</v>
      </c>
      <c r="AL552">
        <v>0</v>
      </c>
      <c r="AM552">
        <v>0</v>
      </c>
      <c r="AN552">
        <v>19760</v>
      </c>
      <c r="AO552">
        <v>1</v>
      </c>
      <c r="AP552">
        <v>0</v>
      </c>
      <c r="AQ552">
        <v>133760</v>
      </c>
    </row>
    <row r="553" spans="37:43">
      <c r="AK553" t="s">
        <v>609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10000</v>
      </c>
    </row>
    <row r="554" spans="37:43">
      <c r="AK554" t="s">
        <v>610</v>
      </c>
      <c r="AL554">
        <v>0</v>
      </c>
      <c r="AM554">
        <v>0</v>
      </c>
      <c r="AN554">
        <v>5000</v>
      </c>
      <c r="AO554">
        <v>0</v>
      </c>
      <c r="AP554">
        <v>0</v>
      </c>
      <c r="AQ554">
        <v>5000</v>
      </c>
    </row>
    <row r="555" spans="37:43">
      <c r="AK555" t="s">
        <v>611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</row>
    <row r="556" spans="37:43">
      <c r="AK556" t="s">
        <v>612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</row>
    <row r="557" spans="37:43">
      <c r="AK557" t="s">
        <v>613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</row>
    <row r="558" spans="37:43">
      <c r="AK558" t="s">
        <v>614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</row>
    <row r="559" spans="37:43">
      <c r="AK559" t="s">
        <v>615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433000</v>
      </c>
    </row>
    <row r="560" spans="37:43">
      <c r="AK560" t="s">
        <v>616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</row>
    <row r="561" spans="37:43">
      <c r="AK561" t="s">
        <v>617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</row>
    <row r="562" spans="37:43">
      <c r="AK562" t="s">
        <v>618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2000</v>
      </c>
    </row>
    <row r="563" spans="37:43">
      <c r="AK563" t="s">
        <v>619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29880</v>
      </c>
    </row>
    <row r="564" spans="37:43">
      <c r="AK564" t="s">
        <v>620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</row>
    <row r="565" spans="37:43">
      <c r="AK565" t="s">
        <v>621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</row>
    <row r="566" spans="37:43">
      <c r="AK566" t="s">
        <v>622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</row>
    <row r="567" spans="37:43">
      <c r="AK567" t="s">
        <v>623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</row>
    <row r="568" spans="37:43">
      <c r="AK568" t="s">
        <v>624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</row>
    <row r="569" spans="37:43">
      <c r="AK569" t="s">
        <v>73</v>
      </c>
      <c r="AL569">
        <v>0</v>
      </c>
      <c r="AM569">
        <v>0</v>
      </c>
      <c r="AN569">
        <v>211000</v>
      </c>
      <c r="AO569">
        <v>37</v>
      </c>
      <c r="AP569">
        <v>0</v>
      </c>
      <c r="AQ569">
        <v>3752900</v>
      </c>
    </row>
    <row r="570" spans="37:43">
      <c r="AK570" t="s">
        <v>625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</row>
    <row r="571" spans="37:43">
      <c r="AK571" t="s">
        <v>626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</row>
    <row r="572" spans="37:43">
      <c r="AK572" t="s">
        <v>122</v>
      </c>
      <c r="AL572">
        <v>0</v>
      </c>
      <c r="AM572">
        <v>0</v>
      </c>
      <c r="AN572">
        <v>0</v>
      </c>
      <c r="AO572">
        <v>2</v>
      </c>
      <c r="AP572">
        <v>0</v>
      </c>
      <c r="AQ572">
        <v>0</v>
      </c>
    </row>
    <row r="573" spans="37:43">
      <c r="AK573" t="s">
        <v>627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</row>
    <row r="574" spans="37:43">
      <c r="AK574" t="s">
        <v>628</v>
      </c>
      <c r="AL574">
        <v>0</v>
      </c>
      <c r="AM574">
        <v>0</v>
      </c>
      <c r="AN574">
        <v>0</v>
      </c>
      <c r="AO574">
        <v>2</v>
      </c>
      <c r="AP574">
        <v>0</v>
      </c>
      <c r="AQ574">
        <v>0</v>
      </c>
    </row>
    <row r="575" spans="37:43">
      <c r="AK575" t="s">
        <v>629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</row>
    <row r="576" spans="37:43">
      <c r="AK576" t="s">
        <v>630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</row>
    <row r="577" spans="37:43">
      <c r="AK577" t="s">
        <v>631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</row>
    <row r="578" spans="37:43">
      <c r="AK578" t="s">
        <v>632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</row>
    <row r="579" spans="37:43">
      <c r="AK579" t="s">
        <v>633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</row>
    <row r="580" spans="37:43">
      <c r="AK580" t="s">
        <v>634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</row>
    <row r="581" spans="37:43">
      <c r="AK581" t="s">
        <v>635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</row>
    <row r="582" spans="37:43">
      <c r="AK582" t="s">
        <v>636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</row>
    <row r="583" spans="37:43">
      <c r="AK583" t="s">
        <v>637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6000</v>
      </c>
    </row>
    <row r="584" spans="37:43">
      <c r="AK584" t="s">
        <v>638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</row>
    <row r="585" spans="37:43">
      <c r="AK585" t="s">
        <v>639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</row>
    <row r="586" spans="37:43">
      <c r="AK586" t="s">
        <v>640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</row>
    <row r="587" spans="37:43">
      <c r="AK587" t="s">
        <v>641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</row>
    <row r="588" spans="37:43">
      <c r="AK588" t="s">
        <v>642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</row>
    <row r="589" spans="37:43">
      <c r="AK589" t="s">
        <v>643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</row>
    <row r="590" spans="37:43">
      <c r="AK590" t="s">
        <v>125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157700</v>
      </c>
    </row>
    <row r="591" spans="37:43">
      <c r="AK591" t="s">
        <v>644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</row>
    <row r="592" spans="37:43">
      <c r="AK592" t="s">
        <v>645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</row>
    <row r="593" spans="37:43">
      <c r="AK593" t="s">
        <v>646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</row>
    <row r="594" spans="37:43">
      <c r="AK594" t="s">
        <v>647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73962</v>
      </c>
    </row>
    <row r="595" spans="37:43">
      <c r="AK595" t="s">
        <v>648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</row>
    <row r="596" spans="37:43">
      <c r="AK596" t="s">
        <v>649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</row>
    <row r="597" spans="37:43">
      <c r="AK597" t="s">
        <v>650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</row>
    <row r="598" spans="37:43">
      <c r="AK598" t="s">
        <v>651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</row>
    <row r="599" spans="37:43">
      <c r="AK599" t="s">
        <v>652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</row>
    <row r="600" spans="37:43">
      <c r="AK600" t="s">
        <v>653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</row>
    <row r="601" spans="37:43">
      <c r="AK601" t="s">
        <v>127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</row>
    <row r="602" spans="37:43">
      <c r="AK602" t="s">
        <v>654</v>
      </c>
      <c r="AL602">
        <v>0</v>
      </c>
      <c r="AM602">
        <v>0</v>
      </c>
      <c r="AN602">
        <v>100000</v>
      </c>
      <c r="AO602">
        <v>0</v>
      </c>
      <c r="AP602">
        <v>0</v>
      </c>
      <c r="AQ602">
        <v>292000</v>
      </c>
    </row>
    <row r="603" spans="37:43">
      <c r="AK603" t="s">
        <v>655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25000</v>
      </c>
    </row>
    <row r="604" spans="37:43">
      <c r="AK604" t="s">
        <v>656</v>
      </c>
      <c r="AL604">
        <v>0</v>
      </c>
      <c r="AM604">
        <v>0</v>
      </c>
      <c r="AN604">
        <v>0</v>
      </c>
      <c r="AO604">
        <v>5</v>
      </c>
      <c r="AP604">
        <v>0</v>
      </c>
      <c r="AQ604">
        <v>0</v>
      </c>
    </row>
    <row r="605" spans="37:43">
      <c r="AK605" t="s">
        <v>657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</row>
    <row r="606" spans="37:43">
      <c r="AK606" t="s">
        <v>658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</row>
    <row r="607" spans="37:43">
      <c r="AK607" t="s">
        <v>659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</row>
    <row r="608" spans="37:43">
      <c r="AK608" t="s">
        <v>660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</row>
    <row r="609" spans="37:43">
      <c r="AK609" t="s">
        <v>661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</row>
    <row r="610" spans="37:43">
      <c r="AK610" t="s">
        <v>662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</row>
    <row r="611" spans="37:43">
      <c r="AK611" t="s">
        <v>129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</row>
    <row r="612" spans="37:43">
      <c r="AK612" t="s">
        <v>663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</row>
    <row r="613" spans="37:43">
      <c r="AK613" t="s">
        <v>664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</row>
    <row r="614" spans="37:43">
      <c r="AK614" t="s">
        <v>665</v>
      </c>
      <c r="AL614">
        <v>0</v>
      </c>
      <c r="AM614">
        <v>0</v>
      </c>
      <c r="AN614">
        <v>200000</v>
      </c>
      <c r="AO614">
        <v>1</v>
      </c>
      <c r="AP614">
        <v>0</v>
      </c>
      <c r="AQ614">
        <v>200000</v>
      </c>
    </row>
    <row r="615" spans="37:43">
      <c r="AK615" t="s">
        <v>666</v>
      </c>
      <c r="AL615">
        <v>0</v>
      </c>
      <c r="AM615">
        <v>0</v>
      </c>
      <c r="AN615">
        <v>100000</v>
      </c>
      <c r="AO615">
        <v>0</v>
      </c>
      <c r="AP615">
        <v>0</v>
      </c>
      <c r="AQ615">
        <v>100000</v>
      </c>
    </row>
    <row r="616" spans="37:43">
      <c r="AK616" t="s">
        <v>667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</row>
    <row r="617" spans="37:43">
      <c r="AK617" t="s">
        <v>668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</row>
    <row r="618" spans="37:43">
      <c r="AK618" t="s">
        <v>669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1000</v>
      </c>
    </row>
    <row r="619" spans="37:43">
      <c r="AK619" t="s">
        <v>670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</row>
    <row r="620" spans="37:43">
      <c r="AK620" t="s">
        <v>671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</row>
    <row r="621" spans="37:43">
      <c r="AK621" t="s">
        <v>672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</row>
    <row r="622" spans="37:43">
      <c r="AK622" t="s">
        <v>673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27700</v>
      </c>
    </row>
    <row r="623" spans="37:43">
      <c r="AK623" t="s">
        <v>674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</row>
    <row r="624" spans="37:43">
      <c r="AK624" t="s">
        <v>675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</row>
    <row r="625" spans="37:43">
      <c r="AK625" t="s">
        <v>131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</row>
    <row r="626" spans="37:43">
      <c r="AK626" t="s">
        <v>676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74700</v>
      </c>
    </row>
    <row r="627" spans="37:43">
      <c r="AK627" t="s">
        <v>677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</row>
    <row r="628" spans="37:43">
      <c r="AK628" t="s">
        <v>678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</row>
    <row r="629" spans="37:43">
      <c r="AK629" t="s">
        <v>679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</row>
    <row r="630" spans="37:43">
      <c r="AK630" t="s">
        <v>680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</row>
    <row r="631" spans="37:43">
      <c r="AK631" t="s">
        <v>681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</row>
    <row r="632" spans="37:43">
      <c r="AK632" t="s">
        <v>682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</row>
    <row r="633" spans="37:43">
      <c r="AK633" t="s">
        <v>683</v>
      </c>
      <c r="AL633">
        <v>0</v>
      </c>
      <c r="AM633">
        <v>0</v>
      </c>
      <c r="AN633">
        <v>0</v>
      </c>
      <c r="AO633">
        <v>6</v>
      </c>
      <c r="AP633">
        <v>0</v>
      </c>
      <c r="AQ633">
        <v>58000</v>
      </c>
    </row>
    <row r="634" spans="37:43">
      <c r="AK634" t="s">
        <v>684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</row>
    <row r="635" spans="37:43">
      <c r="AK635" t="s">
        <v>685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</row>
    <row r="636" spans="37:43">
      <c r="AK636" t="s">
        <v>686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</row>
    <row r="637" spans="37:43">
      <c r="AK637" t="s">
        <v>687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</row>
    <row r="638" spans="37:43">
      <c r="AK638" t="s">
        <v>688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</row>
    <row r="639" spans="37:43">
      <c r="AK639" t="s">
        <v>689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</row>
    <row r="640" spans="37:43">
      <c r="AK640" t="s">
        <v>690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</row>
    <row r="641" spans="37:43">
      <c r="AK641" t="s">
        <v>691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</row>
    <row r="642" spans="37:43">
      <c r="AK642" t="s">
        <v>692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13000</v>
      </c>
    </row>
    <row r="643" spans="37:43">
      <c r="AK643" t="s">
        <v>693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50000</v>
      </c>
    </row>
    <row r="644" spans="37:43">
      <c r="AK644" t="s">
        <v>694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</row>
    <row r="645" spans="37:43">
      <c r="AK645" t="s">
        <v>695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</row>
    <row r="646" spans="37:43">
      <c r="AK646" t="s">
        <v>696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</row>
    <row r="647" spans="37:43">
      <c r="AK647" t="s">
        <v>133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</row>
    <row r="648" spans="37:43">
      <c r="AK648" t="s">
        <v>77</v>
      </c>
      <c r="AL648">
        <v>0</v>
      </c>
      <c r="AM648">
        <v>0</v>
      </c>
      <c r="AN648">
        <v>0</v>
      </c>
      <c r="AO648">
        <v>3</v>
      </c>
      <c r="AP648">
        <v>0</v>
      </c>
      <c r="AQ648">
        <v>0</v>
      </c>
    </row>
    <row r="649" spans="37:43">
      <c r="AK649" t="s">
        <v>697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</row>
    <row r="650" spans="37:43">
      <c r="AK650" t="s">
        <v>698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</row>
    <row r="651" spans="37:43">
      <c r="AK651" t="s">
        <v>699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</row>
    <row r="652" spans="37:43">
      <c r="AK652" t="s">
        <v>700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</row>
    <row r="653" spans="37:43">
      <c r="AK653" t="s">
        <v>701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</row>
    <row r="654" spans="37:43">
      <c r="AK654" t="s">
        <v>702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</row>
    <row r="655" spans="37:43">
      <c r="AK655" t="s">
        <v>703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</row>
    <row r="656" spans="37:43">
      <c r="AK656" t="s">
        <v>704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</row>
    <row r="657" spans="37:43">
      <c r="AK657" t="s">
        <v>705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</row>
    <row r="658" spans="37:43">
      <c r="AK658" t="s">
        <v>706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100000</v>
      </c>
    </row>
    <row r="659" spans="37:43">
      <c r="AK659" t="s">
        <v>707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</row>
    <row r="660" spans="37:43">
      <c r="AK660" t="s">
        <v>708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</row>
    <row r="661" spans="37:43">
      <c r="AK661" t="s">
        <v>709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</row>
    <row r="662" spans="37:43">
      <c r="AK662" t="s">
        <v>710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</row>
    <row r="663" spans="37:43">
      <c r="AK663" t="s">
        <v>711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200000</v>
      </c>
    </row>
    <row r="664" spans="37:43">
      <c r="AK664" t="s">
        <v>712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5600</v>
      </c>
    </row>
    <row r="665" spans="37:43">
      <c r="AK665" t="s">
        <v>713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</row>
    <row r="666" spans="37:43">
      <c r="AK666" t="s">
        <v>714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</row>
    <row r="667" spans="37:43">
      <c r="AK667" t="s">
        <v>715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</row>
    <row r="668" spans="37:43">
      <c r="AK668" t="s">
        <v>93</v>
      </c>
      <c r="AL668">
        <v>0</v>
      </c>
      <c r="AM668">
        <v>0</v>
      </c>
      <c r="AN668">
        <v>3200</v>
      </c>
      <c r="AO668">
        <v>1</v>
      </c>
      <c r="AP668">
        <v>0</v>
      </c>
      <c r="AQ668">
        <v>13000</v>
      </c>
    </row>
    <row r="669" spans="37:43">
      <c r="AK669" t="s">
        <v>716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</row>
    <row r="670" spans="37:43">
      <c r="AK670" t="s">
        <v>717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</row>
    <row r="671" spans="37:43">
      <c r="AK671" t="s">
        <v>718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20000</v>
      </c>
    </row>
    <row r="672" spans="37:43">
      <c r="AK672" t="s">
        <v>719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</row>
    <row r="673" spans="37:43">
      <c r="AK673" t="s">
        <v>720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</row>
    <row r="674" spans="37:43">
      <c r="AK674" t="s">
        <v>721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</row>
    <row r="675" spans="37:43">
      <c r="AK675" t="s">
        <v>722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</row>
    <row r="676" spans="37:43">
      <c r="AK676" t="s">
        <v>723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</row>
    <row r="677" spans="37:43">
      <c r="AK677" t="s">
        <v>724</v>
      </c>
      <c r="AL677">
        <v>0</v>
      </c>
      <c r="AM677">
        <v>0</v>
      </c>
      <c r="AN677">
        <v>0</v>
      </c>
      <c r="AO677">
        <v>1</v>
      </c>
      <c r="AP677">
        <v>0</v>
      </c>
      <c r="AQ677">
        <v>0</v>
      </c>
    </row>
    <row r="678" spans="37:43">
      <c r="AK678" t="s">
        <v>725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</row>
    <row r="679" spans="37:43">
      <c r="AK679" t="s">
        <v>726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</row>
    <row r="680" spans="37:43">
      <c r="AK680" t="s">
        <v>727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</row>
    <row r="681" spans="37:43">
      <c r="AK681" t="s">
        <v>728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</row>
    <row r="682" spans="37:43">
      <c r="AK682" t="s">
        <v>729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</row>
    <row r="683" spans="37:43">
      <c r="AK683" t="s">
        <v>730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</row>
    <row r="684" spans="37:43">
      <c r="AK684" t="s">
        <v>731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</row>
    <row r="685" spans="37:43">
      <c r="AK685" t="s">
        <v>732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</row>
    <row r="686" spans="37:43">
      <c r="AK686" t="s">
        <v>96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50000</v>
      </c>
    </row>
    <row r="687" spans="37:43">
      <c r="AK687" t="s">
        <v>733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</row>
    <row r="688" spans="37:43">
      <c r="AK688" t="s">
        <v>734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</row>
    <row r="689" spans="37:43">
      <c r="AK689" t="s">
        <v>98</v>
      </c>
      <c r="AL689">
        <v>0</v>
      </c>
      <c r="AM689">
        <v>0</v>
      </c>
      <c r="AN689">
        <v>0</v>
      </c>
      <c r="AO689">
        <v>1</v>
      </c>
      <c r="AP689">
        <v>0</v>
      </c>
      <c r="AQ689">
        <v>0</v>
      </c>
    </row>
    <row r="690" spans="37:43">
      <c r="AK690" t="s">
        <v>735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</row>
    <row r="691" spans="37:43">
      <c r="AK691" t="s">
        <v>736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</row>
    <row r="692" spans="37:43">
      <c r="AK692" t="s">
        <v>737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</row>
    <row r="693" spans="37:43">
      <c r="AK693" t="s">
        <v>738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</row>
    <row r="694" spans="37:43">
      <c r="AK694" t="s">
        <v>739</v>
      </c>
      <c r="AL694">
        <v>0</v>
      </c>
      <c r="AM694">
        <v>0</v>
      </c>
      <c r="AN694">
        <v>0</v>
      </c>
      <c r="AO694">
        <v>3</v>
      </c>
      <c r="AP694">
        <v>0</v>
      </c>
      <c r="AQ694">
        <v>0</v>
      </c>
    </row>
    <row r="695" spans="37:43">
      <c r="AK695" t="s">
        <v>740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</row>
    <row r="696" spans="37:43">
      <c r="AK696" t="s">
        <v>741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</row>
    <row r="697" spans="37:43">
      <c r="AK697" t="s">
        <v>742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</row>
    <row r="698" spans="37:43">
      <c r="AK698" t="s">
        <v>743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</row>
    <row r="699" spans="37:43">
      <c r="AK699" t="s">
        <v>744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90000</v>
      </c>
    </row>
    <row r="700" spans="37:43">
      <c r="AK700" t="s">
        <v>745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</row>
    <row r="701" spans="37:43">
      <c r="AK701" t="s">
        <v>746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</row>
    <row r="702" spans="37:43">
      <c r="AK702" t="s">
        <v>747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</row>
    <row r="703" spans="37:43">
      <c r="AK703" t="s">
        <v>748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</row>
    <row r="704" spans="37:43">
      <c r="AK704" t="s">
        <v>79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231000</v>
      </c>
    </row>
    <row r="705" spans="37:43">
      <c r="AK705" t="s">
        <v>749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</row>
    <row r="706" spans="37:43">
      <c r="AK706" t="s">
        <v>750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</row>
    <row r="707" spans="37:43">
      <c r="AK707" t="s">
        <v>751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</row>
    <row r="708" spans="37:43">
      <c r="AK708" t="s">
        <v>752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</row>
    <row r="709" spans="37:43">
      <c r="AK709" t="s">
        <v>753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</row>
    <row r="710" spans="37:43">
      <c r="AK710" t="s">
        <v>754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</row>
    <row r="711" spans="37:43">
      <c r="AK711" t="s">
        <v>755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</row>
    <row r="712" spans="37:43">
      <c r="AK712" t="s">
        <v>756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80000</v>
      </c>
    </row>
    <row r="713" spans="37:43">
      <c r="AK713" t="s">
        <v>757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</row>
    <row r="714" spans="37:43">
      <c r="AK714" t="s">
        <v>758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</row>
    <row r="715" spans="37:43">
      <c r="AK715" t="s">
        <v>759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</row>
    <row r="716" spans="37:43">
      <c r="AK716" t="s">
        <v>760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</row>
    <row r="717" spans="37:43">
      <c r="AK717" t="s">
        <v>761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</row>
    <row r="718" spans="37:43">
      <c r="AK718" t="s">
        <v>762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</row>
    <row r="719" spans="37:43">
      <c r="AK719" t="s">
        <v>763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</row>
    <row r="720" spans="37:43">
      <c r="AK720" t="s">
        <v>764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</row>
    <row r="721" spans="37:43">
      <c r="AK721" t="s">
        <v>765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</row>
    <row r="722" spans="37:43">
      <c r="AK722" t="s">
        <v>766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</row>
    <row r="723" spans="37:43">
      <c r="AK723" t="s">
        <v>767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</row>
    <row r="724" spans="37:43">
      <c r="AK724" t="s">
        <v>768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</row>
    <row r="725" spans="37:43">
      <c r="AK725" t="s">
        <v>769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</row>
    <row r="726" spans="37:43">
      <c r="AK726" t="s">
        <v>770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</row>
    <row r="727" spans="37:43">
      <c r="AK727" t="s">
        <v>771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</row>
    <row r="728" spans="37:43">
      <c r="AK728" t="s">
        <v>772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</row>
    <row r="729" spans="37:43">
      <c r="AK729" t="s">
        <v>773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</row>
    <row r="730" spans="37:43">
      <c r="AK730" t="s">
        <v>774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</row>
    <row r="731" spans="37:43">
      <c r="AK731" t="s">
        <v>775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50000</v>
      </c>
    </row>
    <row r="732" spans="37:43">
      <c r="AK732" t="s">
        <v>776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</row>
    <row r="733" spans="37:43">
      <c r="AK733" t="s">
        <v>777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</row>
    <row r="734" spans="37:43">
      <c r="AK734" t="s">
        <v>778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</row>
    <row r="735" spans="37:43">
      <c r="AK735" t="s">
        <v>779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</row>
    <row r="736" spans="37:43">
      <c r="AK736" t="s">
        <v>780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10000</v>
      </c>
    </row>
    <row r="737" spans="37:43">
      <c r="AK737" t="s">
        <v>781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</row>
    <row r="738" spans="37:43">
      <c r="AK738" t="s">
        <v>782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</row>
    <row r="739" spans="37:43">
      <c r="AK739" t="s">
        <v>783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10000</v>
      </c>
    </row>
    <row r="740" spans="37:43">
      <c r="AK740" t="s">
        <v>788</v>
      </c>
      <c r="AL740">
        <v>0</v>
      </c>
      <c r="AM740">
        <v>0</v>
      </c>
      <c r="AN740">
        <v>0</v>
      </c>
      <c r="AO740">
        <v>2</v>
      </c>
      <c r="AP740">
        <v>0</v>
      </c>
      <c r="AQ740">
        <v>0</v>
      </c>
    </row>
    <row r="741" spans="37:43">
      <c r="AK741" t="s">
        <v>784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</row>
    <row r="742" spans="37:43">
      <c r="AK742" t="s">
        <v>785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350000</v>
      </c>
    </row>
    <row r="743" spans="37:37">
      <c r="AK743" t="s">
        <v>104</v>
      </c>
    </row>
    <row r="744" spans="37:43">
      <c r="AK744" t="s">
        <v>107</v>
      </c>
      <c r="AL744">
        <v>7</v>
      </c>
      <c r="AM744">
        <v>0</v>
      </c>
      <c r="AN744">
        <v>1614159</v>
      </c>
      <c r="AO744">
        <v>200</v>
      </c>
      <c r="AP744">
        <v>0</v>
      </c>
      <c r="AQ744">
        <v>17069940</v>
      </c>
    </row>
  </sheetData>
  <mergeCells count="16">
    <mergeCell ref="A1:AH1"/>
    <mergeCell ref="C2:F2"/>
    <mergeCell ref="G2:N2"/>
    <mergeCell ref="O2:V2"/>
    <mergeCell ref="W2:AC2"/>
    <mergeCell ref="AD2:AF2"/>
    <mergeCell ref="A24:B24"/>
    <mergeCell ref="A2:A3"/>
    <mergeCell ref="A4:A9"/>
    <mergeCell ref="A10:A15"/>
    <mergeCell ref="A16:A23"/>
    <mergeCell ref="B2:B3"/>
    <mergeCell ref="AG2:AG3"/>
    <mergeCell ref="AH2:AH3"/>
    <mergeCell ref="AH4:AH9"/>
    <mergeCell ref="AH10:AH15"/>
  </mergeCells>
  <conditionalFormatting sqref="E4:E8">
    <cfRule type="cellIs" dxfId="0" priority="3" operator="greaterThan">
      <formula>0</formula>
    </cfRule>
  </conditionalFormatting>
  <conditionalFormatting sqref="E10:E14">
    <cfRule type="cellIs" dxfId="0" priority="2" operator="greaterThan">
      <formula>0</formula>
    </cfRule>
  </conditionalFormatting>
  <conditionalFormatting sqref="F4:F23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{296cf1d7-05d9-4045-bbca-85f7b4a2c7ea}</x14:id>
        </ext>
      </extLst>
    </cfRule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{e2d3a327-8bf2-401b-82ae-6a82d70f7a03}</x14:id>
        </ext>
      </extLst>
    </cfRule>
    <cfRule type="dataBar" priority="3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{6909ae3f-e4e8-476d-ab22-4a5c16f7365d}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{39125a14-f50b-42a2-bb56-3ee93f352646}</x14:id>
        </ext>
      </extLst>
    </cfRule>
    <cfRule type="dataBar" priority="3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{e445028d-9a9e-4df8-b043-502fdf18077f}</x14:id>
        </ext>
      </extLst>
    </cfRule>
  </conditionalFormatting>
  <conditionalFormatting sqref="N4:N23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{2be4d775-4f04-4107-967a-3c6f0f0b912d}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{1eb81590-2ebf-49a8-9d40-a9c1f7df5f64}</x14:id>
        </ext>
      </extLst>
    </cfRule>
    <cfRule type="dataBar" priority="3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{6e926e15-2898-4916-a5ac-455d2875610c}</x14:id>
        </ext>
      </extLst>
    </cfRule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{68bedfbb-ca5a-4d35-bf0a-4b34bff9e9d4}</x14:id>
        </ext>
      </extLst>
    </cfRule>
    <cfRule type="dataBar" priority="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{2844b4ff-83f4-4a75-99e0-c0c86e2a3393}</x14:id>
        </ext>
      </extLst>
    </cfRule>
  </conditionalFormatting>
  <conditionalFormatting sqref="V16:V2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{026d38f5-fe0d-4936-8018-1d725d22b64e}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{0b7fc2db-3134-43c8-bc04-5968fec938b6}</x14:id>
        </ext>
      </extLst>
    </cfRule>
    <cfRule type="dataBar" priority="19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{64bae735-2a9f-4de3-a89b-1c0b73edc8cd}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{af5ca424-3b39-42c7-a123-040663ba21c3}</x14:id>
        </ext>
      </extLst>
    </cfRule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{2d2820b1-f3cb-4671-ab2f-2ed53af71c26}</x14:id>
        </ext>
      </extLst>
    </cfRule>
  </conditionalFormatting>
  <conditionalFormatting sqref="AC4:AC2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{a066cc77-1df7-43bc-8343-a1edbe823a11}</x14:id>
        </ext>
      </extLst>
    </cfRule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{ed6333d2-7133-46cf-a2b0-a6137249a31f}</x14:id>
        </ext>
      </extLst>
    </cfRule>
    <cfRule type="dataBar" priority="1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{2e64d8ec-dc88-495a-a583-9da25a71b610}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{cdfdabe0-1958-4459-b559-c46d5c547866}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{d148e32c-e3f3-4e78-a8be-f6b7a9ff0c94}</x14:id>
        </ext>
      </extLst>
    </cfRule>
  </conditionalFormatting>
  <conditionalFormatting sqref="AF4:AF2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{5bdb699c-cbc1-42bb-ad35-bc3b113c03a7}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{17946205-0e7a-4de8-b0b8-fff2465444c5}</x14:id>
        </ext>
      </extLst>
    </cfRule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{22d5f0c2-cea9-469f-b77c-7b1bb5b8d25e}</x14:id>
        </ext>
      </extLst>
    </cfRule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{265c98a0-6872-4543-ac5e-89c540978a52}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{e2f7aa28-e6a1-49f1-bbbc-5e15944eaa04}</x14:id>
        </ext>
      </extLst>
    </cfRule>
  </conditionalFormatting>
  <conditionalFormatting sqref="AG4:AG2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{d26d9e80-0908-41b4-86b0-6641fd294966}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{3a404812-5fbb-4884-a797-4fbf1ad9cecf}</x14:id>
        </ext>
      </extLst>
    </cfRule>
    <cfRule type="dataBar" priority="2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{243164aa-f87e-4e5e-b92a-630af75598b8}</x14:id>
        </ext>
      </extLst>
    </cfRule>
    <cfRule type="dataBar" priority="2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{b101d46b-031e-4060-a706-1403a3f17aa0}</x14:id>
        </ext>
      </extLst>
    </cfRule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{c1b52fda-f306-49b5-9e4c-b052038e28a1}</x14:id>
        </ext>
      </extLst>
    </cfRule>
  </conditionalFormatting>
  <conditionalFormatting sqref="D4:D8 D10:D14">
    <cfRule type="cellIs" dxfId="0" priority="22" operator="greaterThan">
      <formula>0</formula>
    </cfRule>
  </conditionalFormatting>
  <conditionalFormatting sqref="H4:H8 H10:H14 H16:H22">
    <cfRule type="cellIs" dxfId="1" priority="1" operator="equal">
      <formula>0</formula>
    </cfRule>
  </conditionalFormatting>
  <conditionalFormatting sqref="M4:M8 M16:M22 M10:M14">
    <cfRule type="top10" dxfId="2" priority="11" rank="3"/>
  </conditionalFormatting>
  <conditionalFormatting sqref="U4:U8 U16:U22 U10:U14">
    <cfRule type="top10" dxfId="2" priority="10" rank="3"/>
  </conditionalFormatting>
  <conditionalFormatting sqref="AB4:AB8 AB16:AB22 AB10:AB14">
    <cfRule type="top10" dxfId="2" priority="9" rank="3"/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6cf1d7-05d9-4045-bbca-85f7b4a2c7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2d3a327-8bf2-401b-82ae-6a82d70f7a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909ae3f-e4e8-476d-ab22-4a5c16f736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9125a14-f50b-42a2-bb56-3ee93f3526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445028d-9a9e-4df8-b043-502fdf18077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F4:F23</xm:sqref>
        </x14:conditionalFormatting>
        <x14:conditionalFormatting xmlns:xm="http://schemas.microsoft.com/office/excel/2006/main">
          <x14:cfRule type="dataBar" id="{2be4d775-4f04-4107-967a-3c6f0f0b91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1eb81590-2ebf-49a8-9d40-a9c1f7df5f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e926e15-2898-4916-a5ac-455d2875610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8bedfbb-ca5a-4d35-bf0a-4b34bff9e9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844b4ff-83f4-4a75-99e0-c0c86e2a339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N4:N23</xm:sqref>
        </x14:conditionalFormatting>
        <x14:conditionalFormatting xmlns:xm="http://schemas.microsoft.com/office/excel/2006/main">
          <x14:cfRule type="dataBar" id="{026d38f5-fe0d-4936-8018-1d725d22b6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b7fc2db-3134-43c8-bc04-5968fec938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4bae735-2a9f-4de3-a89b-1c0b73edc8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5ca424-3b39-42c7-a123-040663ba21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d2820b1-f3cb-4671-ab2f-2ed53af71c2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V16:V23</xm:sqref>
        </x14:conditionalFormatting>
        <x14:conditionalFormatting xmlns:xm="http://schemas.microsoft.com/office/excel/2006/main">
          <x14:cfRule type="dataBar" id="{a066cc77-1df7-43bc-8343-a1edbe823a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d6333d2-7133-46cf-a2b0-a6137249a3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e64d8ec-dc88-495a-a583-9da25a71b61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dfdabe0-1958-4459-b559-c46d5c5478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148e32c-e3f3-4e78-a8be-f6b7a9ff0c9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AC4:AC23</xm:sqref>
        </x14:conditionalFormatting>
        <x14:conditionalFormatting xmlns:xm="http://schemas.microsoft.com/office/excel/2006/main">
          <x14:cfRule type="dataBar" id="{5bdb699c-cbc1-42bb-ad35-bc3b113c03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17946205-0e7a-4de8-b0b8-fff2465444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2d5f0c2-cea9-469f-b77c-7b1bb5b8d25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65c98a0-6872-4543-ac5e-89c540978a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2f7aa28-e6a1-49f1-bbbc-5e15944eaa0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AF4:AF23</xm:sqref>
        </x14:conditionalFormatting>
        <x14:conditionalFormatting xmlns:xm="http://schemas.microsoft.com/office/excel/2006/main">
          <x14:cfRule type="dataBar" id="{d26d9e80-0908-41b4-86b0-6641fd2949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3a404812-5fbb-4884-a797-4fbf1ad9ce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43164aa-f87e-4e5e-b92a-630af75598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101d46b-031e-4060-a706-1403a3f17a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1b52fda-f306-49b5-9e4c-b052038e28a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AG4:AG23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8"/>
  <sheetViews>
    <sheetView tabSelected="1" workbookViewId="0">
      <pane xSplit="2" topLeftCell="C1" activePane="topRight" state="frozen"/>
      <selection/>
      <selection pane="topRight" activeCell="M30" sqref="M30"/>
    </sheetView>
  </sheetViews>
  <sheetFormatPr defaultColWidth="9" defaultRowHeight="13.5"/>
  <cols>
    <col min="4" max="4" width="9" hidden="1" customWidth="1"/>
    <col min="8" max="12" width="9" hidden="1" customWidth="1"/>
    <col min="16" max="20" width="9" hidden="1" customWidth="1"/>
    <col min="24" max="27" width="9" hidden="1" customWidth="1"/>
  </cols>
  <sheetData>
    <row r="1" ht="23.25" spans="1:34">
      <c r="A1" s="1" t="s">
        <v>789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8" spans="1:34">
      <c r="A2" s="2" t="s">
        <v>5</v>
      </c>
      <c r="B2" s="3" t="s">
        <v>6</v>
      </c>
      <c r="C2" s="4" t="s">
        <v>7</v>
      </c>
      <c r="D2" s="4"/>
      <c r="E2" s="4"/>
      <c r="F2" s="4"/>
      <c r="G2" s="2" t="s">
        <v>8</v>
      </c>
      <c r="H2" s="5"/>
      <c r="I2" s="55"/>
      <c r="J2" s="56"/>
      <c r="K2" s="56"/>
      <c r="L2" s="56"/>
      <c r="M2" s="56"/>
      <c r="N2" s="3"/>
      <c r="O2" s="2" t="s">
        <v>9</v>
      </c>
      <c r="P2" s="5"/>
      <c r="Q2" s="55"/>
      <c r="R2" s="56"/>
      <c r="S2" s="56"/>
      <c r="T2" s="56"/>
      <c r="U2" s="56"/>
      <c r="V2" s="3"/>
      <c r="W2" s="69" t="s">
        <v>10</v>
      </c>
      <c r="X2" s="4"/>
      <c r="Y2" s="4"/>
      <c r="Z2" s="4"/>
      <c r="AA2" s="4"/>
      <c r="AB2" s="4"/>
      <c r="AC2" s="77"/>
      <c r="AD2" s="4" t="s">
        <v>11</v>
      </c>
      <c r="AE2" s="4"/>
      <c r="AF2" s="77"/>
      <c r="AG2" s="77" t="s">
        <v>12</v>
      </c>
      <c r="AH2" s="77" t="s">
        <v>13</v>
      </c>
    </row>
    <row r="3" ht="36.75" spans="1:34">
      <c r="A3" s="6"/>
      <c r="B3" s="7"/>
      <c r="C3" s="6" t="s">
        <v>16</v>
      </c>
      <c r="D3" s="8" t="s">
        <v>17</v>
      </c>
      <c r="E3" s="9" t="s">
        <v>18</v>
      </c>
      <c r="F3" s="10" t="s">
        <v>19</v>
      </c>
      <c r="G3" s="6" t="s">
        <v>16</v>
      </c>
      <c r="H3" s="8" t="s">
        <v>17</v>
      </c>
      <c r="I3" s="8" t="s">
        <v>20</v>
      </c>
      <c r="J3" s="9" t="s">
        <v>21</v>
      </c>
      <c r="K3" s="9" t="s">
        <v>22</v>
      </c>
      <c r="L3" s="9" t="s">
        <v>23</v>
      </c>
      <c r="M3" s="9" t="s">
        <v>18</v>
      </c>
      <c r="N3" s="7" t="s">
        <v>19</v>
      </c>
      <c r="O3" s="6" t="s">
        <v>16</v>
      </c>
      <c r="P3" s="10" t="s">
        <v>17</v>
      </c>
      <c r="Q3" s="8" t="s">
        <v>20</v>
      </c>
      <c r="R3" s="10" t="s">
        <v>24</v>
      </c>
      <c r="S3" s="10" t="s">
        <v>25</v>
      </c>
      <c r="T3" s="10" t="s">
        <v>23</v>
      </c>
      <c r="U3" s="10" t="s">
        <v>18</v>
      </c>
      <c r="V3" s="7" t="s">
        <v>19</v>
      </c>
      <c r="W3" s="6" t="s">
        <v>16</v>
      </c>
      <c r="X3" s="9" t="s">
        <v>17</v>
      </c>
      <c r="Y3" s="9" t="s">
        <v>26</v>
      </c>
      <c r="Z3" s="9" t="s">
        <v>27</v>
      </c>
      <c r="AA3" s="10" t="s">
        <v>23</v>
      </c>
      <c r="AB3" s="9" t="s">
        <v>18</v>
      </c>
      <c r="AC3" s="78" t="s">
        <v>19</v>
      </c>
      <c r="AD3" s="9" t="s">
        <v>16</v>
      </c>
      <c r="AE3" s="9" t="s">
        <v>18</v>
      </c>
      <c r="AF3" s="78" t="s">
        <v>19</v>
      </c>
      <c r="AG3" s="85"/>
      <c r="AH3" s="85"/>
    </row>
    <row r="4" ht="17.25" spans="1:34">
      <c r="A4" s="11" t="s">
        <v>37</v>
      </c>
      <c r="B4" s="12" t="s">
        <v>38</v>
      </c>
      <c r="C4" s="13">
        <v>2000</v>
      </c>
      <c r="D4" s="14">
        <v>0</v>
      </c>
      <c r="E4" s="14">
        <f>D4+数据源!E4</f>
        <v>0</v>
      </c>
      <c r="F4" s="15">
        <f t="shared" ref="F4:F15" si="0">E4/C4</f>
        <v>0</v>
      </c>
      <c r="G4" s="13">
        <v>150</v>
      </c>
      <c r="H4" s="16">
        <f>M4-数据源!M4</f>
        <v>16.7</v>
      </c>
      <c r="I4" s="16">
        <f>VLOOKUP(B4,数据源!$AK:$AR,7,FALSE)/10000</f>
        <v>16.7</v>
      </c>
      <c r="J4" s="16"/>
      <c r="K4" s="16"/>
      <c r="L4" s="16"/>
      <c r="M4" s="16">
        <f>SUM(I4:L4)</f>
        <v>16.7</v>
      </c>
      <c r="N4" s="57">
        <f t="shared" ref="N4:N24" si="1">M4/G4</f>
        <v>0.111333333333333</v>
      </c>
      <c r="O4" s="11" t="s">
        <v>39</v>
      </c>
      <c r="P4" s="16">
        <f>U4-数据源!U4</f>
        <v>1</v>
      </c>
      <c r="Q4" s="70">
        <f>VLOOKUP(B4,数据源!$AK:$AQ,5,FALSE)</f>
        <v>1</v>
      </c>
      <c r="R4" s="71"/>
      <c r="S4" s="71"/>
      <c r="T4" s="71"/>
      <c r="U4" s="16">
        <f t="shared" ref="U4:U8" si="2">SUM(Q4:S4)</f>
        <v>1</v>
      </c>
      <c r="V4" s="12" t="s">
        <v>39</v>
      </c>
      <c r="W4" s="11">
        <v>3</v>
      </c>
      <c r="X4" s="16">
        <f>AB4-数据源!AB4</f>
        <v>0</v>
      </c>
      <c r="Y4" s="16">
        <v>0</v>
      </c>
      <c r="Z4" s="79"/>
      <c r="AA4" s="79"/>
      <c r="AB4" s="16">
        <f>SUM(Y4:AA4)</f>
        <v>0</v>
      </c>
      <c r="AC4" s="80">
        <f t="shared" ref="AC4:AC24" si="3">AB4/W4</f>
        <v>0</v>
      </c>
      <c r="AD4" s="11">
        <v>2</v>
      </c>
      <c r="AE4" s="14">
        <v>0</v>
      </c>
      <c r="AF4" s="80">
        <f t="shared" ref="AF4:AF24" si="4">AE4/AD4</f>
        <v>0</v>
      </c>
      <c r="AG4" s="80">
        <f t="shared" ref="AG4:AG15" si="5">IF(F4&gt;1.2,1.2,F4)*0.6+IF(N4&gt;1.2,1.2,N4)*0.2+IF(AC4&gt;1.2,1.2,AC4)*0.1+IF(AF4&gt;1.2,1.2,AF4)*0.1</f>
        <v>0.0222666666666667</v>
      </c>
      <c r="AH4" s="86">
        <f>AG9</f>
        <v>0.02640055</v>
      </c>
    </row>
    <row r="5" ht="17.25" spans="1:34">
      <c r="A5" s="17"/>
      <c r="B5" s="18" t="s">
        <v>44</v>
      </c>
      <c r="C5" s="19">
        <v>2000</v>
      </c>
      <c r="D5" s="14">
        <v>0</v>
      </c>
      <c r="E5" s="14">
        <f>D5+数据源!E5</f>
        <v>0</v>
      </c>
      <c r="F5" s="15">
        <f t="shared" si="0"/>
        <v>0</v>
      </c>
      <c r="G5" s="19">
        <v>150</v>
      </c>
      <c r="H5" s="16">
        <f>M5-数据源!M5</f>
        <v>41.1</v>
      </c>
      <c r="I5" s="16">
        <f>VLOOKUP(B5,数据源!$AK:$AR,7,FALSE)/10000</f>
        <v>41.1</v>
      </c>
      <c r="J5" s="16"/>
      <c r="K5" s="16"/>
      <c r="L5" s="16"/>
      <c r="M5" s="16">
        <f t="shared" ref="M4:M8" si="6">SUM(I5:L5)</f>
        <v>41.1</v>
      </c>
      <c r="N5" s="58">
        <f t="shared" si="1"/>
        <v>0.274</v>
      </c>
      <c r="O5" s="17" t="s">
        <v>39</v>
      </c>
      <c r="P5" s="16">
        <f>U5-数据源!U5</f>
        <v>0</v>
      </c>
      <c r="Q5" s="70">
        <f>VLOOKUP(B5,数据源!$AK:$AQ,5,FALSE)</f>
        <v>0</v>
      </c>
      <c r="R5" s="72"/>
      <c r="S5" s="71"/>
      <c r="T5" s="71"/>
      <c r="U5" s="16">
        <f t="shared" si="2"/>
        <v>0</v>
      </c>
      <c r="V5" s="18" t="s">
        <v>39</v>
      </c>
      <c r="W5" s="11">
        <v>3</v>
      </c>
      <c r="X5" s="16">
        <f>AB5-数据源!AB5</f>
        <v>0</v>
      </c>
      <c r="Y5" s="16">
        <v>0</v>
      </c>
      <c r="Z5" s="79"/>
      <c r="AA5" s="79"/>
      <c r="AB5" s="16">
        <f t="shared" ref="AB4:AB8" si="7">SUM(Y5:AA5)</f>
        <v>0</v>
      </c>
      <c r="AC5" s="80">
        <f t="shared" si="3"/>
        <v>0</v>
      </c>
      <c r="AD5" s="11">
        <v>2</v>
      </c>
      <c r="AE5" s="14">
        <v>0</v>
      </c>
      <c r="AF5" s="80">
        <f t="shared" si="4"/>
        <v>0</v>
      </c>
      <c r="AG5" s="80">
        <f t="shared" si="5"/>
        <v>0.0548</v>
      </c>
      <c r="AH5" s="86"/>
    </row>
    <row r="6" ht="17.25" spans="1:34">
      <c r="A6" s="17"/>
      <c r="B6" s="18" t="s">
        <v>48</v>
      </c>
      <c r="C6" s="19">
        <v>2000</v>
      </c>
      <c r="D6" s="14">
        <v>0</v>
      </c>
      <c r="E6" s="14">
        <f>D6+数据源!E6</f>
        <v>0</v>
      </c>
      <c r="F6" s="15">
        <f t="shared" si="0"/>
        <v>0</v>
      </c>
      <c r="G6" s="19">
        <v>200</v>
      </c>
      <c r="H6" s="16">
        <f>M6-数据源!M6</f>
        <v>32.3022</v>
      </c>
      <c r="I6" s="16">
        <f>VLOOKUP(B6,数据源!$AK:$AR,7,FALSE)/10000</f>
        <v>18.3022</v>
      </c>
      <c r="J6" s="16">
        <v>14</v>
      </c>
      <c r="K6" s="16"/>
      <c r="L6" s="16"/>
      <c r="M6" s="16">
        <f t="shared" si="6"/>
        <v>32.3022</v>
      </c>
      <c r="N6" s="58">
        <f t="shared" si="1"/>
        <v>0.161511</v>
      </c>
      <c r="O6" s="17" t="s">
        <v>39</v>
      </c>
      <c r="P6" s="16">
        <f>U6-数据源!U6</f>
        <v>0</v>
      </c>
      <c r="Q6" s="70">
        <f>VLOOKUP(B6,数据源!$AK:$AQ,5,FALSE)</f>
        <v>0</v>
      </c>
      <c r="R6" s="72"/>
      <c r="S6" s="71"/>
      <c r="T6" s="71"/>
      <c r="U6" s="16">
        <f t="shared" si="2"/>
        <v>0</v>
      </c>
      <c r="V6" s="18" t="s">
        <v>39</v>
      </c>
      <c r="W6" s="11">
        <v>5</v>
      </c>
      <c r="X6" s="16">
        <f>AB6-数据源!AB6</f>
        <v>0</v>
      </c>
      <c r="Y6" s="16">
        <v>0</v>
      </c>
      <c r="Z6" s="79"/>
      <c r="AA6" s="79"/>
      <c r="AB6" s="16">
        <f t="shared" si="7"/>
        <v>0</v>
      </c>
      <c r="AC6" s="80">
        <f t="shared" si="3"/>
        <v>0</v>
      </c>
      <c r="AD6" s="11">
        <v>3</v>
      </c>
      <c r="AE6" s="14">
        <v>0</v>
      </c>
      <c r="AF6" s="80">
        <f t="shared" si="4"/>
        <v>0</v>
      </c>
      <c r="AG6" s="80">
        <f t="shared" si="5"/>
        <v>0.0323022</v>
      </c>
      <c r="AH6" s="86"/>
    </row>
    <row r="7" ht="17.25" spans="1:34">
      <c r="A7" s="20"/>
      <c r="B7" s="18" t="s">
        <v>53</v>
      </c>
      <c r="C7" s="19">
        <v>2000</v>
      </c>
      <c r="D7" s="14">
        <v>0</v>
      </c>
      <c r="E7" s="14">
        <f>D7+数据源!E7</f>
        <v>0</v>
      </c>
      <c r="F7" s="15">
        <f t="shared" si="0"/>
        <v>0</v>
      </c>
      <c r="G7" s="19">
        <v>150</v>
      </c>
      <c r="H7" s="16">
        <f>M7-数据源!M7</f>
        <v>0</v>
      </c>
      <c r="I7" s="16">
        <f>VLOOKUP(B7,数据源!$AK:$AR,7,FALSE)/10000</f>
        <v>0</v>
      </c>
      <c r="J7" s="16"/>
      <c r="K7" s="16"/>
      <c r="L7" s="16"/>
      <c r="M7" s="16">
        <f t="shared" si="6"/>
        <v>0</v>
      </c>
      <c r="N7" s="58">
        <f t="shared" si="1"/>
        <v>0</v>
      </c>
      <c r="O7" s="17" t="s">
        <v>39</v>
      </c>
      <c r="P7" s="16">
        <f>U7-数据源!U7</f>
        <v>0</v>
      </c>
      <c r="Q7" s="70">
        <f>VLOOKUP(B7,数据源!$AK:$AQ,5,FALSE)</f>
        <v>0</v>
      </c>
      <c r="R7" s="72"/>
      <c r="S7" s="71"/>
      <c r="T7" s="71"/>
      <c r="U7" s="16">
        <f t="shared" si="2"/>
        <v>0</v>
      </c>
      <c r="V7" s="18" t="s">
        <v>39</v>
      </c>
      <c r="W7" s="11">
        <v>3</v>
      </c>
      <c r="X7" s="16">
        <f>AB7-数据源!AB7</f>
        <v>0</v>
      </c>
      <c r="Y7" s="16">
        <v>0</v>
      </c>
      <c r="Z7" s="79"/>
      <c r="AA7" s="79"/>
      <c r="AB7" s="16">
        <f t="shared" si="7"/>
        <v>0</v>
      </c>
      <c r="AC7" s="80">
        <f t="shared" si="3"/>
        <v>0</v>
      </c>
      <c r="AD7" s="11">
        <v>2</v>
      </c>
      <c r="AE7" s="14">
        <v>0</v>
      </c>
      <c r="AF7" s="80">
        <f t="shared" si="4"/>
        <v>0</v>
      </c>
      <c r="AG7" s="80">
        <f t="shared" si="5"/>
        <v>0</v>
      </c>
      <c r="AH7" s="86"/>
    </row>
    <row r="8" ht="17.25" spans="1:34">
      <c r="A8" s="20"/>
      <c r="B8" s="12" t="s">
        <v>43</v>
      </c>
      <c r="C8" s="13">
        <v>2000</v>
      </c>
      <c r="D8" s="14"/>
      <c r="E8" s="14">
        <f>D8+数据源!E8</f>
        <v>0</v>
      </c>
      <c r="F8" s="15">
        <f t="shared" si="0"/>
        <v>0</v>
      </c>
      <c r="G8" s="13">
        <v>150</v>
      </c>
      <c r="H8" s="16">
        <f>M8-数据源!M8</f>
        <v>15.5</v>
      </c>
      <c r="I8" s="16">
        <f>VLOOKUP(B8,数据源!$AK:$AR,7,FALSE)/10000</f>
        <v>15.5</v>
      </c>
      <c r="J8" s="16"/>
      <c r="K8" s="16"/>
      <c r="L8" s="16"/>
      <c r="M8" s="16">
        <f t="shared" si="6"/>
        <v>15.5</v>
      </c>
      <c r="N8" s="58">
        <f t="shared" si="1"/>
        <v>0.103333333333333</v>
      </c>
      <c r="O8" s="11"/>
      <c r="P8" s="16">
        <f>U8-数据源!U8</f>
        <v>0</v>
      </c>
      <c r="Q8" s="70">
        <f>VLOOKUP(B8,数据源!$AK:$AQ,5,FALSE)</f>
        <v>0</v>
      </c>
      <c r="R8" s="71"/>
      <c r="S8" s="71"/>
      <c r="T8" s="71"/>
      <c r="U8" s="16">
        <f t="shared" si="2"/>
        <v>0</v>
      </c>
      <c r="V8" s="18" t="s">
        <v>39</v>
      </c>
      <c r="W8" s="11">
        <v>3</v>
      </c>
      <c r="X8" s="16">
        <f>AB8-数据源!AB8</f>
        <v>0</v>
      </c>
      <c r="Y8" s="16">
        <v>0</v>
      </c>
      <c r="Z8" s="79"/>
      <c r="AA8" s="79"/>
      <c r="AB8" s="16">
        <f t="shared" si="7"/>
        <v>0</v>
      </c>
      <c r="AC8" s="80">
        <f t="shared" si="3"/>
        <v>0</v>
      </c>
      <c r="AD8" s="11">
        <v>2</v>
      </c>
      <c r="AE8" s="14">
        <v>0</v>
      </c>
      <c r="AF8" s="80">
        <f t="shared" si="4"/>
        <v>0</v>
      </c>
      <c r="AG8" s="80">
        <f t="shared" si="5"/>
        <v>0.0206666666666667</v>
      </c>
      <c r="AH8" s="86"/>
    </row>
    <row r="9" ht="18.75" spans="1:34">
      <c r="A9" s="21"/>
      <c r="B9" s="22" t="s">
        <v>59</v>
      </c>
      <c r="C9" s="23">
        <f t="shared" ref="C9:I9" si="8">SUM(C4:C8)</f>
        <v>10000</v>
      </c>
      <c r="D9" s="24">
        <f t="shared" si="8"/>
        <v>0</v>
      </c>
      <c r="E9" s="25">
        <f t="shared" si="8"/>
        <v>0</v>
      </c>
      <c r="F9" s="26">
        <f t="shared" si="0"/>
        <v>0</v>
      </c>
      <c r="G9" s="23">
        <f t="shared" si="8"/>
        <v>800</v>
      </c>
      <c r="H9" s="27">
        <f t="shared" si="8"/>
        <v>105.6022</v>
      </c>
      <c r="I9" s="16">
        <f t="shared" si="8"/>
        <v>91.6022</v>
      </c>
      <c r="J9" s="42">
        <f t="shared" ref="I9:M9" si="9">SUM(J4:J8)</f>
        <v>14</v>
      </c>
      <c r="K9" s="42"/>
      <c r="L9" s="42"/>
      <c r="M9" s="42">
        <f t="shared" si="9"/>
        <v>105.6022</v>
      </c>
      <c r="N9" s="59">
        <f t="shared" si="1"/>
        <v>0.13200275</v>
      </c>
      <c r="O9" s="60" t="s">
        <v>39</v>
      </c>
      <c r="P9" s="27">
        <f>SUM(P4:P8)</f>
        <v>1</v>
      </c>
      <c r="Q9" s="73">
        <f>SUM(Q4:Q8)</f>
        <v>1</v>
      </c>
      <c r="R9" s="42">
        <f t="shared" ref="Q9:T9" si="10">SUM(R4:R7)</f>
        <v>0</v>
      </c>
      <c r="S9" s="42">
        <f t="shared" si="10"/>
        <v>0</v>
      </c>
      <c r="T9" s="42">
        <f t="shared" si="10"/>
        <v>0</v>
      </c>
      <c r="U9" s="42">
        <f t="shared" ref="U9:Y9" si="11">SUM(U4:U8)</f>
        <v>1</v>
      </c>
      <c r="V9" s="22" t="s">
        <v>39</v>
      </c>
      <c r="W9" s="60">
        <f t="shared" si="11"/>
        <v>17</v>
      </c>
      <c r="X9" s="27">
        <f t="shared" si="11"/>
        <v>0</v>
      </c>
      <c r="Y9" s="81">
        <f t="shared" si="11"/>
        <v>0</v>
      </c>
      <c r="Z9" s="81"/>
      <c r="AA9" s="81"/>
      <c r="AB9" s="42">
        <f t="shared" ref="AB9:AE9" si="12">SUM(AB4:AB8)</f>
        <v>0</v>
      </c>
      <c r="AC9" s="82">
        <f t="shared" si="3"/>
        <v>0</v>
      </c>
      <c r="AD9" s="60">
        <f t="shared" si="12"/>
        <v>11</v>
      </c>
      <c r="AE9" s="81">
        <f t="shared" si="12"/>
        <v>0</v>
      </c>
      <c r="AF9" s="82">
        <f t="shared" si="4"/>
        <v>0</v>
      </c>
      <c r="AG9" s="82">
        <f t="shared" si="5"/>
        <v>0.02640055</v>
      </c>
      <c r="AH9" s="87"/>
    </row>
    <row r="10" ht="18.75" spans="1:34">
      <c r="A10" s="11" t="s">
        <v>63</v>
      </c>
      <c r="B10" s="28" t="s">
        <v>64</v>
      </c>
      <c r="C10" s="13">
        <v>2000</v>
      </c>
      <c r="D10" s="14">
        <v>0</v>
      </c>
      <c r="E10" s="29">
        <f>SUM(E5:E9)</f>
        <v>0</v>
      </c>
      <c r="F10" s="15">
        <f t="shared" si="0"/>
        <v>0</v>
      </c>
      <c r="G10" s="13">
        <v>150</v>
      </c>
      <c r="H10" s="16">
        <f>M10-数据源!M10</f>
        <v>0</v>
      </c>
      <c r="I10" s="16">
        <f>VLOOKUP(B10,数据源!$AK:$AR,7,FALSE)/10000</f>
        <v>0</v>
      </c>
      <c r="J10" s="16"/>
      <c r="K10" s="16"/>
      <c r="L10" s="16"/>
      <c r="M10" s="16">
        <f t="shared" ref="M10:M14" si="13">SUM(I10:L10)</f>
        <v>0</v>
      </c>
      <c r="N10" s="57">
        <f t="shared" si="1"/>
        <v>0</v>
      </c>
      <c r="O10" s="11" t="s">
        <v>39</v>
      </c>
      <c r="P10" s="16">
        <f>U10-数据源!U10</f>
        <v>1</v>
      </c>
      <c r="Q10" s="70">
        <f>VLOOKUP(B10,数据源!$AK:$AQ,5,FALSE)</f>
        <v>1</v>
      </c>
      <c r="R10" s="71"/>
      <c r="S10" s="71"/>
      <c r="T10" s="71"/>
      <c r="U10" s="16">
        <f t="shared" ref="U10:U13" si="14">SUM(Q10:S10)</f>
        <v>1</v>
      </c>
      <c r="V10" s="12" t="s">
        <v>39</v>
      </c>
      <c r="W10" s="11">
        <v>3</v>
      </c>
      <c r="X10" s="16">
        <f>AB10-数据源!AB10</f>
        <v>1</v>
      </c>
      <c r="Y10" s="16">
        <v>1</v>
      </c>
      <c r="Z10" s="79"/>
      <c r="AA10" s="79"/>
      <c r="AB10" s="16">
        <f t="shared" ref="AB10:AB14" si="15">SUM(Y10:AA10)</f>
        <v>1</v>
      </c>
      <c r="AC10" s="80">
        <f t="shared" si="3"/>
        <v>0.333333333333333</v>
      </c>
      <c r="AD10" s="11">
        <v>2</v>
      </c>
      <c r="AE10" s="14">
        <v>0</v>
      </c>
      <c r="AF10" s="80">
        <f t="shared" si="4"/>
        <v>0</v>
      </c>
      <c r="AG10" s="80">
        <f t="shared" si="5"/>
        <v>0.0333333333333333</v>
      </c>
      <c r="AH10" s="86">
        <f>AG15</f>
        <v>0.0836399733333333</v>
      </c>
    </row>
    <row r="11" ht="18" spans="1:34">
      <c r="A11" s="17"/>
      <c r="B11" s="30" t="s">
        <v>46</v>
      </c>
      <c r="C11" s="19">
        <v>2000</v>
      </c>
      <c r="D11" s="14">
        <v>0</v>
      </c>
      <c r="E11" s="31">
        <f>SUM(E6:E10)</f>
        <v>0</v>
      </c>
      <c r="F11" s="15">
        <f t="shared" si="0"/>
        <v>0</v>
      </c>
      <c r="G11" s="19">
        <v>150</v>
      </c>
      <c r="H11" s="16">
        <f>M11-数据源!M11</f>
        <v>19.57</v>
      </c>
      <c r="I11" s="16">
        <f>VLOOKUP(B11,数据源!$AK:$AR,7,FALSE)/10000</f>
        <v>19.57</v>
      </c>
      <c r="J11" s="16"/>
      <c r="K11" s="34"/>
      <c r="L11" s="34"/>
      <c r="M11" s="16">
        <f t="shared" si="13"/>
        <v>19.57</v>
      </c>
      <c r="N11" s="58">
        <f t="shared" si="1"/>
        <v>0.130466666666667</v>
      </c>
      <c r="O11" s="17" t="s">
        <v>39</v>
      </c>
      <c r="P11" s="16">
        <f>U11-数据源!U11</f>
        <v>1</v>
      </c>
      <c r="Q11" s="70">
        <f>VLOOKUP(B11,数据源!$AK:$AQ,5,FALSE)</f>
        <v>1</v>
      </c>
      <c r="R11" s="72"/>
      <c r="S11" s="71"/>
      <c r="T11" s="71"/>
      <c r="U11" s="34">
        <f t="shared" si="14"/>
        <v>1</v>
      </c>
      <c r="V11" s="18" t="s">
        <v>39</v>
      </c>
      <c r="W11" s="11">
        <v>3</v>
      </c>
      <c r="X11" s="16">
        <f>AB11-数据源!AB11</f>
        <v>1</v>
      </c>
      <c r="Y11" s="16">
        <v>1</v>
      </c>
      <c r="Z11" s="79"/>
      <c r="AA11" s="79"/>
      <c r="AB11" s="16">
        <f t="shared" si="15"/>
        <v>1</v>
      </c>
      <c r="AC11" s="80">
        <f t="shared" si="3"/>
        <v>0.333333333333333</v>
      </c>
      <c r="AD11" s="11">
        <v>2</v>
      </c>
      <c r="AE11" s="14">
        <v>0</v>
      </c>
      <c r="AF11" s="80">
        <f t="shared" si="4"/>
        <v>0</v>
      </c>
      <c r="AG11" s="80">
        <f t="shared" si="5"/>
        <v>0.0594266666666667</v>
      </c>
      <c r="AH11" s="86"/>
    </row>
    <row r="12" ht="18" spans="1:34">
      <c r="A12" s="17"/>
      <c r="B12" s="30" t="s">
        <v>62</v>
      </c>
      <c r="C12" s="19">
        <v>2000</v>
      </c>
      <c r="D12" s="14">
        <v>0</v>
      </c>
      <c r="E12" s="31">
        <f>SUM(E7:E11)</f>
        <v>0</v>
      </c>
      <c r="F12" s="15">
        <f t="shared" si="0"/>
        <v>0</v>
      </c>
      <c r="G12" s="19">
        <v>150</v>
      </c>
      <c r="H12" s="16">
        <f>M12-数据源!M12</f>
        <v>72.7334</v>
      </c>
      <c r="I12" s="16">
        <f>VLOOKUP(B12,数据源!$AK:$AR,7,FALSE)/10000</f>
        <v>72.7334</v>
      </c>
      <c r="J12" s="16"/>
      <c r="K12" s="34"/>
      <c r="L12" s="34"/>
      <c r="M12" s="16">
        <f t="shared" si="13"/>
        <v>72.7334</v>
      </c>
      <c r="N12" s="58">
        <f t="shared" si="1"/>
        <v>0.484889333333333</v>
      </c>
      <c r="O12" s="17" t="s">
        <v>39</v>
      </c>
      <c r="P12" s="16">
        <f>U12-数据源!U12</f>
        <v>1</v>
      </c>
      <c r="Q12" s="70">
        <f>VLOOKUP(B12,数据源!$AK:$AQ,5,FALSE)</f>
        <v>1</v>
      </c>
      <c r="R12" s="72"/>
      <c r="S12" s="71"/>
      <c r="T12" s="71"/>
      <c r="U12" s="34">
        <f t="shared" si="14"/>
        <v>1</v>
      </c>
      <c r="V12" s="18" t="s">
        <v>39</v>
      </c>
      <c r="W12" s="11">
        <v>3</v>
      </c>
      <c r="X12" s="16">
        <f>AB12-数据源!AB12</f>
        <v>3</v>
      </c>
      <c r="Y12" s="16">
        <v>3</v>
      </c>
      <c r="Z12" s="79"/>
      <c r="AA12" s="79"/>
      <c r="AB12" s="16">
        <f t="shared" si="15"/>
        <v>3</v>
      </c>
      <c r="AC12" s="80">
        <f t="shared" si="3"/>
        <v>1</v>
      </c>
      <c r="AD12" s="11">
        <v>2</v>
      </c>
      <c r="AE12" s="14">
        <v>0</v>
      </c>
      <c r="AF12" s="80">
        <f t="shared" si="4"/>
        <v>0</v>
      </c>
      <c r="AG12" s="80">
        <f t="shared" si="5"/>
        <v>0.196977866666667</v>
      </c>
      <c r="AH12" s="86"/>
    </row>
    <row r="13" ht="18" spans="1:34">
      <c r="A13" s="20"/>
      <c r="B13" s="32" t="s">
        <v>74</v>
      </c>
      <c r="C13" s="33">
        <v>2000</v>
      </c>
      <c r="D13" s="34">
        <v>0</v>
      </c>
      <c r="E13" s="31">
        <f>SUM(E8:E12)</f>
        <v>0</v>
      </c>
      <c r="F13" s="15">
        <f t="shared" si="0"/>
        <v>0</v>
      </c>
      <c r="G13" s="19">
        <v>150</v>
      </c>
      <c r="H13" s="16">
        <f>M13-数据源!M13</f>
        <v>19.3465</v>
      </c>
      <c r="I13" s="16">
        <f>VLOOKUP(B13,数据源!$AK:$AR,7,FALSE)/10000</f>
        <v>19.3465</v>
      </c>
      <c r="J13" s="16"/>
      <c r="K13" s="34"/>
      <c r="L13" s="34"/>
      <c r="M13" s="16">
        <f t="shared" si="13"/>
        <v>19.3465</v>
      </c>
      <c r="N13" s="58">
        <f t="shared" si="1"/>
        <v>0.128976666666667</v>
      </c>
      <c r="O13" s="20" t="s">
        <v>39</v>
      </c>
      <c r="P13" s="16">
        <f>U13-数据源!U13</f>
        <v>1</v>
      </c>
      <c r="Q13" s="70">
        <f>VLOOKUP(B13,数据源!$AK:$AQ,5,FALSE)</f>
        <v>1</v>
      </c>
      <c r="R13" s="74"/>
      <c r="S13" s="71"/>
      <c r="T13" s="71"/>
      <c r="U13" s="34">
        <f t="shared" si="14"/>
        <v>1</v>
      </c>
      <c r="V13" s="75" t="s">
        <v>39</v>
      </c>
      <c r="W13" s="11">
        <v>3</v>
      </c>
      <c r="X13" s="16">
        <f>AB13-数据源!AB13</f>
        <v>1</v>
      </c>
      <c r="Y13" s="16">
        <v>1</v>
      </c>
      <c r="Z13" s="74"/>
      <c r="AA13" s="74"/>
      <c r="AB13" s="16">
        <f t="shared" si="15"/>
        <v>1</v>
      </c>
      <c r="AC13" s="80">
        <f t="shared" si="3"/>
        <v>0.333333333333333</v>
      </c>
      <c r="AD13" s="11">
        <v>2</v>
      </c>
      <c r="AE13" s="14">
        <v>0</v>
      </c>
      <c r="AF13" s="80">
        <f t="shared" si="4"/>
        <v>0</v>
      </c>
      <c r="AG13" s="80">
        <f t="shared" si="5"/>
        <v>0.0591286666666667</v>
      </c>
      <c r="AH13" s="86"/>
    </row>
    <row r="14" ht="18" spans="1:34">
      <c r="A14" s="20"/>
      <c r="B14" s="32" t="s">
        <v>56</v>
      </c>
      <c r="C14" s="33">
        <v>2000</v>
      </c>
      <c r="D14" s="34">
        <v>0</v>
      </c>
      <c r="E14" s="35">
        <f>SUM(E9:E13)</f>
        <v>0</v>
      </c>
      <c r="F14" s="15">
        <f t="shared" si="0"/>
        <v>0</v>
      </c>
      <c r="G14" s="19">
        <v>150</v>
      </c>
      <c r="H14" s="16">
        <f>M14-数据源!M14</f>
        <v>27</v>
      </c>
      <c r="I14" s="16">
        <f>VLOOKUP(B14,数据源!$AK:$AR,7,FALSE)/10000</f>
        <v>19</v>
      </c>
      <c r="J14" s="16">
        <v>8</v>
      </c>
      <c r="K14" s="34"/>
      <c r="L14" s="34"/>
      <c r="M14" s="16">
        <f t="shared" si="13"/>
        <v>27</v>
      </c>
      <c r="N14" s="61">
        <f t="shared" si="1"/>
        <v>0.18</v>
      </c>
      <c r="O14" s="20" t="s">
        <v>39</v>
      </c>
      <c r="P14" s="16">
        <f>U14-数据源!U14</f>
        <v>1</v>
      </c>
      <c r="Q14" s="70">
        <f>VLOOKUP(B14,数据源!$AK:$AQ,5,FALSE)</f>
        <v>1</v>
      </c>
      <c r="R14" s="74"/>
      <c r="S14" s="71"/>
      <c r="T14" s="71"/>
      <c r="U14" s="34">
        <f t="shared" ref="U14:U22" si="16">SUM(Q14:T14)</f>
        <v>1</v>
      </c>
      <c r="V14" s="75" t="s">
        <v>39</v>
      </c>
      <c r="W14" s="11">
        <v>3</v>
      </c>
      <c r="X14" s="16">
        <f>AB14-数据源!AB14</f>
        <v>1</v>
      </c>
      <c r="Y14" s="16">
        <v>1</v>
      </c>
      <c r="Z14" s="74"/>
      <c r="AA14" s="74"/>
      <c r="AB14" s="16">
        <f t="shared" si="15"/>
        <v>1</v>
      </c>
      <c r="AC14" s="83">
        <f t="shared" si="3"/>
        <v>0.333333333333333</v>
      </c>
      <c r="AD14" s="11">
        <v>2</v>
      </c>
      <c r="AE14" s="14">
        <v>0</v>
      </c>
      <c r="AF14" s="83">
        <f t="shared" si="4"/>
        <v>0</v>
      </c>
      <c r="AG14" s="80">
        <f t="shared" si="5"/>
        <v>0.0693333333333333</v>
      </c>
      <c r="AH14" s="86"/>
    </row>
    <row r="15" ht="18.75" spans="1:34">
      <c r="A15" s="36"/>
      <c r="B15" s="37" t="s">
        <v>59</v>
      </c>
      <c r="C15" s="38">
        <f t="shared" ref="C15:I15" si="17">SUM(C10:C14)</f>
        <v>10000</v>
      </c>
      <c r="D15" s="24">
        <f t="shared" si="17"/>
        <v>0</v>
      </c>
      <c r="E15" s="24">
        <f t="shared" si="17"/>
        <v>0</v>
      </c>
      <c r="F15" s="26">
        <f t="shared" si="0"/>
        <v>0</v>
      </c>
      <c r="G15" s="38">
        <f t="shared" si="17"/>
        <v>750</v>
      </c>
      <c r="H15" s="27">
        <f t="shared" si="17"/>
        <v>138.6499</v>
      </c>
      <c r="I15" s="16">
        <f t="shared" si="17"/>
        <v>130.6499</v>
      </c>
      <c r="J15" s="62">
        <f t="shared" ref="I15:M15" si="18">SUM(J10:J14)</f>
        <v>8</v>
      </c>
      <c r="K15" s="62"/>
      <c r="L15" s="62"/>
      <c r="M15" s="62">
        <f t="shared" si="18"/>
        <v>138.6499</v>
      </c>
      <c r="N15" s="63">
        <f t="shared" si="1"/>
        <v>0.184866533333333</v>
      </c>
      <c r="O15" s="36" t="s">
        <v>39</v>
      </c>
      <c r="P15" s="27">
        <f>SUM(P10:P14)</f>
        <v>5</v>
      </c>
      <c r="Q15" s="73">
        <f>SUM(Q10:Q14)</f>
        <v>5</v>
      </c>
      <c r="R15" s="42">
        <f t="shared" ref="Q15:U15" si="19">SUM(R10:R14)</f>
        <v>0</v>
      </c>
      <c r="S15" s="42">
        <f t="shared" si="19"/>
        <v>0</v>
      </c>
      <c r="T15" s="42">
        <f t="shared" si="19"/>
        <v>0</v>
      </c>
      <c r="U15" s="62">
        <f t="shared" si="19"/>
        <v>5</v>
      </c>
      <c r="V15" s="37" t="s">
        <v>39</v>
      </c>
      <c r="W15" s="60">
        <f t="shared" ref="W15:Y15" si="20">SUM(W10:W14)</f>
        <v>15</v>
      </c>
      <c r="X15" s="27">
        <f t="shared" si="20"/>
        <v>7</v>
      </c>
      <c r="Y15" s="81">
        <f t="shared" si="20"/>
        <v>7</v>
      </c>
      <c r="Z15" s="81"/>
      <c r="AA15" s="81"/>
      <c r="AB15" s="62">
        <f t="shared" ref="AB15:AE15" si="21">SUM(AB10:AB14)</f>
        <v>7</v>
      </c>
      <c r="AC15" s="82">
        <f t="shared" si="3"/>
        <v>0.466666666666667</v>
      </c>
      <c r="AD15" s="60">
        <f t="shared" si="21"/>
        <v>10</v>
      </c>
      <c r="AE15" s="81">
        <f t="shared" si="21"/>
        <v>0</v>
      </c>
      <c r="AF15" s="82">
        <f t="shared" si="4"/>
        <v>0</v>
      </c>
      <c r="AG15" s="82">
        <f t="shared" si="5"/>
        <v>0.0836399733333333</v>
      </c>
      <c r="AH15" s="88"/>
    </row>
    <row r="16" ht="18" spans="1:34">
      <c r="A16" s="39" t="s">
        <v>83</v>
      </c>
      <c r="B16" s="12" t="s">
        <v>73</v>
      </c>
      <c r="C16" s="13" t="s">
        <v>39</v>
      </c>
      <c r="D16" s="14" t="s">
        <v>39</v>
      </c>
      <c r="E16" s="40" t="s">
        <v>39</v>
      </c>
      <c r="F16" s="15" t="s">
        <v>39</v>
      </c>
      <c r="G16" s="13">
        <v>1800</v>
      </c>
      <c r="H16" s="16">
        <f>M16-数据源!M16</f>
        <v>375.29</v>
      </c>
      <c r="I16" s="16">
        <f>VLOOKUP(B16,数据源!$AK:$AR,7,FALSE)/10000</f>
        <v>375.29</v>
      </c>
      <c r="J16" s="16"/>
      <c r="K16" s="64"/>
      <c r="L16" s="16"/>
      <c r="M16" s="16">
        <f t="shared" ref="M16:M22" si="22">SUM(I16:L16)</f>
        <v>375.29</v>
      </c>
      <c r="N16" s="57">
        <f t="shared" si="1"/>
        <v>0.208494444444444</v>
      </c>
      <c r="O16" s="11">
        <v>70</v>
      </c>
      <c r="P16" s="16">
        <f>U16-数据源!U16</f>
        <v>45</v>
      </c>
      <c r="Q16" s="70">
        <f>VLOOKUP(B16,数据源!$AK:$AQ,5,FALSE)</f>
        <v>37</v>
      </c>
      <c r="R16" s="71"/>
      <c r="S16" s="71">
        <v>6</v>
      </c>
      <c r="T16" s="71">
        <v>2</v>
      </c>
      <c r="U16" s="16">
        <f t="shared" si="16"/>
        <v>45</v>
      </c>
      <c r="V16" s="57">
        <f t="shared" ref="V16:V24" si="23">U16/O16</f>
        <v>0.642857142857143</v>
      </c>
      <c r="W16" s="11">
        <v>50</v>
      </c>
      <c r="X16" s="16">
        <f>AB16-数据源!AB16</f>
        <v>42</v>
      </c>
      <c r="Y16" s="16">
        <v>42</v>
      </c>
      <c r="Z16" s="79"/>
      <c r="AA16" s="79"/>
      <c r="AB16" s="16">
        <f t="shared" ref="AB16:AB22" si="24">SUM(Y16:AA16)</f>
        <v>42</v>
      </c>
      <c r="AC16" s="80">
        <f t="shared" si="3"/>
        <v>0.84</v>
      </c>
      <c r="AD16" s="11">
        <v>5</v>
      </c>
      <c r="AE16" s="14">
        <v>0</v>
      </c>
      <c r="AF16" s="80">
        <f t="shared" si="4"/>
        <v>0</v>
      </c>
      <c r="AG16" s="80">
        <f t="shared" ref="AG16:AG23" si="25">IF(N16&gt;1.2,1.2,N16)*0.6+IF(V16&gt;1.2,1.2,V16)*0.1+IF(AC16&gt;1.2,1.2,AC16)*0.2+IF(AF16&gt;1.2,1.2,AF16)*0.1</f>
        <v>0.357382380952381</v>
      </c>
      <c r="AH16" s="89">
        <f t="shared" ref="AH16:AH22" si="26">AG16</f>
        <v>0.357382380952381</v>
      </c>
    </row>
    <row r="17" ht="17.25" spans="1:34">
      <c r="A17" s="39"/>
      <c r="B17" s="18" t="s">
        <v>66</v>
      </c>
      <c r="C17" s="19" t="s">
        <v>39</v>
      </c>
      <c r="D17" s="14" t="s">
        <v>39</v>
      </c>
      <c r="E17" s="40" t="s">
        <v>39</v>
      </c>
      <c r="F17" s="15" t="s">
        <v>39</v>
      </c>
      <c r="G17" s="19">
        <v>850</v>
      </c>
      <c r="H17" s="16">
        <f>M17-数据源!M17</f>
        <v>34.24</v>
      </c>
      <c r="I17" s="16">
        <f>VLOOKUP(B17,数据源!$AK:$AR,7,FALSE)/10000</f>
        <v>19.24</v>
      </c>
      <c r="J17" s="16">
        <v>15</v>
      </c>
      <c r="K17" s="64"/>
      <c r="L17" s="16"/>
      <c r="M17" s="16">
        <f t="shared" si="22"/>
        <v>34.24</v>
      </c>
      <c r="N17" s="58">
        <f t="shared" si="1"/>
        <v>0.0402823529411765</v>
      </c>
      <c r="O17" s="17">
        <v>75</v>
      </c>
      <c r="P17" s="16">
        <f>U17-数据源!U17</f>
        <v>15</v>
      </c>
      <c r="Q17" s="70">
        <f>VLOOKUP(B17,数据源!$AK:$AQ,5,FALSE)</f>
        <v>10</v>
      </c>
      <c r="R17" s="72">
        <v>1</v>
      </c>
      <c r="S17" s="71">
        <v>4</v>
      </c>
      <c r="T17" s="71"/>
      <c r="U17" s="16">
        <f t="shared" si="16"/>
        <v>15</v>
      </c>
      <c r="V17" s="57">
        <f t="shared" si="23"/>
        <v>0.2</v>
      </c>
      <c r="W17" s="11">
        <v>50</v>
      </c>
      <c r="X17" s="16">
        <f>AB17-数据源!AB17</f>
        <v>13</v>
      </c>
      <c r="Y17" s="16">
        <v>13</v>
      </c>
      <c r="Z17" s="79"/>
      <c r="AA17" s="79"/>
      <c r="AB17" s="16">
        <f t="shared" si="24"/>
        <v>13</v>
      </c>
      <c r="AC17" s="80">
        <f t="shared" si="3"/>
        <v>0.26</v>
      </c>
      <c r="AD17" s="11">
        <v>3</v>
      </c>
      <c r="AE17" s="14">
        <v>0</v>
      </c>
      <c r="AF17" s="80">
        <f t="shared" si="4"/>
        <v>0</v>
      </c>
      <c r="AG17" s="80">
        <f t="shared" si="25"/>
        <v>0.0961694117647059</v>
      </c>
      <c r="AH17" s="89">
        <f t="shared" si="26"/>
        <v>0.0961694117647059</v>
      </c>
    </row>
    <row r="18" ht="17.25" spans="1:34">
      <c r="A18" s="39"/>
      <c r="B18" s="12" t="s">
        <v>70</v>
      </c>
      <c r="C18" s="13" t="s">
        <v>39</v>
      </c>
      <c r="D18" s="14" t="s">
        <v>39</v>
      </c>
      <c r="E18" s="40" t="s">
        <v>39</v>
      </c>
      <c r="F18" s="15" t="s">
        <v>39</v>
      </c>
      <c r="G18" s="19">
        <v>850</v>
      </c>
      <c r="H18" s="16">
        <f>M18-数据源!M18</f>
        <v>267.2</v>
      </c>
      <c r="I18" s="16">
        <f>VLOOKUP(B18,数据源!$AK:$AR,7,FALSE)/10000</f>
        <v>182.2</v>
      </c>
      <c r="J18" s="16">
        <v>85</v>
      </c>
      <c r="K18" s="64"/>
      <c r="L18" s="16"/>
      <c r="M18" s="16">
        <f t="shared" si="22"/>
        <v>267.2</v>
      </c>
      <c r="N18" s="58">
        <f t="shared" si="1"/>
        <v>0.314352941176471</v>
      </c>
      <c r="O18" s="11">
        <v>75</v>
      </c>
      <c r="P18" s="16">
        <f>U18-数据源!U18</f>
        <v>11</v>
      </c>
      <c r="Q18" s="70">
        <f>VLOOKUP(B18,数据源!$AK:$AQ,5,FALSE)</f>
        <v>10</v>
      </c>
      <c r="R18" s="71"/>
      <c r="S18" s="71">
        <v>1</v>
      </c>
      <c r="T18" s="71"/>
      <c r="U18" s="16">
        <f t="shared" si="16"/>
        <v>11</v>
      </c>
      <c r="V18" s="57">
        <f t="shared" si="23"/>
        <v>0.146666666666667</v>
      </c>
      <c r="W18" s="11">
        <v>50</v>
      </c>
      <c r="X18" s="16">
        <f>AB18-数据源!AB18</f>
        <v>3</v>
      </c>
      <c r="Y18" s="16">
        <v>3</v>
      </c>
      <c r="Z18" s="79"/>
      <c r="AA18" s="79"/>
      <c r="AB18" s="16">
        <f t="shared" si="24"/>
        <v>3</v>
      </c>
      <c r="AC18" s="80">
        <f t="shared" si="3"/>
        <v>0.06</v>
      </c>
      <c r="AD18" s="11">
        <v>3</v>
      </c>
      <c r="AE18" s="14">
        <v>0</v>
      </c>
      <c r="AF18" s="80">
        <f t="shared" si="4"/>
        <v>0</v>
      </c>
      <c r="AG18" s="80">
        <f t="shared" si="25"/>
        <v>0.215278431372549</v>
      </c>
      <c r="AH18" s="89">
        <f t="shared" si="26"/>
        <v>0.215278431372549</v>
      </c>
    </row>
    <row r="19" ht="17.25" spans="1:34">
      <c r="A19" s="39"/>
      <c r="B19" s="18" t="s">
        <v>52</v>
      </c>
      <c r="C19" s="19" t="s">
        <v>39</v>
      </c>
      <c r="D19" s="14" t="s">
        <v>39</v>
      </c>
      <c r="E19" s="40" t="s">
        <v>39</v>
      </c>
      <c r="F19" s="15" t="s">
        <v>39</v>
      </c>
      <c r="G19" s="19">
        <v>750</v>
      </c>
      <c r="H19" s="16">
        <f>M19-数据源!M19</f>
        <v>283</v>
      </c>
      <c r="I19" s="16">
        <f>VLOOKUP(B19,数据源!$AK:$AR,7,FALSE)/10000</f>
        <v>0</v>
      </c>
      <c r="J19" s="16">
        <v>283</v>
      </c>
      <c r="K19" s="64"/>
      <c r="L19" s="16"/>
      <c r="M19" s="16">
        <f t="shared" si="22"/>
        <v>283</v>
      </c>
      <c r="N19" s="58">
        <f t="shared" si="1"/>
        <v>0.377333333333333</v>
      </c>
      <c r="O19" s="17">
        <v>70</v>
      </c>
      <c r="P19" s="16">
        <f>U19-数据源!U19</f>
        <v>14</v>
      </c>
      <c r="Q19" s="70">
        <f>VLOOKUP(B19,数据源!$AK:$AQ,5,FALSE)</f>
        <v>0</v>
      </c>
      <c r="R19" s="71"/>
      <c r="S19" s="71">
        <v>14</v>
      </c>
      <c r="T19" s="71"/>
      <c r="U19" s="16">
        <f t="shared" si="16"/>
        <v>14</v>
      </c>
      <c r="V19" s="57">
        <f t="shared" si="23"/>
        <v>0.2</v>
      </c>
      <c r="W19" s="17">
        <v>50</v>
      </c>
      <c r="X19" s="16">
        <f>AB19-数据源!AB19</f>
        <v>14</v>
      </c>
      <c r="Y19" s="16">
        <v>14</v>
      </c>
      <c r="Z19" s="79"/>
      <c r="AA19" s="79"/>
      <c r="AB19" s="16">
        <f t="shared" si="24"/>
        <v>14</v>
      </c>
      <c r="AC19" s="80">
        <f t="shared" si="3"/>
        <v>0.28</v>
      </c>
      <c r="AD19" s="17">
        <v>3</v>
      </c>
      <c r="AE19" s="14">
        <v>0</v>
      </c>
      <c r="AF19" s="80">
        <f t="shared" si="4"/>
        <v>0</v>
      </c>
      <c r="AG19" s="80">
        <f t="shared" si="25"/>
        <v>0.3024</v>
      </c>
      <c r="AH19" s="90">
        <f t="shared" si="26"/>
        <v>0.3024</v>
      </c>
    </row>
    <row r="20" ht="17.25" spans="1:34">
      <c r="A20" s="39"/>
      <c r="B20" s="18" t="s">
        <v>35</v>
      </c>
      <c r="C20" s="19" t="s">
        <v>39</v>
      </c>
      <c r="D20" s="14" t="s">
        <v>39</v>
      </c>
      <c r="E20" s="40" t="s">
        <v>39</v>
      </c>
      <c r="F20" s="15" t="s">
        <v>39</v>
      </c>
      <c r="G20" s="19">
        <v>550</v>
      </c>
      <c r="H20" s="16">
        <f>M20-数据源!M20</f>
        <v>114</v>
      </c>
      <c r="I20" s="16">
        <f>VLOOKUP(B20,数据源!$AK:$AR,7,FALSE)/10000</f>
        <v>10</v>
      </c>
      <c r="J20" s="16">
        <v>104</v>
      </c>
      <c r="K20" s="64"/>
      <c r="L20" s="16"/>
      <c r="M20" s="16">
        <f t="shared" si="22"/>
        <v>114</v>
      </c>
      <c r="N20" s="58">
        <f t="shared" si="1"/>
        <v>0.207272727272727</v>
      </c>
      <c r="O20" s="17">
        <v>70</v>
      </c>
      <c r="P20" s="16">
        <f>U20-数据源!U20</f>
        <v>17</v>
      </c>
      <c r="Q20" s="70">
        <f>VLOOKUP(B20,数据源!$AK:$AQ,5,FALSE)</f>
        <v>6</v>
      </c>
      <c r="R20" s="71">
        <v>6</v>
      </c>
      <c r="S20" s="71">
        <v>5</v>
      </c>
      <c r="T20" s="71"/>
      <c r="U20" s="16">
        <f t="shared" si="16"/>
        <v>17</v>
      </c>
      <c r="V20" s="57">
        <f t="shared" si="23"/>
        <v>0.242857142857143</v>
      </c>
      <c r="W20" s="17">
        <v>50</v>
      </c>
      <c r="X20" s="16">
        <f>AB20-数据源!AB20</f>
        <v>9</v>
      </c>
      <c r="Y20" s="16">
        <v>7</v>
      </c>
      <c r="Z20" s="79">
        <v>2</v>
      </c>
      <c r="AA20" s="79"/>
      <c r="AB20" s="16">
        <f t="shared" si="24"/>
        <v>9</v>
      </c>
      <c r="AC20" s="80">
        <f t="shared" si="3"/>
        <v>0.18</v>
      </c>
      <c r="AD20" s="17">
        <v>2</v>
      </c>
      <c r="AE20" s="14">
        <v>0</v>
      </c>
      <c r="AF20" s="80">
        <f t="shared" si="4"/>
        <v>0</v>
      </c>
      <c r="AG20" s="80">
        <f t="shared" si="25"/>
        <v>0.184649350649351</v>
      </c>
      <c r="AH20" s="90">
        <f t="shared" si="26"/>
        <v>0.184649350649351</v>
      </c>
    </row>
    <row r="21" ht="17.25" spans="1:34">
      <c r="A21" s="39"/>
      <c r="B21" s="12" t="s">
        <v>14</v>
      </c>
      <c r="C21" s="13" t="s">
        <v>39</v>
      </c>
      <c r="D21" s="14" t="s">
        <v>39</v>
      </c>
      <c r="E21" s="40" t="s">
        <v>39</v>
      </c>
      <c r="F21" s="15" t="s">
        <v>39</v>
      </c>
      <c r="G21" s="19">
        <v>550</v>
      </c>
      <c r="H21" s="16">
        <f>M21-数据源!M21</f>
        <v>214</v>
      </c>
      <c r="I21" s="16">
        <f>VLOOKUP(B21,数据源!$AK:$AR,7,FALSE)/10000</f>
        <v>54</v>
      </c>
      <c r="J21" s="16">
        <v>160</v>
      </c>
      <c r="K21" s="64"/>
      <c r="L21" s="16"/>
      <c r="M21" s="16">
        <f t="shared" si="22"/>
        <v>214</v>
      </c>
      <c r="N21" s="58">
        <f t="shared" si="1"/>
        <v>0.389090909090909</v>
      </c>
      <c r="O21" s="11">
        <v>70</v>
      </c>
      <c r="P21" s="16">
        <f>U21-数据源!U21</f>
        <v>14</v>
      </c>
      <c r="Q21" s="70">
        <f>VLOOKUP(B21,数据源!$AK:$AQ,5,FALSE)</f>
        <v>6</v>
      </c>
      <c r="R21" s="71">
        <v>3</v>
      </c>
      <c r="S21" s="71">
        <v>5</v>
      </c>
      <c r="T21" s="71"/>
      <c r="U21" s="16">
        <f t="shared" si="16"/>
        <v>14</v>
      </c>
      <c r="V21" s="57">
        <f t="shared" si="23"/>
        <v>0.2</v>
      </c>
      <c r="W21" s="11">
        <v>50</v>
      </c>
      <c r="X21" s="16">
        <f>AB21-数据源!AB21</f>
        <v>13</v>
      </c>
      <c r="Y21" s="16">
        <v>11</v>
      </c>
      <c r="Z21" s="79">
        <v>2</v>
      </c>
      <c r="AA21" s="79"/>
      <c r="AB21" s="16">
        <f t="shared" si="24"/>
        <v>13</v>
      </c>
      <c r="AC21" s="80">
        <f t="shared" si="3"/>
        <v>0.26</v>
      </c>
      <c r="AD21" s="11">
        <v>2</v>
      </c>
      <c r="AE21" s="14">
        <v>0</v>
      </c>
      <c r="AF21" s="80">
        <f t="shared" si="4"/>
        <v>0</v>
      </c>
      <c r="AG21" s="80">
        <f t="shared" si="25"/>
        <v>0.305454545454545</v>
      </c>
      <c r="AH21" s="90">
        <f t="shared" si="26"/>
        <v>0.305454545454545</v>
      </c>
    </row>
    <row r="22" ht="17.25" spans="1:34">
      <c r="A22" s="39"/>
      <c r="B22" s="12" t="s">
        <v>47</v>
      </c>
      <c r="C22" s="13"/>
      <c r="D22" s="14"/>
      <c r="E22" s="40"/>
      <c r="F22" s="15"/>
      <c r="G22" s="13">
        <v>550</v>
      </c>
      <c r="H22" s="16">
        <f>M22-数据源!M22</f>
        <v>226</v>
      </c>
      <c r="I22" s="16">
        <f>VLOOKUP(B22,数据源!$AK:$AR,7,FALSE)/10000</f>
        <v>0</v>
      </c>
      <c r="J22" s="16">
        <v>226</v>
      </c>
      <c r="K22" s="64"/>
      <c r="L22" s="16"/>
      <c r="M22" s="16">
        <f t="shared" si="22"/>
        <v>226</v>
      </c>
      <c r="N22" s="58">
        <f t="shared" si="1"/>
        <v>0.410909090909091</v>
      </c>
      <c r="O22" s="11">
        <v>70</v>
      </c>
      <c r="P22" s="16">
        <f>U22-数据源!U22</f>
        <v>17</v>
      </c>
      <c r="Q22" s="70">
        <f>VLOOKUP(B22,数据源!$AK:$AQ,5,FALSE)</f>
        <v>0</v>
      </c>
      <c r="R22" s="71"/>
      <c r="S22" s="71">
        <v>17</v>
      </c>
      <c r="T22" s="71"/>
      <c r="U22" s="16">
        <f t="shared" si="16"/>
        <v>17</v>
      </c>
      <c r="V22" s="57">
        <f t="shared" si="23"/>
        <v>0.242857142857143</v>
      </c>
      <c r="W22" s="11">
        <v>50</v>
      </c>
      <c r="X22" s="16">
        <f>AB22-数据源!AB22</f>
        <v>17</v>
      </c>
      <c r="Y22" s="16">
        <v>17</v>
      </c>
      <c r="Z22" s="79"/>
      <c r="AA22" s="79"/>
      <c r="AB22" s="16">
        <f t="shared" si="24"/>
        <v>17</v>
      </c>
      <c r="AC22" s="80">
        <f t="shared" si="3"/>
        <v>0.34</v>
      </c>
      <c r="AD22" s="11">
        <v>2</v>
      </c>
      <c r="AE22" s="14">
        <v>0</v>
      </c>
      <c r="AF22" s="80">
        <f t="shared" si="4"/>
        <v>0</v>
      </c>
      <c r="AG22" s="80">
        <f t="shared" si="25"/>
        <v>0.338831168831169</v>
      </c>
      <c r="AH22" s="90">
        <f t="shared" si="26"/>
        <v>0.338831168831169</v>
      </c>
    </row>
    <row r="23" ht="18.75" spans="1:34">
      <c r="A23" s="41"/>
      <c r="B23" s="22" t="s">
        <v>59</v>
      </c>
      <c r="C23" s="23" t="s">
        <v>39</v>
      </c>
      <c r="D23" s="24" t="s">
        <v>39</v>
      </c>
      <c r="E23" s="24" t="s">
        <v>39</v>
      </c>
      <c r="F23" s="26" t="s">
        <v>39</v>
      </c>
      <c r="G23" s="23">
        <f t="shared" ref="G23:J23" si="27">SUM(G16:G22)</f>
        <v>5900</v>
      </c>
      <c r="H23" s="42">
        <v>235.431663291214</v>
      </c>
      <c r="I23" s="16">
        <f>SUM(I16:I22)</f>
        <v>640.73</v>
      </c>
      <c r="J23" s="42">
        <f t="shared" si="27"/>
        <v>873</v>
      </c>
      <c r="K23" s="42"/>
      <c r="L23" s="42"/>
      <c r="M23" s="42">
        <f>SUM(M16:M22)</f>
        <v>1513.73</v>
      </c>
      <c r="N23" s="59">
        <f t="shared" si="1"/>
        <v>0.256564406779661</v>
      </c>
      <c r="O23" s="60">
        <f>SUM(O16:O22)</f>
        <v>500</v>
      </c>
      <c r="P23" s="42">
        <f>SUM(P16:P22)</f>
        <v>133</v>
      </c>
      <c r="Q23" s="73">
        <f>SUM(Q16:Q22)</f>
        <v>69</v>
      </c>
      <c r="R23" s="42">
        <f t="shared" ref="Q23:T23" si="28">SUM(R16:R21)</f>
        <v>10</v>
      </c>
      <c r="S23" s="42">
        <f t="shared" ref="S23:Y23" si="29">SUM(S16:S22)</f>
        <v>52</v>
      </c>
      <c r="T23" s="42">
        <f t="shared" si="28"/>
        <v>2</v>
      </c>
      <c r="U23" s="42">
        <f t="shared" si="29"/>
        <v>133</v>
      </c>
      <c r="V23" s="59">
        <f t="shared" si="23"/>
        <v>0.266</v>
      </c>
      <c r="W23" s="60">
        <f t="shared" si="29"/>
        <v>350</v>
      </c>
      <c r="X23" s="42">
        <f t="shared" si="29"/>
        <v>111</v>
      </c>
      <c r="Y23" s="81">
        <f t="shared" si="29"/>
        <v>107</v>
      </c>
      <c r="Z23" s="81"/>
      <c r="AA23" s="81">
        <f t="shared" ref="AA23:AE23" si="30">SUM(AA16:AA22)</f>
        <v>0</v>
      </c>
      <c r="AB23" s="42">
        <f t="shared" si="30"/>
        <v>111</v>
      </c>
      <c r="AC23" s="82">
        <f t="shared" si="3"/>
        <v>0.317142857142857</v>
      </c>
      <c r="AD23" s="60">
        <f t="shared" si="30"/>
        <v>20</v>
      </c>
      <c r="AE23" s="81">
        <f t="shared" si="30"/>
        <v>0</v>
      </c>
      <c r="AF23" s="82">
        <f t="shared" si="4"/>
        <v>0</v>
      </c>
      <c r="AG23" s="82">
        <f t="shared" si="25"/>
        <v>0.243967215496368</v>
      </c>
      <c r="AH23" s="87" t="s">
        <v>39</v>
      </c>
    </row>
    <row r="24" ht="19.5" spans="1:34">
      <c r="A24" s="43" t="s">
        <v>59</v>
      </c>
      <c r="B24" s="44"/>
      <c r="C24" s="43">
        <f>C9+C15</f>
        <v>20000</v>
      </c>
      <c r="D24" s="45">
        <f>SUM(D9,D15)</f>
        <v>0</v>
      </c>
      <c r="E24" s="45">
        <f>E9+E15</f>
        <v>0</v>
      </c>
      <c r="F24" s="46">
        <f>E24/C24</f>
        <v>0</v>
      </c>
      <c r="G24" s="43">
        <f>G9+G15+G23</f>
        <v>7450</v>
      </c>
      <c r="H24" s="47">
        <v>268.881663291215</v>
      </c>
      <c r="I24" s="47">
        <f t="shared" ref="I24:K24" si="31">SUM(I9,I15,I23)</f>
        <v>862.9821</v>
      </c>
      <c r="J24" s="47">
        <f t="shared" si="31"/>
        <v>895</v>
      </c>
      <c r="K24" s="47">
        <f t="shared" si="31"/>
        <v>0</v>
      </c>
      <c r="L24" s="47">
        <f>SUM(L4:L23)</f>
        <v>0</v>
      </c>
      <c r="M24" s="45">
        <f>SUM(M9,M15,M23)</f>
        <v>1757.9821</v>
      </c>
      <c r="N24" s="65">
        <f t="shared" si="1"/>
        <v>0.235970751677852</v>
      </c>
      <c r="O24" s="43">
        <f>O23</f>
        <v>500</v>
      </c>
      <c r="P24" s="47">
        <v>20</v>
      </c>
      <c r="Q24" s="47">
        <f>Q23+Q15+Q9</f>
        <v>75</v>
      </c>
      <c r="R24" s="47">
        <f t="shared" ref="Q24:U24" si="32">R23+R15+R9</f>
        <v>10</v>
      </c>
      <c r="S24" s="47"/>
      <c r="T24" s="47"/>
      <c r="U24" s="47">
        <f t="shared" si="32"/>
        <v>139</v>
      </c>
      <c r="V24" s="65">
        <f t="shared" si="23"/>
        <v>0.278</v>
      </c>
      <c r="W24" s="76">
        <f t="shared" ref="W24:Y24" si="33">SUM(W9,W15,W23)</f>
        <v>382</v>
      </c>
      <c r="X24" s="47">
        <f t="shared" si="33"/>
        <v>118</v>
      </c>
      <c r="Y24" s="47">
        <f t="shared" si="33"/>
        <v>114</v>
      </c>
      <c r="Z24" s="47">
        <f>SUM(Z16:Z23)</f>
        <v>4</v>
      </c>
      <c r="AA24" s="47">
        <f t="shared" ref="AA24:AE24" si="34">SUM(AA9,AA15,AA23)</f>
        <v>0</v>
      </c>
      <c r="AB24" s="47">
        <f t="shared" si="34"/>
        <v>118</v>
      </c>
      <c r="AC24" s="65">
        <f t="shared" si="3"/>
        <v>0.308900523560209</v>
      </c>
      <c r="AD24" s="76">
        <f t="shared" si="34"/>
        <v>41</v>
      </c>
      <c r="AE24" s="84">
        <f t="shared" si="34"/>
        <v>0</v>
      </c>
      <c r="AF24" s="65">
        <f t="shared" si="4"/>
        <v>0</v>
      </c>
      <c r="AG24" s="65" t="s">
        <v>39</v>
      </c>
      <c r="AH24" s="91" t="s">
        <v>39</v>
      </c>
    </row>
    <row r="25" ht="18" spans="1:34">
      <c r="A25" s="48" t="s">
        <v>99</v>
      </c>
      <c r="B25" s="49"/>
      <c r="C25" s="49"/>
      <c r="D25" s="49"/>
      <c r="E25" s="49"/>
      <c r="F25" s="49"/>
      <c r="G25" s="49"/>
      <c r="H25" s="49"/>
      <c r="I25" s="66"/>
      <c r="J25" s="66"/>
      <c r="K25" s="66"/>
      <c r="L25" s="66"/>
      <c r="M25" s="66"/>
      <c r="N25" s="67"/>
      <c r="O25" s="68"/>
      <c r="P25" s="66"/>
      <c r="Q25" s="66"/>
      <c r="R25" s="68"/>
      <c r="S25" s="68"/>
      <c r="T25" s="68"/>
      <c r="U25" s="68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92"/>
      <c r="AH25" s="93"/>
    </row>
    <row r="26" ht="16.5" spans="1:34">
      <c r="A26" s="50" t="s">
        <v>102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</row>
    <row r="27" ht="18" spans="1:34">
      <c r="A27" s="48" t="s">
        <v>105</v>
      </c>
      <c r="B27" s="49"/>
      <c r="C27" s="49"/>
      <c r="D27" s="49"/>
      <c r="E27" s="49"/>
      <c r="F27" s="49"/>
      <c r="G27" s="49"/>
      <c r="H27" s="49"/>
      <c r="I27" s="66"/>
      <c r="J27" s="66"/>
      <c r="K27" s="66"/>
      <c r="L27" s="66"/>
      <c r="M27" s="66"/>
      <c r="N27" s="67"/>
      <c r="O27" s="68"/>
      <c r="P27" s="66"/>
      <c r="Q27" s="66"/>
      <c r="R27" s="68"/>
      <c r="S27" s="68"/>
      <c r="T27" s="68"/>
      <c r="U27" s="68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92"/>
      <c r="AH27" s="93"/>
    </row>
    <row r="28" ht="18" spans="1:34">
      <c r="A28" s="48" t="s">
        <v>109</v>
      </c>
      <c r="B28" s="49"/>
      <c r="C28" s="49"/>
      <c r="D28" s="49"/>
      <c r="E28" s="49"/>
      <c r="F28" s="49"/>
      <c r="G28" s="49"/>
      <c r="H28" s="49"/>
      <c r="I28" s="66"/>
      <c r="J28" s="66"/>
      <c r="K28" s="66"/>
      <c r="L28" s="66"/>
      <c r="M28" s="66"/>
      <c r="N28" s="67"/>
      <c r="O28" s="68"/>
      <c r="P28" s="66"/>
      <c r="Q28" s="66"/>
      <c r="R28" s="68"/>
      <c r="S28" s="68"/>
      <c r="T28" s="68"/>
      <c r="U28" s="68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92"/>
      <c r="AH28" s="93"/>
    </row>
    <row r="30" spans="1:4">
      <c r="A30" t="s">
        <v>790</v>
      </c>
      <c r="B30" t="s">
        <v>791</v>
      </c>
      <c r="D30" t="s">
        <v>792</v>
      </c>
    </row>
    <row r="31" spans="1:4">
      <c r="A31" t="s">
        <v>793</v>
      </c>
      <c r="B31" s="51" t="s">
        <v>21</v>
      </c>
      <c r="D31" t="s">
        <v>794</v>
      </c>
    </row>
    <row r="32" spans="1:4">
      <c r="A32" t="s">
        <v>795</v>
      </c>
      <c r="B32" s="51" t="s">
        <v>22</v>
      </c>
      <c r="D32" t="s">
        <v>796</v>
      </c>
    </row>
    <row r="33" spans="1:4">
      <c r="A33" t="s">
        <v>797</v>
      </c>
      <c r="B33" s="51" t="s">
        <v>23</v>
      </c>
      <c r="D33" t="s">
        <v>798</v>
      </c>
    </row>
    <row r="34" spans="1:4">
      <c r="A34" t="s">
        <v>799</v>
      </c>
      <c r="B34" s="52" t="s">
        <v>800</v>
      </c>
      <c r="D34" t="s">
        <v>801</v>
      </c>
    </row>
    <row r="35" spans="1:4">
      <c r="A35" t="s">
        <v>802</v>
      </c>
      <c r="B35" s="52" t="s">
        <v>25</v>
      </c>
      <c r="D35" t="s">
        <v>794</v>
      </c>
    </row>
    <row r="36" spans="1:4">
      <c r="A36" t="s">
        <v>803</v>
      </c>
      <c r="B36" s="53" t="s">
        <v>26</v>
      </c>
      <c r="D36" t="s">
        <v>794</v>
      </c>
    </row>
    <row r="37" spans="1:4">
      <c r="A37" t="s">
        <v>804</v>
      </c>
      <c r="B37" s="53" t="s">
        <v>27</v>
      </c>
      <c r="D37" t="s">
        <v>805</v>
      </c>
    </row>
    <row r="38" spans="1:4">
      <c r="A38" t="s">
        <v>806</v>
      </c>
      <c r="B38" s="54" t="s">
        <v>11</v>
      </c>
      <c r="D38" t="s">
        <v>796</v>
      </c>
    </row>
  </sheetData>
  <mergeCells count="17">
    <mergeCell ref="A1:AH1"/>
    <mergeCell ref="C2:F2"/>
    <mergeCell ref="G2:N2"/>
    <mergeCell ref="O2:V2"/>
    <mergeCell ref="W2:AC2"/>
    <mergeCell ref="AD2:AF2"/>
    <mergeCell ref="A24:B24"/>
    <mergeCell ref="A26:AH26"/>
    <mergeCell ref="A2:A3"/>
    <mergeCell ref="A4:A9"/>
    <mergeCell ref="A10:A15"/>
    <mergeCell ref="A16:A23"/>
    <mergeCell ref="B2:B3"/>
    <mergeCell ref="AG2:AG3"/>
    <mergeCell ref="AH2:AH3"/>
    <mergeCell ref="AH4:AH9"/>
    <mergeCell ref="AH10:AH15"/>
  </mergeCells>
  <conditionalFormatting sqref="E4:E8">
    <cfRule type="cellIs" dxfId="0" priority="3" operator="greaterThan">
      <formula>0</formula>
    </cfRule>
  </conditionalFormatting>
  <conditionalFormatting sqref="F4:F23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{24122474-6202-4b02-8f51-9574ca5d512f}</x14:id>
        </ext>
      </extLst>
    </cfRule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{ed7680e2-dc44-4ea5-a2f6-2b12932beac3}</x14:id>
        </ext>
      </extLst>
    </cfRule>
    <cfRule type="dataBar" priority="3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{7dc3059c-93ad-490b-be25-8b7e14196935}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{4592b1f1-d456-47bd-a01a-aedb459551eb}</x14:id>
        </ext>
      </extLst>
    </cfRule>
    <cfRule type="dataBar" priority="3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{329c0859-e3fd-4967-9d0c-dec853ccb8de}</x14:id>
        </ext>
      </extLst>
    </cfRule>
  </conditionalFormatting>
  <conditionalFormatting sqref="H4:H22">
    <cfRule type="cellIs" dxfId="1" priority="1" operator="equal">
      <formula>0</formula>
    </cfRule>
  </conditionalFormatting>
  <conditionalFormatting sqref="N4:N23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{e4415a33-1201-49c5-a007-93b554c1d6d7}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{c11db347-d389-4de0-bdc2-2b9343a27900}</x14:id>
        </ext>
      </extLst>
    </cfRule>
    <cfRule type="dataBar" priority="3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{79ff50c9-770e-4346-bf51-de12b560cd13}</x14:id>
        </ext>
      </extLst>
    </cfRule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{e88e75f8-681d-4653-821a-b341455496bd}</x14:id>
        </ext>
      </extLst>
    </cfRule>
    <cfRule type="dataBar" priority="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{5e5fb7c1-6ad9-4b57-b7cc-63cdbe88c9ee}</x14:id>
        </ext>
      </extLst>
    </cfRule>
  </conditionalFormatting>
  <conditionalFormatting sqref="V16:V2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{7f6bef8c-5ab3-4e28-bd02-fd8d174ceee3}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{96785624-d8bc-48f7-9dfb-67e7da871c29}</x14:id>
        </ext>
      </extLst>
    </cfRule>
    <cfRule type="dataBar" priority="19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{787c084b-e6e2-44dc-ae3b-d2b2448c172d}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{f3df6c9c-a98c-4066-b3f2-3180dcaf3f1d}</x14:id>
        </ext>
      </extLst>
    </cfRule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{110ad5a1-efbe-43eb-a286-85021127fe00}</x14:id>
        </ext>
      </extLst>
    </cfRule>
  </conditionalFormatting>
  <conditionalFormatting sqref="AC4:AC2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{7f29b65f-b222-4a4c-b843-3f77cb700130}</x14:id>
        </ext>
      </extLst>
    </cfRule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{23613020-2f52-497a-b771-a4953548a4ae}</x14:id>
        </ext>
      </extLst>
    </cfRule>
    <cfRule type="dataBar" priority="1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{f0fd2757-b2b1-4728-b768-90ebd053ec61}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{0396ea32-80f5-4441-9668-be4399269023}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{c8e9fd23-5e22-4c60-b36f-5c29be54c38b}</x14:id>
        </ext>
      </extLst>
    </cfRule>
  </conditionalFormatting>
  <conditionalFormatting sqref="AF4:AF2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{f68825d2-732e-4500-bc89-777ce5cc42e9}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{ba820859-c844-4ebc-8350-30d23d455d13}</x14:id>
        </ext>
      </extLst>
    </cfRule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{a38b52bd-10d8-43c5-a92d-77e17c9b3ebb}</x14:id>
        </ext>
      </extLst>
    </cfRule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{fd1bc920-f3ea-478b-b2fb-95deff1c5d73}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{0b6bc468-5152-440d-a713-faf8bfce5d06}</x14:id>
        </ext>
      </extLst>
    </cfRule>
  </conditionalFormatting>
  <conditionalFormatting sqref="AG4:AG2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{1d7971f4-fc41-4afa-946d-235044430d67}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{0f4f4808-71ab-4695-ae31-907244608730}</x14:id>
        </ext>
      </extLst>
    </cfRule>
    <cfRule type="dataBar" priority="2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{083e3815-12e7-401a-8b3e-84e8ae9370a9}</x14:id>
        </ext>
      </extLst>
    </cfRule>
    <cfRule type="dataBar" priority="2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{d0359a85-064b-45dc-909a-ecde45cf2407}</x14:id>
        </ext>
      </extLst>
    </cfRule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{7ca2ab9b-3e24-4667-bff6-4b2aac078706}</x14:id>
        </ext>
      </extLst>
    </cfRule>
  </conditionalFormatting>
  <conditionalFormatting sqref="D4:D8 D10:D14">
    <cfRule type="cellIs" dxfId="0" priority="22" operator="greaterThan">
      <formula>0</formula>
    </cfRule>
  </conditionalFormatting>
  <conditionalFormatting sqref="M4:M8 M16:M22 M10:M14">
    <cfRule type="top10" dxfId="2" priority="11" rank="3"/>
  </conditionalFormatting>
  <conditionalFormatting sqref="U4:U8 U16:U22 U10:U14">
    <cfRule type="top10" dxfId="2" priority="10" rank="3"/>
  </conditionalFormatting>
  <conditionalFormatting sqref="AB4:AB8 AB16:AB22 AB10:AB14">
    <cfRule type="top10" dxfId="2" priority="9" rank="3"/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122474-6202-4b02-8f51-9574ca5d51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d7680e2-dc44-4ea5-a2f6-2b12932bea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dc3059c-93ad-490b-be25-8b7e1419693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592b1f1-d456-47bd-a01a-aedb459551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29c0859-e3fd-4967-9d0c-dec853ccb8d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F4:F23</xm:sqref>
        </x14:conditionalFormatting>
        <x14:conditionalFormatting xmlns:xm="http://schemas.microsoft.com/office/excel/2006/main">
          <x14:cfRule type="dataBar" id="{e4415a33-1201-49c5-a007-93b554c1d6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11db347-d389-4de0-bdc2-2b9343a27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9ff50c9-770e-4346-bf51-de12b560cd1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88e75f8-681d-4653-821a-b341455496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e5fb7c1-6ad9-4b57-b7cc-63cdbe88c9e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N4:N23</xm:sqref>
        </x14:conditionalFormatting>
        <x14:conditionalFormatting xmlns:xm="http://schemas.microsoft.com/office/excel/2006/main">
          <x14:cfRule type="dataBar" id="{7f6bef8c-5ab3-4e28-bd02-fd8d174cee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6785624-d8bc-48f7-9dfb-67e7da871c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87c084b-e6e2-44dc-ae3b-d2b2448c172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3df6c9c-a98c-4066-b3f2-3180dcaf3f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10ad5a1-efbe-43eb-a286-85021127fe0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V16:V23</xm:sqref>
        </x14:conditionalFormatting>
        <x14:conditionalFormatting xmlns:xm="http://schemas.microsoft.com/office/excel/2006/main">
          <x14:cfRule type="dataBar" id="{7f29b65f-b222-4a4c-b843-3f77cb7001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3613020-2f52-497a-b771-a4953548a4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0fd2757-b2b1-4728-b768-90ebd053ec6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396ea32-80f5-4441-9668-be43992690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8e9fd23-5e22-4c60-b36f-5c29be54c38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AC4:AC23</xm:sqref>
        </x14:conditionalFormatting>
        <x14:conditionalFormatting xmlns:xm="http://schemas.microsoft.com/office/excel/2006/main">
          <x14:cfRule type="dataBar" id="{f68825d2-732e-4500-bc89-777ce5cc42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a820859-c844-4ebc-8350-30d23d455d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38b52bd-10d8-43c5-a92d-77e17c9b3e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d1bc920-f3ea-478b-b2fb-95deff1c5d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b6bc468-5152-440d-a713-faf8bfce5d0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AF4:AF23</xm:sqref>
        </x14:conditionalFormatting>
        <x14:conditionalFormatting xmlns:xm="http://schemas.microsoft.com/office/excel/2006/main">
          <x14:cfRule type="dataBar" id="{1d7971f4-fc41-4afa-946d-235044430d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f4f4808-71ab-4695-ae31-9072446087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83e3815-12e7-401a-8b3e-84e8ae9370a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0359a85-064b-45dc-909a-ecde45cf24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ca2ab9b-3e24-4667-bff6-4b2aac07870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AG4:AG23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11月月报</vt:lpstr>
      <vt:lpstr>数据源</vt:lpstr>
      <vt:lpstr>1209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2024-12-02T01:00:00Z</dcterms:created>
  <dcterms:modified xsi:type="dcterms:W3CDTF">2024-12-09T08:04:22Z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2052-11.8.2.12094</vt:lpwstr>
  </property>
  <property fmtid="{D5CDD505-2E9C-101B-9397-08002B2CF9AE}" pid="3" name="ICV">
    <vt:lpwstr>7181AD3B8D8D46D081B569D9FC708BA9</vt:lpwstr>
  </property>
  <property fmtid="{D5CDD505-2E9C-101B-9397-08002B2CF9AE}" pid="4" name="KSOReadingLayout">
    <vt:bool>true</vt:bool>
  </property>
</Properties>
</file>