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 firstSheet="1" activeTab="7"/>
  </bookViews>
  <sheets>
    <sheet name="11月月报" sheetId="1" r:id="rId1"/>
    <sheet name="数据源" sheetId="3" r:id="rId2"/>
    <sheet name="1209" sheetId="2" r:id="rId3"/>
    <sheet name="1223" sheetId="13" r:id="rId4"/>
    <sheet name="1224" sheetId="14" r:id="rId5"/>
    <sheet name="1225" sheetId="15" r:id="rId6"/>
    <sheet name="1226" sheetId="16" r:id="rId7"/>
    <sheet name="Sheet1" sheetId="1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2" hidden="1">'1209'!$A$1:$AH$28</definedName>
    <definedName name="_xlnm.Print_Area" localSheetId="7">Sheet1!$A$1:$AH$28</definedName>
  </definedNames>
  <calcPr calcId="144525"/>
</workbook>
</file>

<file path=xl/sharedStrings.xml><?xml version="1.0" encoding="utf-8"?>
<sst xmlns="http://schemas.openxmlformats.org/spreadsheetml/2006/main" count="2696" uniqueCount="810">
  <si>
    <t>零贷专营团队月度指标完成月报</t>
  </si>
  <si>
    <t>尽调客户经理</t>
  </si>
  <si>
    <t>求和项:放款金额</t>
  </si>
  <si>
    <t>计数</t>
  </si>
  <si>
    <t>你的姓名</t>
  </si>
  <si>
    <t>团队名称</t>
  </si>
  <si>
    <t>姓名</t>
  </si>
  <si>
    <t>二手受理</t>
  </si>
  <si>
    <t>鑫e贷放款</t>
  </si>
  <si>
    <t>鑫e贷总授信（A/B款）</t>
  </si>
  <si>
    <t>鑫e贷授信-B款</t>
  </si>
  <si>
    <t>财富转介户数</t>
  </si>
  <si>
    <t>月度目标
达成率</t>
  </si>
  <si>
    <t>月度目标
达成率系数</t>
  </si>
  <si>
    <t>曹倩云</t>
  </si>
  <si>
    <t>蔡燕雯</t>
  </si>
  <si>
    <t>指标</t>
  </si>
  <si>
    <t>昨日</t>
  </si>
  <si>
    <t>本月</t>
  </si>
  <si>
    <t>完成率</t>
  </si>
  <si>
    <t>报表完成数</t>
  </si>
  <si>
    <t>自然流量完成数</t>
  </si>
  <si>
    <t>线下贷款</t>
  </si>
  <si>
    <t>调整数</t>
  </si>
  <si>
    <t>外拓双算数</t>
  </si>
  <si>
    <t>自然流量</t>
  </si>
  <si>
    <t>报表数</t>
  </si>
  <si>
    <t>外拓数</t>
  </si>
  <si>
    <t>客户经理姓名</t>
  </si>
  <si>
    <t>求和项:昨日授信人数</t>
  </si>
  <si>
    <t>求和项:昨日&lt;首次&gt;放款金额</t>
  </si>
  <si>
    <t>求和项:昨日放款金额</t>
  </si>
  <si>
    <t>求和项:本月授信人数</t>
  </si>
  <si>
    <t>求和项:本月&lt;首次&gt;放款金额</t>
  </si>
  <si>
    <t>求和项:本月放款金额</t>
  </si>
  <si>
    <t>杜星瑶</t>
  </si>
  <si>
    <t>陈淑玲</t>
  </si>
  <si>
    <t>按揭一队</t>
  </si>
  <si>
    <t>许闻多</t>
  </si>
  <si>
    <t>-</t>
  </si>
  <si>
    <t>艾滨</t>
  </si>
  <si>
    <t>龚洁</t>
  </si>
  <si>
    <t>陈靓</t>
  </si>
  <si>
    <t>顾伟丽</t>
  </si>
  <si>
    <t>宋丽凤</t>
  </si>
  <si>
    <t>包俊峰</t>
  </si>
  <si>
    <t>陈名</t>
  </si>
  <si>
    <t>黄旭</t>
  </si>
  <si>
    <t>孙仰阳</t>
  </si>
  <si>
    <t>包绍文</t>
  </si>
  <si>
    <t>郭勤</t>
  </si>
  <si>
    <t>何佳</t>
  </si>
  <si>
    <t>李亚</t>
  </si>
  <si>
    <t>瞿逸程</t>
  </si>
  <si>
    <t>包晓琳</t>
  </si>
  <si>
    <t>储天捷</t>
  </si>
  <si>
    <t>钱潇伟</t>
  </si>
  <si>
    <t>蔡超</t>
  </si>
  <si>
    <t>邓艳丽</t>
  </si>
  <si>
    <t>合计</t>
  </si>
  <si>
    <t>蔡程</t>
  </si>
  <si>
    <t>阚圣凌</t>
  </si>
  <si>
    <t>万华</t>
  </si>
  <si>
    <t>按揭二队</t>
  </si>
  <si>
    <t>马越骋</t>
  </si>
  <si>
    <t>蔡国卿</t>
  </si>
  <si>
    <t>王美燕</t>
  </si>
  <si>
    <t>费文婷</t>
  </si>
  <si>
    <t>蔡建峰</t>
  </si>
  <si>
    <t>李志明</t>
  </si>
  <si>
    <t>徐君</t>
  </si>
  <si>
    <t>蔡利华</t>
  </si>
  <si>
    <t>刘国平</t>
  </si>
  <si>
    <t>杨小东</t>
  </si>
  <si>
    <t>茅敏艳</t>
  </si>
  <si>
    <t>蔡美玲</t>
  </si>
  <si>
    <t>陆可妍</t>
  </si>
  <si>
    <t>张馨怡</t>
  </si>
  <si>
    <t>蔡申宇</t>
  </si>
  <si>
    <t>周思亦</t>
  </si>
  <si>
    <t>蔡素芬</t>
  </si>
  <si>
    <t>莫之汇</t>
  </si>
  <si>
    <t>李思聪</t>
  </si>
  <si>
    <t>非按揭队</t>
  </si>
  <si>
    <t>蔡炜路</t>
  </si>
  <si>
    <t>蔡逸钦</t>
  </si>
  <si>
    <t>王明霞</t>
  </si>
  <si>
    <t>蔡颖军</t>
  </si>
  <si>
    <t>蔡征寰</t>
  </si>
  <si>
    <t>徐凯文</t>
  </si>
  <si>
    <t>潘亦如</t>
  </si>
  <si>
    <t>蔡正鹏</t>
  </si>
  <si>
    <t>蔡志赟</t>
  </si>
  <si>
    <t>张子豪</t>
  </si>
  <si>
    <t>沙彬彬</t>
  </si>
  <si>
    <t>曹茗婕</t>
  </si>
  <si>
    <t>郑阳</t>
  </si>
  <si>
    <t>孙燕妮</t>
  </si>
  <si>
    <t>周辰</t>
  </si>
  <si>
    <t>注：</t>
  </si>
  <si>
    <t>曹仁忠</t>
  </si>
  <si>
    <t>王静</t>
  </si>
  <si>
    <t>1、按揭团队月度完成率=二手受理完成率×60%+鑫e贷放款目标完成率×20%+鑫e贷B款授信目标完成率×20%</t>
  </si>
  <si>
    <t>曹怡珺</t>
  </si>
  <si>
    <t>(空白)</t>
  </si>
  <si>
    <t>2、非按揭团队月度完成率=鑫e贷放款目标完成率×70%+鑫e贷B款授信目标完成率×20%+鑫e贷授信目标完成率×10%</t>
  </si>
  <si>
    <t>曹羿君</t>
  </si>
  <si>
    <t>总计</t>
  </si>
  <si>
    <t>王玥琦</t>
  </si>
  <si>
    <t>3、二手受理包含链家、链家外的头部渠道、自营中小渠道及一手续销，一手续销按50%计提</t>
  </si>
  <si>
    <t>曹雨诚</t>
  </si>
  <si>
    <t>翁婷婷</t>
  </si>
  <si>
    <t>曹媛</t>
  </si>
  <si>
    <t>曹倩云自然流量业绩按照30%计入其业绩及绩效（计入调整数）</t>
  </si>
  <si>
    <t>曹征</t>
  </si>
  <si>
    <t>许嘉陆</t>
  </si>
  <si>
    <t>杨小东李亚丢的都是B</t>
  </si>
  <si>
    <t>曹忠权</t>
  </si>
  <si>
    <t>自1018起，曹倩云的自然流量客户均按照普通客户一样对待，1018之前客户仍按照旧口径计算</t>
  </si>
  <si>
    <t>陈朝阳</t>
  </si>
  <si>
    <t>杜星瑶双算个b</t>
  </si>
  <si>
    <t>陈淦</t>
  </si>
  <si>
    <t>杨燕</t>
  </si>
  <si>
    <t>茅敏艳客户黄旭做，放款20万双算至茅茅</t>
  </si>
  <si>
    <t>陈昊</t>
  </si>
  <si>
    <t>殷凤</t>
  </si>
  <si>
    <t>陈弘俊</t>
  </si>
  <si>
    <t>尤子吟</t>
  </si>
  <si>
    <t>陈建强</t>
  </si>
  <si>
    <t>虞倩琳</t>
  </si>
  <si>
    <t>陈剑峰</t>
  </si>
  <si>
    <t>张欢</t>
  </si>
  <si>
    <t>陈洁云</t>
  </si>
  <si>
    <t>张馨</t>
  </si>
  <si>
    <t>陈莉娜</t>
  </si>
  <si>
    <t>陈璐</t>
  </si>
  <si>
    <t>陈敏</t>
  </si>
  <si>
    <t>陈珮瑶</t>
  </si>
  <si>
    <t>陈琦</t>
  </si>
  <si>
    <t>陈秋依</t>
  </si>
  <si>
    <t>陈瑞卿</t>
  </si>
  <si>
    <t>陈睿佳</t>
  </si>
  <si>
    <t>陈诗然</t>
  </si>
  <si>
    <t>陈思齐</t>
  </si>
  <si>
    <t>陈婷</t>
  </si>
  <si>
    <t>陈伟奋</t>
  </si>
  <si>
    <t>陈雯瑛</t>
  </si>
  <si>
    <t>陈晓敏</t>
  </si>
  <si>
    <t>陈欣文</t>
  </si>
  <si>
    <t>陈俨珏</t>
  </si>
  <si>
    <t>陈艳</t>
  </si>
  <si>
    <t>陈瑶</t>
  </si>
  <si>
    <t>陈以恒</t>
  </si>
  <si>
    <t>陈永琪</t>
  </si>
  <si>
    <t>陈语嘉</t>
  </si>
  <si>
    <t>陈玉</t>
  </si>
  <si>
    <t>陈园园</t>
  </si>
  <si>
    <t>陈真逸</t>
  </si>
  <si>
    <t>陈子悦</t>
  </si>
  <si>
    <t>成丽萍</t>
  </si>
  <si>
    <t>程钧</t>
  </si>
  <si>
    <t>程远芳</t>
  </si>
  <si>
    <t>程智华</t>
  </si>
  <si>
    <t>褚梦露</t>
  </si>
  <si>
    <t>戴纯清</t>
  </si>
  <si>
    <t>戴加贝</t>
  </si>
  <si>
    <t>戴佳怡</t>
  </si>
  <si>
    <t>戴思静</t>
  </si>
  <si>
    <t>戴贇</t>
  </si>
  <si>
    <t>丁丹萍</t>
  </si>
  <si>
    <t>丁晓雄</t>
  </si>
  <si>
    <t>董莉莉</t>
  </si>
  <si>
    <t>董伟菁</t>
  </si>
  <si>
    <t>董秀兰</t>
  </si>
  <si>
    <t>杜鑫怡</t>
  </si>
  <si>
    <t>杜以晴</t>
  </si>
  <si>
    <t>樊文笺</t>
  </si>
  <si>
    <t>范文通</t>
  </si>
  <si>
    <t>房玉虹</t>
  </si>
  <si>
    <t>费思量</t>
  </si>
  <si>
    <t>费晓晨</t>
  </si>
  <si>
    <t>冯凯</t>
  </si>
  <si>
    <t>冯妮</t>
  </si>
  <si>
    <t>冯伟</t>
  </si>
  <si>
    <t>傅静妍</t>
  </si>
  <si>
    <t>高磊</t>
  </si>
  <si>
    <t>高露</t>
  </si>
  <si>
    <t>高卫恩</t>
  </si>
  <si>
    <t>高阳</t>
  </si>
  <si>
    <t>高越</t>
  </si>
  <si>
    <t>高鋆睿</t>
  </si>
  <si>
    <t>郜晓霖</t>
  </si>
  <si>
    <t>戈鑫毅</t>
  </si>
  <si>
    <t>葛欣怡</t>
  </si>
  <si>
    <t>龚纯</t>
  </si>
  <si>
    <t>龚昊</t>
  </si>
  <si>
    <t>龚浩</t>
  </si>
  <si>
    <t>龚华</t>
  </si>
  <si>
    <t>龚文浩</t>
  </si>
  <si>
    <t>龚欣怡</t>
  </si>
  <si>
    <t>龚振华</t>
  </si>
  <si>
    <t>龚政</t>
  </si>
  <si>
    <t>顾诚劼</t>
  </si>
  <si>
    <t>顾虹</t>
  </si>
  <si>
    <t>顾佳怡</t>
  </si>
  <si>
    <t>顾佳源</t>
  </si>
  <si>
    <t>顾建安</t>
  </si>
  <si>
    <t>顾美芬</t>
  </si>
  <si>
    <t>顾盼</t>
  </si>
  <si>
    <t>顾琼</t>
  </si>
  <si>
    <t>顾诗芸</t>
  </si>
  <si>
    <t>顾伟洁</t>
  </si>
  <si>
    <t>顾卫平</t>
  </si>
  <si>
    <t>顾晓峰</t>
  </si>
  <si>
    <t>顾嫣丽</t>
  </si>
  <si>
    <t>顾亦萌</t>
  </si>
  <si>
    <t>顾奕</t>
  </si>
  <si>
    <t>顾愉</t>
  </si>
  <si>
    <t>顾悦</t>
  </si>
  <si>
    <t>顾振宇</t>
  </si>
  <si>
    <t>顾志涛</t>
  </si>
  <si>
    <t>桂旖旎</t>
  </si>
  <si>
    <t>郭北</t>
  </si>
  <si>
    <t>郭凤华</t>
  </si>
  <si>
    <t>郭静华</t>
  </si>
  <si>
    <t>郭青青</t>
  </si>
  <si>
    <t>郭婉姣</t>
  </si>
  <si>
    <t>郭莹珞</t>
  </si>
  <si>
    <t>韩欧</t>
  </si>
  <si>
    <t>郝剑华</t>
  </si>
  <si>
    <t>何佳义</t>
  </si>
  <si>
    <t>何聂琼</t>
  </si>
  <si>
    <t>何晴妍</t>
  </si>
  <si>
    <t>何伟清</t>
  </si>
  <si>
    <t>何雨秋</t>
  </si>
  <si>
    <t>和艳珺</t>
  </si>
  <si>
    <t>洪瞿辰</t>
  </si>
  <si>
    <t>胡凤芳</t>
  </si>
  <si>
    <t>胡菁</t>
  </si>
  <si>
    <t>胡茹萍</t>
  </si>
  <si>
    <t>胡伟</t>
  </si>
  <si>
    <t>胡燕华</t>
  </si>
  <si>
    <t>胡轶菲</t>
  </si>
  <si>
    <t>胡筠</t>
  </si>
  <si>
    <t>胡振林</t>
  </si>
  <si>
    <t>胡志军</t>
  </si>
  <si>
    <t>花瑾漪</t>
  </si>
  <si>
    <t>花梦琦</t>
  </si>
  <si>
    <t>黄海东</t>
  </si>
  <si>
    <t>黄金宇</t>
  </si>
  <si>
    <t>黄凯</t>
  </si>
  <si>
    <t>黄立</t>
  </si>
  <si>
    <t>黄萍</t>
  </si>
  <si>
    <t>黄琼</t>
  </si>
  <si>
    <t>黄任潇</t>
  </si>
  <si>
    <t>黄伟丽</t>
  </si>
  <si>
    <t>黄雯怡</t>
  </si>
  <si>
    <t>黄晓伟</t>
  </si>
  <si>
    <t>黄晓燕</t>
  </si>
  <si>
    <t>黄晓轶</t>
  </si>
  <si>
    <t>黄燕琼</t>
  </si>
  <si>
    <t>黄尧</t>
  </si>
  <si>
    <t>黄伊</t>
  </si>
  <si>
    <t>黄伊雯</t>
  </si>
  <si>
    <t>黄逸莹</t>
  </si>
  <si>
    <t>黄懿胤</t>
  </si>
  <si>
    <t>黄芝兰</t>
  </si>
  <si>
    <t>霍达</t>
  </si>
  <si>
    <t>姬婷婷</t>
  </si>
  <si>
    <t>计财兴</t>
  </si>
  <si>
    <t>计婧</t>
  </si>
  <si>
    <t>计知己</t>
  </si>
  <si>
    <t>贾琼</t>
  </si>
  <si>
    <t>贾卫东</t>
  </si>
  <si>
    <t>江川</t>
  </si>
  <si>
    <t>江琳莉</t>
  </si>
  <si>
    <t>江以润</t>
  </si>
  <si>
    <t>姜昊</t>
  </si>
  <si>
    <t>姜慧珍</t>
  </si>
  <si>
    <t>姜珉</t>
  </si>
  <si>
    <t>姜晓晔</t>
  </si>
  <si>
    <t>蒋朝盛</t>
  </si>
  <si>
    <t>蒋磊</t>
  </si>
  <si>
    <t>蒋莉青</t>
  </si>
  <si>
    <t>蒋育华</t>
  </si>
  <si>
    <t>蒋钰雯</t>
  </si>
  <si>
    <t>焦虹</t>
  </si>
  <si>
    <t>焦琼锐</t>
  </si>
  <si>
    <t>焦玉姗</t>
  </si>
  <si>
    <t>金斌</t>
  </si>
  <si>
    <t>金剑斌</t>
  </si>
  <si>
    <t>金丽</t>
  </si>
  <si>
    <t>金佩</t>
  </si>
  <si>
    <t>金涛</t>
  </si>
  <si>
    <t>金晓欢</t>
  </si>
  <si>
    <t>金怡筠</t>
  </si>
  <si>
    <t>金莹莹</t>
  </si>
  <si>
    <t>景子芸</t>
  </si>
  <si>
    <t>柯方逸</t>
  </si>
  <si>
    <t>柯洋</t>
  </si>
  <si>
    <t>孔佳琦</t>
  </si>
  <si>
    <t>孔祥贇</t>
  </si>
  <si>
    <t>李丁</t>
  </si>
  <si>
    <t>李涵虚</t>
  </si>
  <si>
    <t>李恒丰</t>
  </si>
  <si>
    <t>李慧</t>
  </si>
  <si>
    <t>李菊</t>
  </si>
  <si>
    <t>李君</t>
  </si>
  <si>
    <t>李凌波</t>
  </si>
  <si>
    <t>李凌峰</t>
  </si>
  <si>
    <t>李萍</t>
  </si>
  <si>
    <t>李强</t>
  </si>
  <si>
    <t>李青</t>
  </si>
  <si>
    <t>李青颖</t>
  </si>
  <si>
    <t>李润杰</t>
  </si>
  <si>
    <t>李书吟</t>
  </si>
  <si>
    <t>李思思</t>
  </si>
  <si>
    <t>李素文</t>
  </si>
  <si>
    <t>李想</t>
  </si>
  <si>
    <t>李晓</t>
  </si>
  <si>
    <t>李雪</t>
  </si>
  <si>
    <t>李莹</t>
  </si>
  <si>
    <t>李玉莺</t>
  </si>
  <si>
    <t>厉笑天</t>
  </si>
  <si>
    <t>梁裔欣</t>
  </si>
  <si>
    <t>林华菁</t>
  </si>
  <si>
    <t>林慧婷</t>
  </si>
  <si>
    <t>林婕</t>
  </si>
  <si>
    <t>林晓凤</t>
  </si>
  <si>
    <t>凌岚</t>
  </si>
  <si>
    <t>凌思宇</t>
  </si>
  <si>
    <t>凌毅</t>
  </si>
  <si>
    <t>刘呈锦</t>
  </si>
  <si>
    <t>刘笛</t>
  </si>
  <si>
    <t>刘栋</t>
  </si>
  <si>
    <t>刘佳伟</t>
  </si>
  <si>
    <t>刘洁</t>
  </si>
  <si>
    <t>刘凛</t>
  </si>
  <si>
    <t>刘璐萱</t>
  </si>
  <si>
    <t>刘敏</t>
  </si>
  <si>
    <t>刘盼</t>
  </si>
  <si>
    <t>刘诗葭</t>
  </si>
  <si>
    <t>刘婷婷</t>
  </si>
  <si>
    <t>刘雯君</t>
  </si>
  <si>
    <t>刘歆玥</t>
  </si>
  <si>
    <t>刘雪菁</t>
  </si>
  <si>
    <t>刘一畅</t>
  </si>
  <si>
    <t>刘一瑾</t>
  </si>
  <si>
    <t>刘臻澜</t>
  </si>
  <si>
    <t>陆丹怡</t>
  </si>
  <si>
    <t>陆红霞</t>
  </si>
  <si>
    <t>陆华</t>
  </si>
  <si>
    <t>陆骅</t>
  </si>
  <si>
    <t>陆佳妮</t>
  </si>
  <si>
    <t>陆利冬</t>
  </si>
  <si>
    <t>陆莉娟</t>
  </si>
  <si>
    <t>陆秋妍</t>
  </si>
  <si>
    <t>陆天娇</t>
  </si>
  <si>
    <t>陆薇薇</t>
  </si>
  <si>
    <t>陆炜晶</t>
  </si>
  <si>
    <t>陆文岚</t>
  </si>
  <si>
    <t>陆贤翔</t>
  </si>
  <si>
    <t>陆雅雯</t>
  </si>
  <si>
    <t>陆彦昕</t>
  </si>
  <si>
    <t>陆宇菲</t>
  </si>
  <si>
    <t>陆韵芸</t>
  </si>
  <si>
    <t>陆志明</t>
  </si>
  <si>
    <t>陆志远</t>
  </si>
  <si>
    <t>罗秋慧</t>
  </si>
  <si>
    <t>罗晓雯</t>
  </si>
  <si>
    <t>骆奕</t>
  </si>
  <si>
    <t>吕婷婷</t>
  </si>
  <si>
    <t>马成斌</t>
  </si>
  <si>
    <t>马俊德</t>
  </si>
  <si>
    <t>马良</t>
  </si>
  <si>
    <t>马秋红</t>
  </si>
  <si>
    <t>马胜伟</t>
  </si>
  <si>
    <t>马涛</t>
  </si>
  <si>
    <t>马燕清</t>
  </si>
  <si>
    <t>马玉梅</t>
  </si>
  <si>
    <t>马智杰</t>
  </si>
  <si>
    <t>毛晶洁</t>
  </si>
  <si>
    <t>茅毅桢</t>
  </si>
  <si>
    <t>梅娟</t>
  </si>
  <si>
    <t>孟苗</t>
  </si>
  <si>
    <t>孟庆龙</t>
  </si>
  <si>
    <t>闵亮</t>
  </si>
  <si>
    <t>缪维</t>
  </si>
  <si>
    <t>那智玉</t>
  </si>
  <si>
    <t>倪颉成</t>
  </si>
  <si>
    <t>倪金瑛</t>
  </si>
  <si>
    <t>倪静</t>
  </si>
  <si>
    <t>倪文华</t>
  </si>
  <si>
    <t>倪叶东</t>
  </si>
  <si>
    <t>倪祖欣</t>
  </si>
  <si>
    <t>潘婕</t>
  </si>
  <si>
    <t>潘群铭</t>
  </si>
  <si>
    <t>潘盛伟</t>
  </si>
  <si>
    <t>裴乐园</t>
  </si>
  <si>
    <t>裴文良</t>
  </si>
  <si>
    <t>彭婷</t>
  </si>
  <si>
    <t>彭韦欣</t>
  </si>
  <si>
    <t>彭小红</t>
  </si>
  <si>
    <t>彭永东</t>
  </si>
  <si>
    <t>浦东分行</t>
  </si>
  <si>
    <t>浦建峰</t>
  </si>
  <si>
    <t>钱慧</t>
  </si>
  <si>
    <t>钱晓琳</t>
  </si>
  <si>
    <t>钱雨阳</t>
  </si>
  <si>
    <t>乔国亭</t>
  </si>
  <si>
    <t>乔琼</t>
  </si>
  <si>
    <t>乔向红</t>
  </si>
  <si>
    <t>乔宇英</t>
  </si>
  <si>
    <t>秦斌</t>
  </si>
  <si>
    <t>秦波</t>
  </si>
  <si>
    <t>秦萃薇</t>
  </si>
  <si>
    <t>秦海风</t>
  </si>
  <si>
    <t>邱诗悦</t>
  </si>
  <si>
    <t>邱智慧</t>
  </si>
  <si>
    <t>瞿剑萍</t>
  </si>
  <si>
    <t>瞿洁</t>
  </si>
  <si>
    <t>瞿贤娥</t>
  </si>
  <si>
    <t>任露霄</t>
  </si>
  <si>
    <t>沙莎</t>
  </si>
  <si>
    <t>尚啸</t>
  </si>
  <si>
    <t>邵文杰</t>
  </si>
  <si>
    <t>邵秀梅</t>
  </si>
  <si>
    <t>邵驿涵</t>
  </si>
  <si>
    <t>沈春梅</t>
  </si>
  <si>
    <t>沈国青</t>
  </si>
  <si>
    <t>沈佳燕</t>
  </si>
  <si>
    <t>沈磊蕾</t>
  </si>
  <si>
    <t>沈丽莉</t>
  </si>
  <si>
    <t>沈丽清</t>
  </si>
  <si>
    <t>沈凌苇</t>
  </si>
  <si>
    <t>沈潞逸</t>
  </si>
  <si>
    <t>沈思远</t>
  </si>
  <si>
    <t>沈晔玮</t>
  </si>
  <si>
    <t>沈奕</t>
  </si>
  <si>
    <t>沈逸</t>
  </si>
  <si>
    <t>盛瑷卉</t>
  </si>
  <si>
    <t>盛健隽</t>
  </si>
  <si>
    <t>施佳杰</t>
  </si>
  <si>
    <t>施嘉程</t>
  </si>
  <si>
    <t>施梅华</t>
  </si>
  <si>
    <t>施敏</t>
  </si>
  <si>
    <t>施石欣</t>
  </si>
  <si>
    <t>施瑜婷</t>
  </si>
  <si>
    <t>史嘉杰</t>
  </si>
  <si>
    <t>寿春连</t>
  </si>
  <si>
    <t>舒欣</t>
  </si>
  <si>
    <t>宋丹红</t>
  </si>
  <si>
    <t>宋家豪</t>
  </si>
  <si>
    <t>宋露霞</t>
  </si>
  <si>
    <t>宋莹</t>
  </si>
  <si>
    <t>宋瀛英</t>
  </si>
  <si>
    <t>苏英</t>
  </si>
  <si>
    <t>孙晨璐</t>
  </si>
  <si>
    <t>孙倩雯</t>
  </si>
  <si>
    <t>孙瞿琰</t>
  </si>
  <si>
    <t>孙思敏</t>
  </si>
  <si>
    <t>孙惟讷</t>
  </si>
  <si>
    <t>孙祎莉</t>
  </si>
  <si>
    <t>孙逸云</t>
  </si>
  <si>
    <t>孙瑜婷</t>
  </si>
  <si>
    <t>孙悦</t>
  </si>
  <si>
    <t>孙智涛</t>
  </si>
  <si>
    <t>孙忠权</t>
  </si>
  <si>
    <t>谈霞震</t>
  </si>
  <si>
    <t>谈新芳</t>
  </si>
  <si>
    <t>谭茗</t>
  </si>
  <si>
    <t>汤成</t>
  </si>
  <si>
    <t>汤皓</t>
  </si>
  <si>
    <t>汤佳元</t>
  </si>
  <si>
    <t>汤明昊</t>
  </si>
  <si>
    <t>汤珮蓉</t>
  </si>
  <si>
    <t>唐安明</t>
  </si>
  <si>
    <t>唐蓓莉</t>
  </si>
  <si>
    <t>唐丹恒</t>
  </si>
  <si>
    <t>唐瑞</t>
  </si>
  <si>
    <t>唐诗蓓</t>
  </si>
  <si>
    <t>唐伟国</t>
  </si>
  <si>
    <t>唐雯</t>
  </si>
  <si>
    <t>唐雄</t>
  </si>
  <si>
    <t>唐秀鸳</t>
  </si>
  <si>
    <t>唐奕</t>
  </si>
  <si>
    <t>唐奕俊</t>
  </si>
  <si>
    <t>唐志华</t>
  </si>
  <si>
    <t>陶宏伟</t>
  </si>
  <si>
    <t>陶轶欧</t>
  </si>
  <si>
    <t>陶咏蕾</t>
  </si>
  <si>
    <t>滕明琰</t>
  </si>
  <si>
    <t>田轩飏</t>
  </si>
  <si>
    <t>田雨蔚</t>
  </si>
  <si>
    <t>童思佳</t>
  </si>
  <si>
    <t>万佳来</t>
  </si>
  <si>
    <t>万云峰</t>
  </si>
  <si>
    <t>汪承</t>
  </si>
  <si>
    <t>王晨</t>
  </si>
  <si>
    <t>王纯</t>
  </si>
  <si>
    <t>王凡一</t>
  </si>
  <si>
    <t>王方欣</t>
  </si>
  <si>
    <t>王国华</t>
  </si>
  <si>
    <t>王国良</t>
  </si>
  <si>
    <t>王海静</t>
  </si>
  <si>
    <t>王浩源</t>
  </si>
  <si>
    <t>王合波</t>
  </si>
  <si>
    <t>王华兴</t>
  </si>
  <si>
    <t>王佳艺</t>
  </si>
  <si>
    <t>王建飞</t>
  </si>
  <si>
    <t>王立斌</t>
  </si>
  <si>
    <t>王丽丽</t>
  </si>
  <si>
    <t>王萍</t>
  </si>
  <si>
    <t>王瑞睿</t>
  </si>
  <si>
    <t>王睿安</t>
  </si>
  <si>
    <t>王诗怡</t>
  </si>
  <si>
    <t>王涛萍</t>
  </si>
  <si>
    <t>王维平</t>
  </si>
  <si>
    <t>王晓军</t>
  </si>
  <si>
    <t>王晓鹂</t>
  </si>
  <si>
    <t>王艳红</t>
  </si>
  <si>
    <t>王燕</t>
  </si>
  <si>
    <t>王一静</t>
  </si>
  <si>
    <t>王雨佳</t>
  </si>
  <si>
    <t>王喆</t>
  </si>
  <si>
    <t>王臻</t>
  </si>
  <si>
    <t>王正平</t>
  </si>
  <si>
    <t>王之韵</t>
  </si>
  <si>
    <t>王子奇</t>
  </si>
  <si>
    <t>韦晔</t>
  </si>
  <si>
    <t>韦钰茹</t>
  </si>
  <si>
    <t>卫爱丽</t>
  </si>
  <si>
    <t>卫春雷</t>
  </si>
  <si>
    <t>位帅琦</t>
  </si>
  <si>
    <t>翁素仪</t>
  </si>
  <si>
    <t>吴爱萍</t>
  </si>
  <si>
    <t>吴尔夫</t>
  </si>
  <si>
    <t>吴杲</t>
  </si>
  <si>
    <t>吴佳妮</t>
  </si>
  <si>
    <t>吴佳雯</t>
  </si>
  <si>
    <t>吴疆</t>
  </si>
  <si>
    <t>吴静</t>
  </si>
  <si>
    <t>吴静艺</t>
  </si>
  <si>
    <t>吴俊明</t>
  </si>
  <si>
    <t>吴明君</t>
  </si>
  <si>
    <t>吴天予</t>
  </si>
  <si>
    <t>吴文通</t>
  </si>
  <si>
    <t>吴晓华</t>
  </si>
  <si>
    <t>吴晓艳</t>
  </si>
  <si>
    <t>吴莹</t>
  </si>
  <si>
    <t>吴颖</t>
  </si>
  <si>
    <t>吴钰</t>
  </si>
  <si>
    <t>吴泽炬</t>
  </si>
  <si>
    <t>吴正奕</t>
  </si>
  <si>
    <t>伍艺锦</t>
  </si>
  <si>
    <t>奚蕾</t>
  </si>
  <si>
    <t>奚心雨</t>
  </si>
  <si>
    <t>夏厦</t>
  </si>
  <si>
    <t>夏真真</t>
  </si>
  <si>
    <t>向华溢</t>
  </si>
  <si>
    <t>肖晓</t>
  </si>
  <si>
    <t>肖遥</t>
  </si>
  <si>
    <t>谢佰轩</t>
  </si>
  <si>
    <t>谢天</t>
  </si>
  <si>
    <t>谢晓雯</t>
  </si>
  <si>
    <t>谢政廷</t>
  </si>
  <si>
    <t>刑景慧</t>
  </si>
  <si>
    <t>邢聪</t>
  </si>
  <si>
    <t>熊祎韬</t>
  </si>
  <si>
    <t>徐冰樱</t>
  </si>
  <si>
    <t>徐芳</t>
  </si>
  <si>
    <t>徐昊</t>
  </si>
  <si>
    <t>徐洪娣</t>
  </si>
  <si>
    <t>徐佳颖</t>
  </si>
  <si>
    <t>徐嘉新</t>
  </si>
  <si>
    <t>徐建芳</t>
  </si>
  <si>
    <t>徐金凤</t>
  </si>
  <si>
    <t>徐进</t>
  </si>
  <si>
    <t>徐曼</t>
  </si>
  <si>
    <t>徐敏杰</t>
  </si>
  <si>
    <t>徐明</t>
  </si>
  <si>
    <t>徐天豪</t>
  </si>
  <si>
    <t>徐文婧</t>
  </si>
  <si>
    <t>徐曦</t>
  </si>
  <si>
    <t>徐晓芸</t>
  </si>
  <si>
    <t>徐晔</t>
  </si>
  <si>
    <t>徐亦欢</t>
  </si>
  <si>
    <t>徐轶</t>
  </si>
  <si>
    <t>徐圆圆</t>
  </si>
  <si>
    <t>徐玥</t>
  </si>
  <si>
    <t>徐珠佳</t>
  </si>
  <si>
    <t>许嘉浩</t>
  </si>
  <si>
    <t>许诗怡</t>
  </si>
  <si>
    <t>许益畅</t>
  </si>
  <si>
    <t>薛锋杰</t>
  </si>
  <si>
    <t>薛建国</t>
  </si>
  <si>
    <t>薛文佳</t>
  </si>
  <si>
    <t>薛晓晨</t>
  </si>
  <si>
    <t>薛筱</t>
  </si>
  <si>
    <t>严超弘</t>
  </si>
  <si>
    <t>严澄澜</t>
  </si>
  <si>
    <t>严丹</t>
  </si>
  <si>
    <t>严洁颖</t>
  </si>
  <si>
    <t>严平</t>
  </si>
  <si>
    <t>严志华</t>
  </si>
  <si>
    <t>颜芳芳</t>
  </si>
  <si>
    <t>颜容</t>
  </si>
  <si>
    <t>杨传毅</t>
  </si>
  <si>
    <t>杨欢</t>
  </si>
  <si>
    <t>杨佳浩</t>
  </si>
  <si>
    <t>杨佳伟</t>
  </si>
  <si>
    <t>杨坚</t>
  </si>
  <si>
    <t>杨杰</t>
  </si>
  <si>
    <t>杨静</t>
  </si>
  <si>
    <t>杨静岚</t>
  </si>
  <si>
    <t>杨珏珺</t>
  </si>
  <si>
    <t>杨蕾敏</t>
  </si>
  <si>
    <t>杨丽凤</t>
  </si>
  <si>
    <t>杨丽萍</t>
  </si>
  <si>
    <t>杨荣</t>
  </si>
  <si>
    <t>杨维维</t>
  </si>
  <si>
    <t>杨玮</t>
  </si>
  <si>
    <t>杨卫兴</t>
  </si>
  <si>
    <t>杨文莉</t>
  </si>
  <si>
    <t>杨习里</t>
  </si>
  <si>
    <t>杨晓露</t>
  </si>
  <si>
    <t>杨新英</t>
  </si>
  <si>
    <t>杨阳</t>
  </si>
  <si>
    <t>杨宇鹭</t>
  </si>
  <si>
    <t>杨玉良</t>
  </si>
  <si>
    <t>杨裕丹</t>
  </si>
  <si>
    <t>杨园君</t>
  </si>
  <si>
    <t>杨玥</t>
  </si>
  <si>
    <t>姚慧</t>
  </si>
  <si>
    <t>姚磊</t>
  </si>
  <si>
    <t>姚翊佳</t>
  </si>
  <si>
    <t>姚永平</t>
  </si>
  <si>
    <t>姚庄静</t>
  </si>
  <si>
    <t>叶逢春</t>
  </si>
  <si>
    <t>叶佳慧</t>
  </si>
  <si>
    <t>叶黎恒</t>
  </si>
  <si>
    <t>叶薇</t>
  </si>
  <si>
    <t>叶玉珏</t>
  </si>
  <si>
    <t>叶志文</t>
  </si>
  <si>
    <t>殷锡娟</t>
  </si>
  <si>
    <t>殷正宇</t>
  </si>
  <si>
    <t>尹爱华</t>
  </si>
  <si>
    <t>尹磊</t>
  </si>
  <si>
    <t>尹婷</t>
  </si>
  <si>
    <t>尹霞</t>
  </si>
  <si>
    <t>尹一卉</t>
  </si>
  <si>
    <t>应艳婷</t>
  </si>
  <si>
    <t>尤丽清</t>
  </si>
  <si>
    <t>尤怡慧</t>
  </si>
  <si>
    <t>于红</t>
  </si>
  <si>
    <t>于家豪</t>
  </si>
  <si>
    <t>余慧</t>
  </si>
  <si>
    <t>俞诚</t>
  </si>
  <si>
    <t>俞岭岭</t>
  </si>
  <si>
    <t>俞倩文</t>
  </si>
  <si>
    <t>俞卫民</t>
  </si>
  <si>
    <t>俞晓丹</t>
  </si>
  <si>
    <t>俞勇</t>
  </si>
  <si>
    <t>郁勤</t>
  </si>
  <si>
    <t>郁悦</t>
  </si>
  <si>
    <t>袁冰</t>
  </si>
  <si>
    <t>袁文杰</t>
  </si>
  <si>
    <t>袁瀛波</t>
  </si>
  <si>
    <t>詹博睿</t>
  </si>
  <si>
    <t>张?</t>
  </si>
  <si>
    <t>张爱琴</t>
  </si>
  <si>
    <t>张超豪</t>
  </si>
  <si>
    <t>张朝明</t>
  </si>
  <si>
    <t>张晨</t>
  </si>
  <si>
    <t>张诚</t>
  </si>
  <si>
    <t>张大伟</t>
  </si>
  <si>
    <t>张晖</t>
  </si>
  <si>
    <t>张佳勤</t>
  </si>
  <si>
    <t>张洁</t>
  </si>
  <si>
    <t>张静</t>
  </si>
  <si>
    <t>张峻</t>
  </si>
  <si>
    <t>张丽莉</t>
  </si>
  <si>
    <t>张俪馨</t>
  </si>
  <si>
    <t>张林美</t>
  </si>
  <si>
    <t>张禄华</t>
  </si>
  <si>
    <t>张佩君</t>
  </si>
  <si>
    <t>张琴</t>
  </si>
  <si>
    <t>张琼斐</t>
  </si>
  <si>
    <t>张蓉</t>
  </si>
  <si>
    <t>张润雨</t>
  </si>
  <si>
    <t>张诗云</t>
  </si>
  <si>
    <t>张束娇</t>
  </si>
  <si>
    <t>张天超</t>
  </si>
  <si>
    <t>张文晋</t>
  </si>
  <si>
    <t>张孝治</t>
  </si>
  <si>
    <t>张啸</t>
  </si>
  <si>
    <t>张啸尘</t>
  </si>
  <si>
    <t>张徐运</t>
  </si>
  <si>
    <t>张雅韵</t>
  </si>
  <si>
    <t>张艳</t>
  </si>
  <si>
    <t>张燕</t>
  </si>
  <si>
    <t>张燕艳</t>
  </si>
  <si>
    <t>张燕贇</t>
  </si>
  <si>
    <t>张洋洋</t>
  </si>
  <si>
    <t>张怡婷</t>
  </si>
  <si>
    <t>张怡云</t>
  </si>
  <si>
    <t>张颖</t>
  </si>
  <si>
    <t>张颖寅</t>
  </si>
  <si>
    <t>张宇</t>
  </si>
  <si>
    <t>张聿诚</t>
  </si>
  <si>
    <t>张毓琦</t>
  </si>
  <si>
    <t>张玥</t>
  </si>
  <si>
    <t>张藻微</t>
  </si>
  <si>
    <t>张臻</t>
  </si>
  <si>
    <t>张郅骅</t>
  </si>
  <si>
    <t>张忠友</t>
  </si>
  <si>
    <t>张紫霄</t>
  </si>
  <si>
    <t>张自然</t>
  </si>
  <si>
    <t>章逸昊</t>
  </si>
  <si>
    <t>赵蓓莲</t>
  </si>
  <si>
    <t>赵彬燕</t>
  </si>
  <si>
    <t>赵峰</t>
  </si>
  <si>
    <t>赵汉青</t>
  </si>
  <si>
    <t>赵嘉昊</t>
  </si>
  <si>
    <t>赵娇娇</t>
  </si>
  <si>
    <t>赵琳</t>
  </si>
  <si>
    <t>赵市宇</t>
  </si>
  <si>
    <t>赵轶颖</t>
  </si>
  <si>
    <t>赵韵</t>
  </si>
  <si>
    <t>赵张洋</t>
  </si>
  <si>
    <t>郑聪彦</t>
  </si>
  <si>
    <t>郑浩君</t>
  </si>
  <si>
    <t>郑佳伟</t>
  </si>
  <si>
    <t>郑元</t>
  </si>
  <si>
    <t>仲维芳</t>
  </si>
  <si>
    <t>周辰峰</t>
  </si>
  <si>
    <t>周海伦</t>
  </si>
  <si>
    <t>周华</t>
  </si>
  <si>
    <t>周慧利</t>
  </si>
  <si>
    <t>周嘉慧</t>
  </si>
  <si>
    <t>周凯元</t>
  </si>
  <si>
    <t>周黎明</t>
  </si>
  <si>
    <t>周玲玲</t>
  </si>
  <si>
    <t>周美倩</t>
  </si>
  <si>
    <t>周培松</t>
  </si>
  <si>
    <t>周琴</t>
  </si>
  <si>
    <t>周沁桐</t>
  </si>
  <si>
    <t>周晴晴</t>
  </si>
  <si>
    <t>周汝泽</t>
  </si>
  <si>
    <t>周涛远</t>
  </si>
  <si>
    <t>周天成</t>
  </si>
  <si>
    <t>周啸天</t>
  </si>
  <si>
    <t>周昕悦</t>
  </si>
  <si>
    <t>周欣宇</t>
  </si>
  <si>
    <t>周欣悦</t>
  </si>
  <si>
    <t>周燕</t>
  </si>
  <si>
    <t>周燕君</t>
  </si>
  <si>
    <t>周以倩</t>
  </si>
  <si>
    <t>周宇</t>
  </si>
  <si>
    <t>周玉婷</t>
  </si>
  <si>
    <t>周元弢</t>
  </si>
  <si>
    <t>周韵</t>
  </si>
  <si>
    <t>朱承波</t>
  </si>
  <si>
    <t>朱法</t>
  </si>
  <si>
    <t>朱芬</t>
  </si>
  <si>
    <t>朱佳佳</t>
  </si>
  <si>
    <t>朱佳敏</t>
  </si>
  <si>
    <t>朱建青</t>
  </si>
  <si>
    <t>朱洁婷</t>
  </si>
  <si>
    <t>朱军</t>
  </si>
  <si>
    <t>朱君</t>
  </si>
  <si>
    <t>朱丽</t>
  </si>
  <si>
    <t>朱丽梅</t>
  </si>
  <si>
    <t>朱清</t>
  </si>
  <si>
    <t>朱少廷</t>
  </si>
  <si>
    <t>朱薇</t>
  </si>
  <si>
    <t>朱伟彪</t>
  </si>
  <si>
    <t>朱伟杰</t>
  </si>
  <si>
    <t>朱小弟</t>
  </si>
  <si>
    <t>朱旖辰</t>
  </si>
  <si>
    <t>朱屹帆</t>
  </si>
  <si>
    <t>朱勇</t>
  </si>
  <si>
    <t>朱郁芬</t>
  </si>
  <si>
    <t>庄佳毅</t>
  </si>
  <si>
    <t>邹盛</t>
  </si>
  <si>
    <t>邹世奇</t>
  </si>
  <si>
    <t>零贷专营团队月度指标完成日报1129</t>
  </si>
  <si>
    <t>郭思宇</t>
  </si>
  <si>
    <t>庄冉</t>
  </si>
  <si>
    <t>零贷专营团队月度指标完成日报1209</t>
  </si>
  <si>
    <t>1、</t>
  </si>
  <si>
    <t>二手受理昨日</t>
  </si>
  <si>
    <t>根据按揭日报手工填入</t>
  </si>
  <si>
    <t>2、</t>
  </si>
  <si>
    <t>根据B款报表累加</t>
  </si>
  <si>
    <t>3、</t>
  </si>
  <si>
    <t>根据客户经理汇报填入</t>
  </si>
  <si>
    <t>4、</t>
  </si>
  <si>
    <t>备用栏</t>
  </si>
  <si>
    <t>5、</t>
  </si>
  <si>
    <t>外拓双算</t>
  </si>
  <si>
    <t>根据客户经理汇报填入网点的产出</t>
  </si>
  <si>
    <t>6、</t>
  </si>
  <si>
    <t>7、</t>
  </si>
  <si>
    <t>8、</t>
  </si>
  <si>
    <t>根据客户经理汇报填入网点的产出，仅B款</t>
  </si>
  <si>
    <t>9、</t>
  </si>
  <si>
    <t>零贷专营团队月度指标完成日报1222</t>
  </si>
  <si>
    <t>零贷专营团队月度指标完成日报1224</t>
  </si>
  <si>
    <t>零贷专营团队月度指标完成周报1226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</si>
</sst>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_ "/>
    <numFmt numFmtId="178" formatCode="0.00_ "/>
  </numFmts>
  <fonts count="30">
    <font>
      <sz val="11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54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5" applyNumberFormat="0" applyFill="0" applyAlignment="0" applyProtection="0">
      <alignment vertical="center"/>
    </xf>
    <xf numFmtId="0" fontId="22" fillId="0" borderId="5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5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18" borderId="57" applyNumberFormat="0" applyAlignment="0" applyProtection="0">
      <alignment vertical="center"/>
    </xf>
    <xf numFmtId="0" fontId="24" fillId="18" borderId="53" applyNumberFormat="0" applyAlignment="0" applyProtection="0">
      <alignment vertical="center"/>
    </xf>
    <xf numFmtId="0" fontId="25" fillId="19" borderId="5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59" applyNumberFormat="0" applyFill="0" applyAlignment="0" applyProtection="0">
      <alignment vertical="center"/>
    </xf>
    <xf numFmtId="0" fontId="27" fillId="0" borderId="60" applyNumberFormat="0" applyFill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77" fontId="3" fillId="0" borderId="12" xfId="0" applyNumberFormat="1" applyFont="1" applyFill="1" applyBorder="1" applyAlignment="1">
      <alignment horizontal="center" vertical="center" wrapText="1"/>
    </xf>
    <xf numFmtId="177" fontId="3" fillId="0" borderId="14" xfId="0" applyNumberFormat="1" applyFont="1" applyFill="1" applyBorder="1" applyAlignment="1">
      <alignment horizontal="center" vertical="center" wrapText="1"/>
    </xf>
    <xf numFmtId="177" fontId="3" fillId="0" borderId="15" xfId="0" applyNumberFormat="1" applyFont="1" applyFill="1" applyBorder="1" applyAlignment="1">
      <alignment horizontal="center" vertical="center" wrapText="1"/>
    </xf>
    <xf numFmtId="9" fontId="3" fillId="0" borderId="13" xfId="11" applyFont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177" fontId="3" fillId="0" borderId="16" xfId="0" applyNumberFormat="1" applyFont="1" applyFill="1" applyBorder="1" applyAlignment="1">
      <alignment horizontal="center" vertical="center" wrapText="1"/>
    </xf>
    <xf numFmtId="177" fontId="3" fillId="0" borderId="18" xfId="0" applyNumberFormat="1" applyFont="1" applyFill="1" applyBorder="1" applyAlignment="1">
      <alignment horizontal="center" vertical="center" wrapText="1"/>
    </xf>
    <xf numFmtId="177" fontId="4" fillId="0" borderId="15" xfId="0" applyNumberFormat="1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177" fontId="2" fillId="0" borderId="22" xfId="0" applyNumberFormat="1" applyFont="1" applyFill="1" applyBorder="1" applyAlignment="1">
      <alignment horizontal="center" vertical="center" wrapText="1"/>
    </xf>
    <xf numFmtId="177" fontId="2" fillId="0" borderId="23" xfId="0" applyNumberFormat="1" applyFont="1" applyFill="1" applyBorder="1" applyAlignment="1">
      <alignment horizontal="center" vertical="center" wrapText="1"/>
    </xf>
    <xf numFmtId="177" fontId="2" fillId="0" borderId="24" xfId="0" applyNumberFormat="1" applyFont="1" applyFill="1" applyBorder="1" applyAlignment="1">
      <alignment horizontal="center" vertical="center" wrapText="1"/>
    </xf>
    <xf numFmtId="9" fontId="2" fillId="0" borderId="21" xfId="11" applyFont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177" fontId="5" fillId="0" borderId="26" xfId="0" applyNumberFormat="1" applyFont="1" applyFill="1" applyBorder="1" applyAlignment="1">
      <alignment horizontal="center" vertical="center" wrapText="1"/>
    </xf>
    <xf numFmtId="177" fontId="3" fillId="0" borderId="26" xfId="0" applyNumberFormat="1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177" fontId="3" fillId="0" borderId="19" xfId="0" applyNumberFormat="1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77" fontId="2" fillId="0" borderId="20" xfId="0" applyNumberFormat="1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177" fontId="3" fillId="0" borderId="30" xfId="0" applyNumberFormat="1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177" fontId="2" fillId="0" borderId="25" xfId="0" applyNumberFormat="1" applyFont="1" applyFill="1" applyBorder="1" applyAlignment="1">
      <alignment horizontal="center" vertical="center" wrapText="1"/>
    </xf>
    <xf numFmtId="177" fontId="2" fillId="0" borderId="31" xfId="0" applyNumberFormat="1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177" fontId="2" fillId="3" borderId="34" xfId="0" applyNumberFormat="1" applyFont="1" applyFill="1" applyBorder="1" applyAlignment="1">
      <alignment horizontal="center" vertical="center" wrapText="1"/>
    </xf>
    <xf numFmtId="9" fontId="2" fillId="3" borderId="35" xfId="11" applyFont="1" applyFill="1" applyBorder="1" applyAlignment="1">
      <alignment horizontal="center" vertical="center" wrapText="1"/>
    </xf>
    <xf numFmtId="177" fontId="2" fillId="3" borderId="36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/>
    </xf>
    <xf numFmtId="0" fontId="0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9" fontId="3" fillId="0" borderId="17" xfId="11" applyFont="1" applyBorder="1" applyAlignment="1">
      <alignment horizontal="center" vertical="center" wrapText="1"/>
    </xf>
    <xf numFmtId="177" fontId="3" fillId="0" borderId="31" xfId="0" applyNumberFormat="1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9" fontId="3" fillId="0" borderId="17" xfId="11" applyNumberFormat="1" applyFont="1" applyBorder="1" applyAlignment="1">
      <alignment horizontal="center" vertical="center" wrapText="1"/>
    </xf>
    <xf numFmtId="9" fontId="2" fillId="0" borderId="28" xfId="11" applyFont="1" applyBorder="1" applyAlignment="1">
      <alignment horizontal="center" vertical="center" wrapText="1"/>
    </xf>
    <xf numFmtId="9" fontId="3" fillId="0" borderId="14" xfId="11" applyFont="1" applyFill="1" applyBorder="1" applyAlignment="1">
      <alignment horizontal="center" vertical="center" wrapText="1"/>
    </xf>
    <xf numFmtId="177" fontId="2" fillId="4" borderId="0" xfId="0" applyNumberFormat="1" applyFont="1" applyFill="1" applyBorder="1" applyAlignment="1">
      <alignment horizontal="center" vertical="center" wrapText="1"/>
    </xf>
    <xf numFmtId="9" fontId="2" fillId="4" borderId="0" xfId="1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176" fontId="2" fillId="3" borderId="32" xfId="11" applyNumberFormat="1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9" fontId="3" fillId="0" borderId="47" xfId="11" applyFont="1" applyBorder="1" applyAlignment="1">
      <alignment horizontal="center" vertical="center" wrapText="1"/>
    </xf>
    <xf numFmtId="9" fontId="2" fillId="0" borderId="48" xfId="11" applyFont="1" applyBorder="1" applyAlignment="1">
      <alignment horizontal="center" vertical="center" wrapText="1"/>
    </xf>
    <xf numFmtId="9" fontId="3" fillId="0" borderId="47" xfId="11" applyNumberFormat="1" applyFont="1" applyBorder="1" applyAlignment="1">
      <alignment horizontal="center" vertical="center" wrapText="1"/>
    </xf>
    <xf numFmtId="176" fontId="2" fillId="3" borderId="34" xfId="11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/>
    </xf>
    <xf numFmtId="178" fontId="3" fillId="0" borderId="49" xfId="0" applyNumberFormat="1" applyFont="1" applyFill="1" applyBorder="1" applyAlignment="1">
      <alignment horizontal="center" vertical="center"/>
    </xf>
    <xf numFmtId="178" fontId="3" fillId="0" borderId="48" xfId="0" applyNumberFormat="1" applyFont="1" applyFill="1" applyBorder="1" applyAlignment="1">
      <alignment horizontal="center" vertical="center"/>
    </xf>
    <xf numFmtId="178" fontId="2" fillId="0" borderId="48" xfId="0" applyNumberFormat="1" applyFont="1" applyFill="1" applyBorder="1" applyAlignment="1">
      <alignment horizontal="center" vertical="center"/>
    </xf>
    <xf numFmtId="178" fontId="3" fillId="0" borderId="47" xfId="0" applyNumberFormat="1" applyFont="1" applyFill="1" applyBorder="1" applyAlignment="1">
      <alignment horizontal="center" vertical="center"/>
    </xf>
    <xf numFmtId="178" fontId="3" fillId="0" borderId="50" xfId="0" applyNumberFormat="1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0" xfId="0" applyFont="1" applyFill="1" applyAlignment="1">
      <alignment vertical="center"/>
    </xf>
    <xf numFmtId="177" fontId="5" fillId="0" borderId="15" xfId="0" applyNumberFormat="1" applyFont="1" applyFill="1" applyBorder="1" applyAlignment="1">
      <alignment horizontal="center" vertical="center" wrapText="1"/>
    </xf>
    <xf numFmtId="177" fontId="4" fillId="0" borderId="26" xfId="0" applyNumberFormat="1" applyFont="1" applyFill="1" applyBorder="1" applyAlignment="1">
      <alignment horizontal="center" vertical="center" wrapText="1"/>
    </xf>
    <xf numFmtId="177" fontId="3" fillId="0" borderId="23" xfId="0" applyNumberFormat="1" applyFont="1" applyFill="1" applyBorder="1" applyAlignment="1">
      <alignment horizontal="center" vertical="center" wrapText="1"/>
    </xf>
    <xf numFmtId="9" fontId="3" fillId="0" borderId="43" xfId="11" applyFont="1" applyBorder="1" applyAlignment="1">
      <alignment horizontal="center" vertical="center" wrapText="1"/>
    </xf>
    <xf numFmtId="9" fontId="2" fillId="0" borderId="51" xfId="11" applyFont="1" applyBorder="1" applyAlignment="1">
      <alignment horizontal="center" vertical="center" wrapText="1"/>
    </xf>
    <xf numFmtId="177" fontId="4" fillId="0" borderId="18" xfId="0" applyNumberFormat="1" applyFont="1" applyFill="1" applyBorder="1" applyAlignment="1">
      <alignment horizontal="center" vertical="center" wrapText="1"/>
    </xf>
    <xf numFmtId="9" fontId="2" fillId="3" borderId="52" xfId="1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horizontal="center" vertical="center" wrapText="1"/>
    </xf>
    <xf numFmtId="177" fontId="4" fillId="0" borderId="14" xfId="0" applyNumberFormat="1" applyFont="1" applyFill="1" applyBorder="1" applyAlignment="1">
      <alignment horizontal="center" vertical="center" wrapText="1"/>
    </xf>
    <xf numFmtId="0" fontId="2" fillId="7" borderId="40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color rgb="FFFF0000"/>
      </font>
      <numFmt numFmtId="177" formatCode="0_ "/>
    </dxf>
    <dxf>
      <font>
        <b val="1"/>
        <i val="0"/>
        <color rgb="FF00B050"/>
      </font>
    </dxf>
    <dxf>
      <font>
        <b val="1"/>
        <i val="0"/>
        <color rgb="FFFF0000"/>
      </font>
      <numFmt numFmtId="177" formatCode="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9.xml"/><Relationship Id="rId16" Type="http://schemas.openxmlformats.org/officeDocument/2006/relationships/externalLink" Target="externalLinks/externalLink8.xml"/><Relationship Id="rId15" Type="http://schemas.openxmlformats.org/officeDocument/2006/relationships/externalLink" Target="externalLinks/externalLink7.xml"/><Relationship Id="rId14" Type="http://schemas.openxmlformats.org/officeDocument/2006/relationships/externalLink" Target="externalLinks/externalLink6.xml"/><Relationship Id="rId13" Type="http://schemas.openxmlformats.org/officeDocument/2006/relationships/externalLink" Target="externalLinks/externalLink5.xml"/><Relationship Id="rId12" Type="http://schemas.openxmlformats.org/officeDocument/2006/relationships/externalLink" Target="externalLinks/externalLink4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23458;&#25143;&#32463;&#29702;&#33829;&#38144;&#25968;&#25454;_2024-12-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37995;e&#36151;b&#27454;&#26126;&#32454;_2024-12-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37995;e&#36151;b&#27454;&#26126;&#32454;_2024-12-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&#22242;&#38431;&#26085;&#25253;\1225\&#12304;&#28006;&#19996;&#20998;&#34892;&#37995;e&#36151;&#12305;&#23458;&#25143;&#32463;&#29702;&#33829;&#38144;&#25968;&#25454;_2024-12-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esktop\&#22242;&#38431;&#26085;&#25253;\1225\&#12304;&#28006;&#19996;&#20998;&#34892;&#37995;e&#36151;&#12305;&#37995;e&#36151;b&#27454;&#26126;&#32454;_2024-12-2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23458;&#25143;&#32463;&#29702;&#33829;&#38144;&#25968;&#25454;_2024-12-2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37995;e&#36151;b&#27454;&#26126;&#32454;_2024-12-2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esktop\&#22242;&#38431;&#26085;&#25253;\1227\&#12304;&#28006;&#19996;&#20998;&#34892;&#37995;e&#36151;&#12305;&#23458;&#25143;&#32463;&#29702;&#33829;&#38144;&#25968;&#25454;_2024-12-2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SER\Desktop\&#22242;&#38431;&#26085;&#25253;\1227\&#12304;&#28006;&#19996;&#20998;&#34892;&#37995;e&#36151;&#12305;&#37995;e&#36151;b&#27454;&#26126;&#32454;_2024-12-2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105;&#30340;&#25991;&#26723;\WXWorkLocal\1688849889272683_1970324998534819\Cache\File\2024-12\&#12304;&#28006;&#19996;&#20998;&#34892;&#37995;e&#36151;&#12305;&#23458;&#25143;&#32463;&#29702;&#33829;&#38144;&#25968;&#25454;_2024-12-2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I1" t="str">
            <v>客户经理姓名</v>
          </cell>
          <cell r="J1" t="str">
            <v>求和项:本月授信人数</v>
          </cell>
          <cell r="K1" t="str">
            <v>求和项:本月放款金额</v>
          </cell>
          <cell r="L1" t="str">
            <v>求和项:本月放款金额</v>
          </cell>
          <cell r="M1" t="str">
            <v>放款</v>
          </cell>
        </row>
        <row r="2">
          <cell r="I2" t="str">
            <v>艾滨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I3" t="str">
            <v>包俊峰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I4" t="str">
            <v>包绍文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I5" t="str">
            <v>包晓琳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I6" t="str">
            <v>蔡超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I7" t="str">
            <v>蔡程</v>
          </cell>
          <cell r="J7">
            <v>9</v>
          </cell>
          <cell r="K7">
            <v>1000</v>
          </cell>
          <cell r="L7">
            <v>1000</v>
          </cell>
          <cell r="M7">
            <v>0.1</v>
          </cell>
        </row>
        <row r="8">
          <cell r="I8" t="str">
            <v>蔡国卿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I9" t="str">
            <v>蔡建峰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I10" t="str">
            <v>蔡利华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I11" t="str">
            <v>蔡美玲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I12" t="str">
            <v>蔡申宇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I13" t="str">
            <v>蔡素芬</v>
          </cell>
          <cell r="J13">
            <v>0</v>
          </cell>
          <cell r="K13">
            <v>3500</v>
          </cell>
          <cell r="L13">
            <v>3500</v>
          </cell>
          <cell r="M13">
            <v>0.35</v>
          </cell>
        </row>
        <row r="14">
          <cell r="I14" t="str">
            <v>蔡炜路</v>
          </cell>
          <cell r="J14">
            <v>0</v>
          </cell>
          <cell r="K14">
            <v>34200</v>
          </cell>
          <cell r="L14">
            <v>34200</v>
          </cell>
          <cell r="M14">
            <v>3.42</v>
          </cell>
        </row>
        <row r="15">
          <cell r="I15" t="str">
            <v>蔡燕雯</v>
          </cell>
          <cell r="J15">
            <v>1</v>
          </cell>
          <cell r="K15">
            <v>6000</v>
          </cell>
          <cell r="L15">
            <v>6000</v>
          </cell>
          <cell r="M15">
            <v>0.6</v>
          </cell>
        </row>
        <row r="16">
          <cell r="I16" t="str">
            <v>蔡逸钦</v>
          </cell>
          <cell r="J16">
            <v>0</v>
          </cell>
          <cell r="K16">
            <v>20000</v>
          </cell>
          <cell r="L16">
            <v>20000</v>
          </cell>
          <cell r="M16">
            <v>2</v>
          </cell>
        </row>
        <row r="17">
          <cell r="I17" t="str">
            <v>蔡颖军</v>
          </cell>
          <cell r="J17">
            <v>0</v>
          </cell>
          <cell r="K17">
            <v>300000</v>
          </cell>
          <cell r="L17">
            <v>300000</v>
          </cell>
          <cell r="M17">
            <v>30</v>
          </cell>
        </row>
        <row r="18">
          <cell r="I18" t="str">
            <v>蔡征寰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I19" t="str">
            <v>蔡正鹏</v>
          </cell>
          <cell r="J19">
            <v>0</v>
          </cell>
          <cell r="K19">
            <v>220000</v>
          </cell>
          <cell r="L19">
            <v>220000</v>
          </cell>
          <cell r="M19">
            <v>22</v>
          </cell>
        </row>
        <row r="20">
          <cell r="I20" t="str">
            <v>蔡志赟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I21" t="str">
            <v>曹茗婕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I22" t="str">
            <v>曹倩云</v>
          </cell>
          <cell r="J22">
            <v>28</v>
          </cell>
          <cell r="K22">
            <v>1238000</v>
          </cell>
          <cell r="L22">
            <v>1238000</v>
          </cell>
          <cell r="M22">
            <v>123.8</v>
          </cell>
        </row>
        <row r="23">
          <cell r="I23" t="str">
            <v>曹仁忠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I24" t="str">
            <v>曹怡珺</v>
          </cell>
          <cell r="J24">
            <v>0</v>
          </cell>
          <cell r="K24">
            <v>170000</v>
          </cell>
          <cell r="L24">
            <v>170000</v>
          </cell>
          <cell r="M24">
            <v>17</v>
          </cell>
        </row>
        <row r="25">
          <cell r="I25" t="str">
            <v>曹羿君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I26" t="str">
            <v>曹雨诚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I27" t="str">
            <v>曹媛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I28" t="str">
            <v>曹征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I29" t="str">
            <v>曹忠权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I30" t="str">
            <v>陈朝阳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I31" t="str">
            <v>陈淦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I32" t="str">
            <v>陈昊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I33" t="str">
            <v>陈弘俊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I34" t="str">
            <v>陈建强</v>
          </cell>
          <cell r="J34">
            <v>2</v>
          </cell>
          <cell r="K34">
            <v>0</v>
          </cell>
          <cell r="L34">
            <v>0</v>
          </cell>
          <cell r="M34">
            <v>0</v>
          </cell>
        </row>
        <row r="35">
          <cell r="I35" t="str">
            <v>陈剑峰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I36" t="str">
            <v>陈洁云</v>
          </cell>
          <cell r="J36">
            <v>67</v>
          </cell>
          <cell r="K36">
            <v>353000</v>
          </cell>
          <cell r="L36">
            <v>353000</v>
          </cell>
          <cell r="M36">
            <v>35.3</v>
          </cell>
        </row>
        <row r="37">
          <cell r="I37" t="str">
            <v>陈靓</v>
          </cell>
          <cell r="J37">
            <v>1</v>
          </cell>
          <cell r="K37">
            <v>9000</v>
          </cell>
          <cell r="L37">
            <v>9000</v>
          </cell>
          <cell r="M37">
            <v>0.9</v>
          </cell>
        </row>
        <row r="38">
          <cell r="I38" t="str">
            <v>陈莉娜</v>
          </cell>
          <cell r="J38">
            <v>1</v>
          </cell>
          <cell r="K38">
            <v>310000</v>
          </cell>
          <cell r="L38">
            <v>310000</v>
          </cell>
          <cell r="M38">
            <v>31</v>
          </cell>
        </row>
        <row r="39">
          <cell r="I39" t="str">
            <v>陈璐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I40" t="str">
            <v>陈敏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I41" t="str">
            <v>陈名</v>
          </cell>
          <cell r="J41">
            <v>2</v>
          </cell>
          <cell r="K41">
            <v>440425</v>
          </cell>
          <cell r="L41">
            <v>440425</v>
          </cell>
          <cell r="M41">
            <v>44.0425</v>
          </cell>
        </row>
        <row r="42">
          <cell r="I42" t="str">
            <v>陈珮瑶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I43" t="str">
            <v>陈琦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I44" t="str">
            <v>陈秋依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I45" t="str">
            <v>陈瑞卿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I46" t="str">
            <v>陈睿佳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I47" t="str">
            <v>陈诗然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I48" t="str">
            <v>陈淑玲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  <row r="49">
          <cell r="I49" t="str">
            <v>陈思齐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I50" t="str">
            <v>陈婷</v>
          </cell>
          <cell r="J50">
            <v>0</v>
          </cell>
          <cell r="K50">
            <v>28500</v>
          </cell>
          <cell r="L50">
            <v>28500</v>
          </cell>
          <cell r="M50">
            <v>2.85</v>
          </cell>
        </row>
        <row r="51">
          <cell r="I51" t="str">
            <v>陈伟奋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I52" t="str">
            <v>陈雯瑛</v>
          </cell>
          <cell r="J52">
            <v>16</v>
          </cell>
          <cell r="K52">
            <v>270000</v>
          </cell>
          <cell r="L52">
            <v>270000</v>
          </cell>
          <cell r="M52">
            <v>27</v>
          </cell>
        </row>
        <row r="53">
          <cell r="I53" t="str">
            <v>陈晓敏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I54" t="str">
            <v>陈欣文</v>
          </cell>
          <cell r="J54">
            <v>0</v>
          </cell>
          <cell r="K54">
            <v>200000</v>
          </cell>
          <cell r="L54">
            <v>200000</v>
          </cell>
          <cell r="M54">
            <v>20</v>
          </cell>
        </row>
        <row r="55">
          <cell r="I55" t="str">
            <v>陈俨珏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I56" t="str">
            <v>陈艳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I57" t="str">
            <v>陈瑶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I58" t="str">
            <v>陈以恒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I59" t="str">
            <v>陈永琪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I60" t="str">
            <v>陈语嘉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I61" t="str">
            <v>陈玉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I62" t="str">
            <v>陈园园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I63" t="str">
            <v>陈真逸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I64" t="str">
            <v>陈子悦</v>
          </cell>
          <cell r="J64">
            <v>10</v>
          </cell>
          <cell r="K64">
            <v>0</v>
          </cell>
          <cell r="L64">
            <v>0</v>
          </cell>
          <cell r="M64">
            <v>0</v>
          </cell>
        </row>
        <row r="65">
          <cell r="I65" t="str">
            <v>成丽萍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I66" t="str">
            <v>程钧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I67" t="str">
            <v>程远芳</v>
          </cell>
          <cell r="J67">
            <v>0</v>
          </cell>
          <cell r="K67">
            <v>109000</v>
          </cell>
          <cell r="L67">
            <v>109000</v>
          </cell>
          <cell r="M67">
            <v>10.9</v>
          </cell>
        </row>
        <row r="68">
          <cell r="I68" t="str">
            <v>程智华</v>
          </cell>
          <cell r="J68">
            <v>0</v>
          </cell>
          <cell r="K68">
            <v>14000</v>
          </cell>
          <cell r="L68">
            <v>14000</v>
          </cell>
          <cell r="M68">
            <v>1.4</v>
          </cell>
        </row>
        <row r="69">
          <cell r="I69" t="str">
            <v>储天捷</v>
          </cell>
          <cell r="J69">
            <v>3</v>
          </cell>
          <cell r="K69">
            <v>100000</v>
          </cell>
          <cell r="L69">
            <v>100000</v>
          </cell>
          <cell r="M69">
            <v>10</v>
          </cell>
        </row>
        <row r="70">
          <cell r="I70" t="str">
            <v>褚梦露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I71" t="str">
            <v>戴纯清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I72" t="str">
            <v>戴加贝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I73" t="str">
            <v>戴佳怡</v>
          </cell>
          <cell r="J73">
            <v>0</v>
          </cell>
          <cell r="K73">
            <v>2600</v>
          </cell>
          <cell r="L73">
            <v>2600</v>
          </cell>
          <cell r="M73">
            <v>0.26</v>
          </cell>
        </row>
        <row r="74">
          <cell r="I74" t="str">
            <v>戴思静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I75" t="str">
            <v>戴贇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I76" t="str">
            <v>邓艳丽</v>
          </cell>
          <cell r="J76">
            <v>1</v>
          </cell>
          <cell r="K76">
            <v>518700</v>
          </cell>
          <cell r="L76">
            <v>518700</v>
          </cell>
          <cell r="M76">
            <v>51.87</v>
          </cell>
        </row>
        <row r="77">
          <cell r="I77" t="str">
            <v>丁丹萍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I78" t="str">
            <v>丁晓雄</v>
          </cell>
          <cell r="J78">
            <v>3</v>
          </cell>
          <cell r="K78">
            <v>16000</v>
          </cell>
          <cell r="L78">
            <v>16000</v>
          </cell>
          <cell r="M78">
            <v>1.6</v>
          </cell>
        </row>
        <row r="79">
          <cell r="I79" t="str">
            <v>董莉莉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I80" t="str">
            <v>董伟菁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I81" t="str">
            <v>董秀兰</v>
          </cell>
          <cell r="J81">
            <v>0</v>
          </cell>
          <cell r="K81">
            <v>200000</v>
          </cell>
          <cell r="L81">
            <v>200000</v>
          </cell>
          <cell r="M81">
            <v>20</v>
          </cell>
        </row>
        <row r="82">
          <cell r="I82" t="str">
            <v>杜鑫怡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I83" t="str">
            <v>杜星瑶</v>
          </cell>
          <cell r="J83">
            <v>26</v>
          </cell>
          <cell r="K83">
            <v>1150000</v>
          </cell>
          <cell r="L83">
            <v>1150000</v>
          </cell>
          <cell r="M83">
            <v>115</v>
          </cell>
        </row>
        <row r="84">
          <cell r="I84" t="str">
            <v>杜以晴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I85" t="str">
            <v>樊文笺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I86" t="str">
            <v>范文通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I87" t="str">
            <v>房玉虹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I88" t="str">
            <v>费思量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I89" t="str">
            <v>费文婷</v>
          </cell>
          <cell r="J89">
            <v>15</v>
          </cell>
          <cell r="K89">
            <v>0</v>
          </cell>
          <cell r="L89">
            <v>0</v>
          </cell>
          <cell r="M89">
            <v>0</v>
          </cell>
        </row>
        <row r="90">
          <cell r="I90" t="str">
            <v>费晓晨</v>
          </cell>
          <cell r="J90">
            <v>0</v>
          </cell>
          <cell r="K90">
            <v>271500</v>
          </cell>
          <cell r="L90">
            <v>271500</v>
          </cell>
          <cell r="M90">
            <v>27.15</v>
          </cell>
        </row>
        <row r="91">
          <cell r="I91" t="str">
            <v>冯凯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</row>
        <row r="92">
          <cell r="I92" t="str">
            <v>冯妮</v>
          </cell>
          <cell r="J92">
            <v>4</v>
          </cell>
          <cell r="K92">
            <v>0</v>
          </cell>
          <cell r="L92">
            <v>0</v>
          </cell>
          <cell r="M92">
            <v>0</v>
          </cell>
        </row>
        <row r="93">
          <cell r="I93" t="str">
            <v>冯伟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I94" t="str">
            <v>傅静妍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I95" t="str">
            <v>高磊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I96" t="str">
            <v>高露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I97" t="str">
            <v>高卫恩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I98" t="str">
            <v>高阳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I99" t="str">
            <v>高越</v>
          </cell>
          <cell r="J99">
            <v>0</v>
          </cell>
          <cell r="K99">
            <v>68300</v>
          </cell>
          <cell r="L99">
            <v>68300</v>
          </cell>
          <cell r="M99">
            <v>6.83</v>
          </cell>
        </row>
        <row r="100">
          <cell r="I100" t="str">
            <v>高鋆睿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I101" t="str">
            <v>郜晓霖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I102" t="str">
            <v>戈鑫毅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I103" t="str">
            <v>葛欣怡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I104" t="str">
            <v>龚纯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I105" t="str">
            <v>龚昊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</row>
        <row r="106">
          <cell r="I106" t="str">
            <v>龚浩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I107" t="str">
            <v>龚华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I108" t="str">
            <v>龚洁</v>
          </cell>
          <cell r="J108">
            <v>0</v>
          </cell>
          <cell r="K108">
            <v>307000</v>
          </cell>
          <cell r="L108">
            <v>307000</v>
          </cell>
          <cell r="M108">
            <v>30.7</v>
          </cell>
        </row>
        <row r="109">
          <cell r="I109" t="str">
            <v>龚文浩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I110" t="str">
            <v>龚欣怡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I111" t="str">
            <v>龚振华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I112" t="str">
            <v>龚政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I113" t="str">
            <v>顾诚劼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I114" t="str">
            <v>顾虹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I115" t="str">
            <v>顾佳怡</v>
          </cell>
          <cell r="J115">
            <v>0</v>
          </cell>
          <cell r="K115">
            <v>36300</v>
          </cell>
          <cell r="L115">
            <v>36300</v>
          </cell>
          <cell r="M115">
            <v>3.63</v>
          </cell>
        </row>
        <row r="116">
          <cell r="I116" t="str">
            <v>顾佳源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I117" t="str">
            <v>顾建安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I118" t="str">
            <v>顾美芬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I119" t="str">
            <v>顾盼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I120" t="str">
            <v>顾琼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I121" t="str">
            <v>顾诗芸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I122" t="str">
            <v>顾伟洁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I123" t="str">
            <v>顾伟丽</v>
          </cell>
          <cell r="J123">
            <v>2</v>
          </cell>
          <cell r="K123">
            <v>989460</v>
          </cell>
          <cell r="L123">
            <v>989460</v>
          </cell>
          <cell r="M123">
            <v>98.946</v>
          </cell>
        </row>
        <row r="124">
          <cell r="I124" t="str">
            <v>顾卫平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I125" t="str">
            <v>顾晓峰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I126" t="str">
            <v>顾嫣丽</v>
          </cell>
          <cell r="J126">
            <v>0</v>
          </cell>
          <cell r="K126">
            <v>20000</v>
          </cell>
          <cell r="L126">
            <v>20000</v>
          </cell>
          <cell r="M126">
            <v>2</v>
          </cell>
        </row>
        <row r="127">
          <cell r="I127" t="str">
            <v>顾亦萌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I128" t="str">
            <v>顾奕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I129" t="str">
            <v>顾愉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I130" t="str">
            <v>顾悦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I131" t="str">
            <v>顾振宇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I132" t="str">
            <v>顾志涛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I133" t="str">
            <v>桂旖旎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I134" t="str">
            <v>郭北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I135" t="str">
            <v>郭凤华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I136" t="str">
            <v>郭静华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I137" t="str">
            <v>郭勤</v>
          </cell>
          <cell r="J137">
            <v>0</v>
          </cell>
          <cell r="K137">
            <v>414283</v>
          </cell>
          <cell r="L137">
            <v>414283</v>
          </cell>
          <cell r="M137">
            <v>41.4283</v>
          </cell>
        </row>
        <row r="138">
          <cell r="I138" t="str">
            <v>郭青青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I139" t="str">
            <v>郭思宇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</row>
        <row r="140">
          <cell r="I140" t="str">
            <v>郭婉姣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I141" t="str">
            <v>郭莹珞</v>
          </cell>
          <cell r="J141">
            <v>3</v>
          </cell>
          <cell r="K141">
            <v>0</v>
          </cell>
          <cell r="L141">
            <v>0</v>
          </cell>
          <cell r="M141">
            <v>0</v>
          </cell>
        </row>
        <row r="142">
          <cell r="I142" t="str">
            <v>韩欧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I143" t="str">
            <v>郝剑华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I144" t="str">
            <v>何佳</v>
          </cell>
          <cell r="J144">
            <v>3</v>
          </cell>
          <cell r="K144">
            <v>0</v>
          </cell>
          <cell r="L144">
            <v>0</v>
          </cell>
          <cell r="M144">
            <v>0</v>
          </cell>
        </row>
        <row r="145">
          <cell r="I145" t="str">
            <v>何佳义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I146" t="str">
            <v>何聂琼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I147" t="str">
            <v>何晴妍</v>
          </cell>
          <cell r="J147">
            <v>1</v>
          </cell>
          <cell r="K147">
            <v>20000</v>
          </cell>
          <cell r="L147">
            <v>20000</v>
          </cell>
          <cell r="M147">
            <v>2</v>
          </cell>
        </row>
        <row r="148">
          <cell r="I148" t="str">
            <v>何伟清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I149" t="str">
            <v>何雨秋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I150" t="str">
            <v>和艳珺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I151" t="str">
            <v>洪瞿辰</v>
          </cell>
          <cell r="J151">
            <v>0</v>
          </cell>
          <cell r="K151">
            <v>70000</v>
          </cell>
          <cell r="L151">
            <v>70000</v>
          </cell>
          <cell r="M151">
            <v>7</v>
          </cell>
        </row>
        <row r="152">
          <cell r="I152" t="str">
            <v>胡凤芳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I153" t="str">
            <v>胡菁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I154" t="str">
            <v>胡茹萍</v>
          </cell>
          <cell r="J154">
            <v>0</v>
          </cell>
          <cell r="K154">
            <v>200000</v>
          </cell>
          <cell r="L154">
            <v>200000</v>
          </cell>
          <cell r="M154">
            <v>20</v>
          </cell>
        </row>
        <row r="155">
          <cell r="I155" t="str">
            <v>胡伟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I156" t="str">
            <v>胡燕华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I157" t="str">
            <v>胡轶菲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I158" t="str">
            <v>胡筠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I159" t="str">
            <v>胡振林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I160" t="str">
            <v>胡志军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I161" t="str">
            <v>花瑾漪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I162" t="str">
            <v>花梦琦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I163" t="str">
            <v>黄海东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I164" t="str">
            <v>黄金宇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I165" t="str">
            <v>黄凯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I166" t="str">
            <v>黄立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I167" t="str">
            <v>黄萍</v>
          </cell>
          <cell r="J167">
            <v>0</v>
          </cell>
          <cell r="K167">
            <v>70000</v>
          </cell>
          <cell r="L167">
            <v>70000</v>
          </cell>
          <cell r="M167">
            <v>7</v>
          </cell>
        </row>
        <row r="168">
          <cell r="I168" t="str">
            <v>黄琼</v>
          </cell>
          <cell r="J168">
            <v>0</v>
          </cell>
          <cell r="K168">
            <v>70000</v>
          </cell>
          <cell r="L168">
            <v>70000</v>
          </cell>
          <cell r="M168">
            <v>7</v>
          </cell>
        </row>
        <row r="169">
          <cell r="I169" t="str">
            <v>黄任潇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I170" t="str">
            <v>黄伟丽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I171" t="str">
            <v>黄雯怡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I172" t="str">
            <v>黄晓伟</v>
          </cell>
          <cell r="J172">
            <v>1</v>
          </cell>
          <cell r="K172">
            <v>50000</v>
          </cell>
          <cell r="L172">
            <v>50000</v>
          </cell>
          <cell r="M172">
            <v>5</v>
          </cell>
        </row>
        <row r="173">
          <cell r="I173" t="str">
            <v>黄晓燕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I174" t="str">
            <v>黄晓轶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I175" t="str">
            <v>黄旭</v>
          </cell>
          <cell r="J175">
            <v>29</v>
          </cell>
          <cell r="K175">
            <v>169000</v>
          </cell>
          <cell r="L175">
            <v>169000</v>
          </cell>
          <cell r="M175">
            <v>16.9</v>
          </cell>
        </row>
        <row r="176">
          <cell r="I176" t="str">
            <v>黄燕琼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I177" t="str">
            <v>黄尧</v>
          </cell>
          <cell r="J177">
            <v>0</v>
          </cell>
          <cell r="K177">
            <v>6200</v>
          </cell>
          <cell r="L177">
            <v>6200</v>
          </cell>
          <cell r="M177">
            <v>0.62</v>
          </cell>
        </row>
        <row r="178">
          <cell r="I178" t="str">
            <v>黄伊</v>
          </cell>
          <cell r="J178">
            <v>0</v>
          </cell>
          <cell r="K178">
            <v>200000</v>
          </cell>
          <cell r="L178">
            <v>200000</v>
          </cell>
          <cell r="M178">
            <v>20</v>
          </cell>
        </row>
        <row r="179">
          <cell r="I179" t="str">
            <v>黄伊雯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I180" t="str">
            <v>黄逸莹</v>
          </cell>
          <cell r="J180">
            <v>0</v>
          </cell>
          <cell r="K180">
            <v>123100</v>
          </cell>
          <cell r="L180">
            <v>123100</v>
          </cell>
          <cell r="M180">
            <v>12.31</v>
          </cell>
        </row>
        <row r="181">
          <cell r="I181" t="str">
            <v>黄懿胤</v>
          </cell>
          <cell r="J181">
            <v>0</v>
          </cell>
          <cell r="K181">
            <v>33000</v>
          </cell>
          <cell r="L181">
            <v>33000</v>
          </cell>
          <cell r="M181">
            <v>3.3</v>
          </cell>
        </row>
        <row r="182">
          <cell r="I182" t="str">
            <v>黄芝兰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I183" t="str">
            <v>霍达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I184" t="str">
            <v>姬婷婷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I185" t="str">
            <v>计财兴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I186" t="str">
            <v>计婧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I187" t="str">
            <v>计知己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I188" t="str">
            <v>贾琼</v>
          </cell>
          <cell r="J188">
            <v>0</v>
          </cell>
          <cell r="K188">
            <v>900</v>
          </cell>
          <cell r="L188">
            <v>900</v>
          </cell>
          <cell r="M188">
            <v>0.09</v>
          </cell>
        </row>
        <row r="189">
          <cell r="I189" t="str">
            <v>贾卫东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I190" t="str">
            <v>江川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I191" t="str">
            <v>江琳莉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I192" t="str">
            <v>江以润</v>
          </cell>
          <cell r="J192">
            <v>0</v>
          </cell>
          <cell r="K192">
            <v>6000</v>
          </cell>
          <cell r="L192">
            <v>6000</v>
          </cell>
          <cell r="M192">
            <v>0.6</v>
          </cell>
        </row>
        <row r="193">
          <cell r="I193" t="str">
            <v>姜昊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I194" t="str">
            <v>姜慧珍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I195" t="str">
            <v>姜珉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I196" t="str">
            <v>姜晓晔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I197" t="str">
            <v>蒋朝盛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I198" t="str">
            <v>蒋磊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I199" t="str">
            <v>蒋莉青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I200" t="str">
            <v>蒋育华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I201" t="str">
            <v>蒋钰雯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I202" t="str">
            <v>焦虹</v>
          </cell>
          <cell r="J202">
            <v>0</v>
          </cell>
          <cell r="K202">
            <v>308348</v>
          </cell>
          <cell r="L202">
            <v>308348</v>
          </cell>
          <cell r="M202">
            <v>30.8348</v>
          </cell>
        </row>
        <row r="203">
          <cell r="I203" t="str">
            <v>焦琼锐</v>
          </cell>
          <cell r="J203">
            <v>0</v>
          </cell>
          <cell r="K203">
            <v>20000</v>
          </cell>
          <cell r="L203">
            <v>20000</v>
          </cell>
          <cell r="M203">
            <v>2</v>
          </cell>
        </row>
        <row r="204">
          <cell r="I204" t="str">
            <v>焦玉姗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I205" t="str">
            <v>金斌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 t="str">
            <v>金剑斌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I207" t="str">
            <v>金丽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I208" t="str">
            <v>金佩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I209" t="str">
            <v>金涛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I210" t="str">
            <v>金晓欢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I211" t="str">
            <v>金怡筠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I212" t="str">
            <v>金莹莹</v>
          </cell>
          <cell r="J212">
            <v>5</v>
          </cell>
          <cell r="K212">
            <v>0</v>
          </cell>
          <cell r="L212">
            <v>0</v>
          </cell>
          <cell r="M212">
            <v>0</v>
          </cell>
        </row>
        <row r="213">
          <cell r="I213" t="str">
            <v>景子芸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I214" t="str">
            <v>阚圣凌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I215" t="str">
            <v>柯方逸</v>
          </cell>
          <cell r="J215">
            <v>0</v>
          </cell>
          <cell r="K215">
            <v>8000</v>
          </cell>
          <cell r="L215">
            <v>8000</v>
          </cell>
          <cell r="M215">
            <v>0.8</v>
          </cell>
        </row>
        <row r="216">
          <cell r="I216" t="str">
            <v>柯洋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I217" t="str">
            <v>孔佳琦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I218" t="str">
            <v>孔祥贇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 t="str">
            <v>李丁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I220" t="str">
            <v>李涵虚</v>
          </cell>
          <cell r="J220">
            <v>0</v>
          </cell>
          <cell r="K220">
            <v>100000</v>
          </cell>
          <cell r="L220">
            <v>100000</v>
          </cell>
          <cell r="M220">
            <v>10</v>
          </cell>
        </row>
        <row r="221">
          <cell r="I221" t="str">
            <v>李恒丰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I222" t="str">
            <v>李慧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I223" t="str">
            <v>李菊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I224" t="str">
            <v>李君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I225" t="str">
            <v>李凌波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 t="str">
            <v>李凌峰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</row>
        <row r="227">
          <cell r="I227" t="str">
            <v>李萍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I228" t="str">
            <v>李强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I229" t="str">
            <v>李青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 t="str">
            <v>李青颖</v>
          </cell>
          <cell r="J230">
            <v>0</v>
          </cell>
          <cell r="K230">
            <v>17888</v>
          </cell>
          <cell r="L230">
            <v>17888</v>
          </cell>
          <cell r="M230">
            <v>1.7888</v>
          </cell>
        </row>
        <row r="231">
          <cell r="I231" t="str">
            <v>李润杰</v>
          </cell>
          <cell r="J231">
            <v>0</v>
          </cell>
          <cell r="K231">
            <v>6648</v>
          </cell>
          <cell r="L231">
            <v>6648</v>
          </cell>
          <cell r="M231">
            <v>0.6648</v>
          </cell>
        </row>
        <row r="232">
          <cell r="I232" t="str">
            <v>李书吟</v>
          </cell>
          <cell r="J232">
            <v>15</v>
          </cell>
          <cell r="K232">
            <v>230000</v>
          </cell>
          <cell r="L232">
            <v>230000</v>
          </cell>
          <cell r="M232">
            <v>23</v>
          </cell>
        </row>
        <row r="233">
          <cell r="I233" t="str">
            <v>李思聪</v>
          </cell>
          <cell r="J233">
            <v>7</v>
          </cell>
          <cell r="K233">
            <v>100000</v>
          </cell>
          <cell r="L233">
            <v>100000</v>
          </cell>
          <cell r="M233">
            <v>10</v>
          </cell>
        </row>
        <row r="234">
          <cell r="I234" t="str">
            <v>李思思</v>
          </cell>
          <cell r="J234">
            <v>0</v>
          </cell>
          <cell r="K234">
            <v>209500</v>
          </cell>
          <cell r="L234">
            <v>209500</v>
          </cell>
          <cell r="M234">
            <v>20.95</v>
          </cell>
        </row>
        <row r="235">
          <cell r="I235" t="str">
            <v>李素文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I236" t="str">
            <v>李想</v>
          </cell>
          <cell r="J236">
            <v>0</v>
          </cell>
          <cell r="K236">
            <v>32999</v>
          </cell>
          <cell r="L236">
            <v>32999</v>
          </cell>
          <cell r="M236">
            <v>3.2999</v>
          </cell>
        </row>
        <row r="237">
          <cell r="I237" t="str">
            <v>李晓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 t="str">
            <v>李雪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 t="str">
            <v>李亚</v>
          </cell>
          <cell r="J239">
            <v>39</v>
          </cell>
          <cell r="K239">
            <v>800000</v>
          </cell>
          <cell r="L239">
            <v>800000</v>
          </cell>
          <cell r="M239">
            <v>80</v>
          </cell>
        </row>
        <row r="240">
          <cell r="I240" t="str">
            <v>李莹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I241" t="str">
            <v>李雨蒙</v>
          </cell>
          <cell r="J241">
            <v>2</v>
          </cell>
          <cell r="K241">
            <v>0</v>
          </cell>
          <cell r="L241">
            <v>0</v>
          </cell>
          <cell r="M241">
            <v>0</v>
          </cell>
        </row>
        <row r="242">
          <cell r="I242" t="str">
            <v>李玉莺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I243" t="str">
            <v>李志明</v>
          </cell>
          <cell r="J243">
            <v>1</v>
          </cell>
          <cell r="K243">
            <v>789000</v>
          </cell>
          <cell r="L243">
            <v>789000</v>
          </cell>
          <cell r="M243">
            <v>78.9</v>
          </cell>
        </row>
        <row r="244">
          <cell r="I244" t="str">
            <v>厉笑天</v>
          </cell>
          <cell r="J244">
            <v>0</v>
          </cell>
          <cell r="K244">
            <v>90000</v>
          </cell>
          <cell r="L244">
            <v>90000</v>
          </cell>
          <cell r="M244">
            <v>9</v>
          </cell>
        </row>
        <row r="245">
          <cell r="I245" t="str">
            <v>梁裔欣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I246" t="str">
            <v>林华菁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I247" t="str">
            <v>林慧婷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I248" t="str">
            <v>林婕</v>
          </cell>
          <cell r="J248">
            <v>0</v>
          </cell>
          <cell r="K248">
            <v>21000</v>
          </cell>
          <cell r="L248">
            <v>21000</v>
          </cell>
          <cell r="M248">
            <v>2.1</v>
          </cell>
        </row>
        <row r="249">
          <cell r="I249" t="str">
            <v>林晓凤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I250" t="str">
            <v>凌岚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I251" t="str">
            <v>凌思宇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I252" t="str">
            <v>凌毅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I253" t="str">
            <v>刘呈锦</v>
          </cell>
          <cell r="J253">
            <v>0</v>
          </cell>
          <cell r="K253">
            <v>231000</v>
          </cell>
          <cell r="L253">
            <v>231000</v>
          </cell>
          <cell r="M253">
            <v>23.1</v>
          </cell>
        </row>
        <row r="254">
          <cell r="I254" t="str">
            <v>刘笛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I255" t="str">
            <v>刘栋</v>
          </cell>
          <cell r="J255">
            <v>0</v>
          </cell>
          <cell r="K255">
            <v>20000</v>
          </cell>
          <cell r="L255">
            <v>20000</v>
          </cell>
          <cell r="M255">
            <v>2</v>
          </cell>
        </row>
        <row r="256">
          <cell r="I256" t="str">
            <v>刘国平</v>
          </cell>
          <cell r="J256">
            <v>1</v>
          </cell>
          <cell r="K256">
            <v>135000</v>
          </cell>
          <cell r="L256">
            <v>135000</v>
          </cell>
          <cell r="M256">
            <v>13.5</v>
          </cell>
        </row>
        <row r="257">
          <cell r="I257" t="str">
            <v>刘佳伟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I258" t="str">
            <v>刘洁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I259" t="str">
            <v>刘凛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I260" t="str">
            <v>刘璐萱</v>
          </cell>
          <cell r="J260">
            <v>0</v>
          </cell>
          <cell r="K260">
            <v>90000</v>
          </cell>
          <cell r="L260">
            <v>90000</v>
          </cell>
          <cell r="M260">
            <v>9</v>
          </cell>
        </row>
        <row r="261">
          <cell r="I261" t="str">
            <v>刘敏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I262" t="str">
            <v>刘盼</v>
          </cell>
          <cell r="J262">
            <v>0</v>
          </cell>
          <cell r="K262">
            <v>5000</v>
          </cell>
          <cell r="L262">
            <v>5000</v>
          </cell>
          <cell r="M262">
            <v>0.5</v>
          </cell>
        </row>
        <row r="263">
          <cell r="I263" t="str">
            <v>刘诗葭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I264" t="str">
            <v>刘婷婷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I265" t="str">
            <v>刘雯君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I266" t="str">
            <v>刘歆玥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I267" t="str">
            <v>刘雪菁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I268" t="str">
            <v>刘一畅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I269" t="str">
            <v>刘一瑾</v>
          </cell>
          <cell r="J269">
            <v>4</v>
          </cell>
          <cell r="K269">
            <v>858000</v>
          </cell>
          <cell r="L269">
            <v>858000</v>
          </cell>
          <cell r="M269">
            <v>85.8</v>
          </cell>
        </row>
        <row r="270">
          <cell r="I270" t="str">
            <v>刘臻澜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I271" t="str">
            <v>陆丹怡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I272" t="str">
            <v>陆红霞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I273" t="str">
            <v>陆华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I274" t="str">
            <v>陆骅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I275" t="str">
            <v>陆佳妮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I276" t="str">
            <v>陆可妍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I277" t="str">
            <v>陆利冬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I278" t="str">
            <v>陆莉娟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I279" t="str">
            <v>陆秋妍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I280" t="str">
            <v>陆天娇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I281" t="str">
            <v>陆薇薇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I282" t="str">
            <v>陆炜晶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I283" t="str">
            <v>陆文岚</v>
          </cell>
          <cell r="J283">
            <v>0</v>
          </cell>
          <cell r="K283">
            <v>65000</v>
          </cell>
          <cell r="L283">
            <v>65000</v>
          </cell>
          <cell r="M283">
            <v>6.5</v>
          </cell>
        </row>
        <row r="284">
          <cell r="I284" t="str">
            <v>陆贤翔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I285" t="str">
            <v>陆雅雯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I286" t="str">
            <v>陆彦昕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I287" t="str">
            <v>陆宇菲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I288" t="str">
            <v>陆韵芸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I289" t="str">
            <v>陆志明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I290" t="str">
            <v>陆志远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I291" t="str">
            <v>罗秋慧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I292" t="str">
            <v>罗晓雯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I293" t="str">
            <v>骆奕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I294" t="str">
            <v>吕婷婷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I295" t="str">
            <v>马成斌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I296" t="str">
            <v>马俊德</v>
          </cell>
          <cell r="J296">
            <v>1</v>
          </cell>
          <cell r="K296">
            <v>0</v>
          </cell>
          <cell r="L296">
            <v>0</v>
          </cell>
          <cell r="M296">
            <v>0</v>
          </cell>
        </row>
        <row r="297">
          <cell r="I297" t="str">
            <v>马良</v>
          </cell>
          <cell r="J297">
            <v>0</v>
          </cell>
          <cell r="K297">
            <v>12300</v>
          </cell>
          <cell r="L297">
            <v>12300</v>
          </cell>
          <cell r="M297">
            <v>1.23</v>
          </cell>
        </row>
        <row r="298">
          <cell r="I298" t="str">
            <v>马秋红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I299" t="str">
            <v>马胜伟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I300" t="str">
            <v>马涛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I301" t="str">
            <v>马燕清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I302" t="str">
            <v>马玉梅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I303" t="str">
            <v>马越骋</v>
          </cell>
          <cell r="J303">
            <v>2</v>
          </cell>
          <cell r="K303">
            <v>10000</v>
          </cell>
          <cell r="L303">
            <v>10000</v>
          </cell>
          <cell r="M303">
            <v>1</v>
          </cell>
        </row>
        <row r="304">
          <cell r="I304" t="str">
            <v>马智杰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I305" t="str">
            <v>毛晶洁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I306" t="str">
            <v>茅敏艳</v>
          </cell>
          <cell r="J306">
            <v>2</v>
          </cell>
          <cell r="K306">
            <v>752351</v>
          </cell>
          <cell r="L306">
            <v>752351</v>
          </cell>
          <cell r="M306">
            <v>75.2351</v>
          </cell>
        </row>
        <row r="307">
          <cell r="I307" t="str">
            <v>茅毅桢</v>
          </cell>
          <cell r="J307">
            <v>8</v>
          </cell>
          <cell r="K307">
            <v>120000</v>
          </cell>
          <cell r="L307">
            <v>120000</v>
          </cell>
          <cell r="M307">
            <v>12</v>
          </cell>
        </row>
        <row r="308">
          <cell r="I308" t="str">
            <v>梅娟</v>
          </cell>
          <cell r="J308">
            <v>0</v>
          </cell>
          <cell r="K308">
            <v>151500</v>
          </cell>
          <cell r="L308">
            <v>151500</v>
          </cell>
          <cell r="M308">
            <v>15.15</v>
          </cell>
        </row>
        <row r="309">
          <cell r="I309" t="str">
            <v>孟苗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I310" t="str">
            <v>孟庆龙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I311" t="str">
            <v>闵亮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I312" t="str">
            <v>莫之汇</v>
          </cell>
          <cell r="J312">
            <v>1</v>
          </cell>
          <cell r="K312">
            <v>116448</v>
          </cell>
          <cell r="L312">
            <v>116448</v>
          </cell>
          <cell r="M312">
            <v>11.6448</v>
          </cell>
        </row>
        <row r="313">
          <cell r="I313" t="str">
            <v>缪维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I314" t="str">
            <v>那智玉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I315" t="str">
            <v>倪颉成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I316" t="str">
            <v>倪金瑛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I317" t="str">
            <v>倪静</v>
          </cell>
          <cell r="J317">
            <v>0</v>
          </cell>
          <cell r="K317">
            <v>100000</v>
          </cell>
          <cell r="L317">
            <v>100000</v>
          </cell>
          <cell r="M317">
            <v>10</v>
          </cell>
        </row>
        <row r="318">
          <cell r="I318" t="str">
            <v>倪文华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I319" t="str">
            <v>倪叶东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I320" t="str">
            <v>倪祖欣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I321" t="str">
            <v>潘婕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I322" t="str">
            <v>潘群铭</v>
          </cell>
          <cell r="J322">
            <v>0</v>
          </cell>
          <cell r="K322">
            <v>19000</v>
          </cell>
          <cell r="L322">
            <v>19000</v>
          </cell>
          <cell r="M322">
            <v>1.9</v>
          </cell>
        </row>
        <row r="323">
          <cell r="I323" t="str">
            <v>潘盛伟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I324" t="str">
            <v>潘亦如</v>
          </cell>
          <cell r="J324">
            <v>0</v>
          </cell>
          <cell r="K324">
            <v>100000</v>
          </cell>
          <cell r="L324">
            <v>100000</v>
          </cell>
          <cell r="M324">
            <v>10</v>
          </cell>
        </row>
        <row r="325">
          <cell r="I325" t="str">
            <v>裴乐园</v>
          </cell>
          <cell r="J325">
            <v>1</v>
          </cell>
          <cell r="K325">
            <v>111000</v>
          </cell>
          <cell r="L325">
            <v>111000</v>
          </cell>
          <cell r="M325">
            <v>11.1</v>
          </cell>
        </row>
        <row r="326">
          <cell r="I326" t="str">
            <v>裴文良</v>
          </cell>
          <cell r="J326">
            <v>0</v>
          </cell>
          <cell r="K326">
            <v>525500</v>
          </cell>
          <cell r="L326">
            <v>525500</v>
          </cell>
          <cell r="M326">
            <v>52.55</v>
          </cell>
        </row>
        <row r="327">
          <cell r="I327" t="str">
            <v>彭婷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I328" t="str">
            <v>彭韦欣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I329" t="str">
            <v>彭小红</v>
          </cell>
          <cell r="J329">
            <v>0</v>
          </cell>
          <cell r="K329">
            <v>2734</v>
          </cell>
          <cell r="L329">
            <v>2734</v>
          </cell>
          <cell r="M329">
            <v>0.2734</v>
          </cell>
        </row>
        <row r="330">
          <cell r="I330" t="str">
            <v>彭永东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I331" t="str">
            <v>浦东分行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I332" t="str">
            <v>浦建峰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I333" t="str">
            <v>钱慧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I334" t="str">
            <v>钱潇伟</v>
          </cell>
          <cell r="J334">
            <v>1</v>
          </cell>
          <cell r="K334">
            <v>857000</v>
          </cell>
          <cell r="L334">
            <v>857000</v>
          </cell>
          <cell r="M334">
            <v>85.7</v>
          </cell>
        </row>
        <row r="335">
          <cell r="I335" t="str">
            <v>钱晓琳</v>
          </cell>
          <cell r="J335">
            <v>0</v>
          </cell>
          <cell r="K335">
            <v>39800</v>
          </cell>
          <cell r="L335">
            <v>39800</v>
          </cell>
          <cell r="M335">
            <v>3.98</v>
          </cell>
        </row>
        <row r="336">
          <cell r="I336" t="str">
            <v>钱雨阳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I337" t="str">
            <v>乔国亭</v>
          </cell>
          <cell r="J337">
            <v>0</v>
          </cell>
          <cell r="K337">
            <v>30000</v>
          </cell>
          <cell r="L337">
            <v>30000</v>
          </cell>
          <cell r="M337">
            <v>3</v>
          </cell>
        </row>
        <row r="338">
          <cell r="I338" t="str">
            <v>乔琼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I339" t="str">
            <v>乔向红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I340" t="str">
            <v>乔宇英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I341" t="str">
            <v>秦斌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I342" t="str">
            <v>秦波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I343" t="str">
            <v>秦萃薇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I344" t="str">
            <v>秦海风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I345" t="str">
            <v>邱诗悦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I346" t="str">
            <v>邱智慧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I347" t="str">
            <v>瞿剑萍</v>
          </cell>
          <cell r="J347">
            <v>0</v>
          </cell>
          <cell r="K347">
            <v>270000</v>
          </cell>
          <cell r="L347">
            <v>270000</v>
          </cell>
          <cell r="M347">
            <v>27</v>
          </cell>
        </row>
        <row r="348">
          <cell r="I348" t="str">
            <v>瞿洁</v>
          </cell>
          <cell r="J348">
            <v>0</v>
          </cell>
          <cell r="K348">
            <v>200800</v>
          </cell>
          <cell r="L348">
            <v>200800</v>
          </cell>
          <cell r="M348">
            <v>20.08</v>
          </cell>
        </row>
        <row r="349">
          <cell r="I349" t="str">
            <v>瞿贤娥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I350" t="str">
            <v>瞿逸程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I351" t="str">
            <v>任露霄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I352" t="str">
            <v>沙彬彬</v>
          </cell>
          <cell r="J352">
            <v>1</v>
          </cell>
          <cell r="K352">
            <v>330000</v>
          </cell>
          <cell r="L352">
            <v>330000</v>
          </cell>
          <cell r="M352">
            <v>33</v>
          </cell>
        </row>
        <row r="353">
          <cell r="I353" t="str">
            <v>沙莎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I354" t="str">
            <v>尚啸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I355" t="str">
            <v>邵文杰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I356" t="str">
            <v>邵秀梅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I357" t="str">
            <v>邵驿涵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I358" t="str">
            <v>沈春梅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I359" t="str">
            <v>沈国青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I360" t="str">
            <v>沈佳燕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I361" t="str">
            <v>沈磊蕾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I362" t="str">
            <v>沈丽莉</v>
          </cell>
          <cell r="J362">
            <v>1</v>
          </cell>
          <cell r="K362">
            <v>180000</v>
          </cell>
          <cell r="L362">
            <v>180000</v>
          </cell>
          <cell r="M362">
            <v>18</v>
          </cell>
        </row>
        <row r="363">
          <cell r="I363" t="str">
            <v>沈丽清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I364" t="str">
            <v>沈凌苇</v>
          </cell>
          <cell r="J364">
            <v>0</v>
          </cell>
          <cell r="K364">
            <v>200000</v>
          </cell>
          <cell r="L364">
            <v>200000</v>
          </cell>
          <cell r="M364">
            <v>20</v>
          </cell>
        </row>
        <row r="365">
          <cell r="I365" t="str">
            <v>沈潞逸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I366" t="str">
            <v>沈思远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I367" t="str">
            <v>沈晔玮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I368" t="str">
            <v>沈奕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I369" t="str">
            <v>沈逸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I370" t="str">
            <v>盛瑷卉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I371" t="str">
            <v>盛健隽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I372" t="str">
            <v>施佳杰</v>
          </cell>
          <cell r="J372">
            <v>0</v>
          </cell>
          <cell r="K372">
            <v>8000</v>
          </cell>
          <cell r="L372">
            <v>8000</v>
          </cell>
          <cell r="M372">
            <v>0.8</v>
          </cell>
        </row>
        <row r="373">
          <cell r="I373" t="str">
            <v>施嘉程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I374" t="str">
            <v>施梅华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I375" t="str">
            <v>施敏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I376" t="str">
            <v>施石欣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I377" t="str">
            <v>施瑜婷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I378" t="str">
            <v>史嘉杰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I379" t="str">
            <v>寿春连</v>
          </cell>
          <cell r="J379">
            <v>1</v>
          </cell>
          <cell r="K379">
            <v>304000</v>
          </cell>
          <cell r="L379">
            <v>304000</v>
          </cell>
          <cell r="M379">
            <v>30.4</v>
          </cell>
        </row>
        <row r="380">
          <cell r="I380" t="str">
            <v>舒欣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I381" t="str">
            <v>宋丹红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I382" t="str">
            <v>宋家豪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I383" t="str">
            <v>宋丽凤</v>
          </cell>
          <cell r="J383">
            <v>1</v>
          </cell>
          <cell r="K383">
            <v>811000</v>
          </cell>
          <cell r="L383">
            <v>811000</v>
          </cell>
          <cell r="M383">
            <v>81.1</v>
          </cell>
        </row>
        <row r="384">
          <cell r="I384" t="str">
            <v>宋露霞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I385" t="str">
            <v>宋莹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I386" t="str">
            <v>宋瀛英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I387" t="str">
            <v>苏英</v>
          </cell>
          <cell r="J387">
            <v>0</v>
          </cell>
          <cell r="K387">
            <v>20400</v>
          </cell>
          <cell r="L387">
            <v>20400</v>
          </cell>
          <cell r="M387">
            <v>2.04</v>
          </cell>
        </row>
        <row r="388">
          <cell r="I388" t="str">
            <v>孙晨璐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</row>
        <row r="389">
          <cell r="I389" t="str">
            <v>孙倩雯</v>
          </cell>
          <cell r="J389">
            <v>0</v>
          </cell>
          <cell r="K389">
            <v>100000</v>
          </cell>
          <cell r="L389">
            <v>100000</v>
          </cell>
          <cell r="M389">
            <v>10</v>
          </cell>
        </row>
        <row r="390">
          <cell r="I390" t="str">
            <v>孙瞿琰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I391" t="str">
            <v>孙思敏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I392" t="str">
            <v>孙惟讷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I393" t="str">
            <v>孙燕妮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I394" t="str">
            <v>孙仰阳</v>
          </cell>
          <cell r="J394">
            <v>1</v>
          </cell>
          <cell r="K394">
            <v>1134222</v>
          </cell>
          <cell r="L394">
            <v>1134222</v>
          </cell>
          <cell r="M394">
            <v>113.4222</v>
          </cell>
        </row>
        <row r="395">
          <cell r="I395" t="str">
            <v>孙祎莉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I396" t="str">
            <v>孙逸云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I397" t="str">
            <v>孙瑜婷</v>
          </cell>
          <cell r="J397">
            <v>0</v>
          </cell>
          <cell r="K397">
            <v>50000</v>
          </cell>
          <cell r="L397">
            <v>50000</v>
          </cell>
          <cell r="M397">
            <v>5</v>
          </cell>
        </row>
        <row r="398">
          <cell r="I398" t="str">
            <v>孙悦</v>
          </cell>
          <cell r="J398">
            <v>0</v>
          </cell>
          <cell r="K398">
            <v>200000</v>
          </cell>
          <cell r="L398">
            <v>200000</v>
          </cell>
          <cell r="M398">
            <v>20</v>
          </cell>
        </row>
        <row r="399">
          <cell r="I399" t="str">
            <v>孙智涛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I400" t="str">
            <v>孙忠权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I401" t="str">
            <v>谈霞震</v>
          </cell>
          <cell r="J401">
            <v>0</v>
          </cell>
          <cell r="K401">
            <v>30000</v>
          </cell>
          <cell r="L401">
            <v>30000</v>
          </cell>
          <cell r="M401">
            <v>3</v>
          </cell>
        </row>
        <row r="402">
          <cell r="I402" t="str">
            <v>谈新芳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I403" t="str">
            <v>谭茗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I404" t="str">
            <v>汤成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I405" t="str">
            <v>汤皓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I406" t="str">
            <v>汤佳元</v>
          </cell>
          <cell r="J406">
            <v>0</v>
          </cell>
          <cell r="K406">
            <v>10000</v>
          </cell>
          <cell r="L406">
            <v>10000</v>
          </cell>
          <cell r="M406">
            <v>1</v>
          </cell>
        </row>
        <row r="407">
          <cell r="I407" t="str">
            <v>汤明昊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I408" t="str">
            <v>汤珮蓉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I409" t="str">
            <v>唐安明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I410" t="str">
            <v>唐蓓莉</v>
          </cell>
          <cell r="J410">
            <v>1</v>
          </cell>
          <cell r="K410">
            <v>0</v>
          </cell>
          <cell r="L410">
            <v>0</v>
          </cell>
          <cell r="M410">
            <v>0</v>
          </cell>
        </row>
        <row r="411">
          <cell r="I411" t="str">
            <v>唐丹恒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I412" t="str">
            <v>唐嘉烨</v>
          </cell>
          <cell r="J412">
            <v>1</v>
          </cell>
          <cell r="K412">
            <v>0</v>
          </cell>
          <cell r="L412">
            <v>0</v>
          </cell>
          <cell r="M412">
            <v>0</v>
          </cell>
        </row>
        <row r="413">
          <cell r="I413" t="str">
            <v>唐瑞</v>
          </cell>
          <cell r="J413">
            <v>0</v>
          </cell>
          <cell r="K413">
            <v>200000</v>
          </cell>
          <cell r="L413">
            <v>200000</v>
          </cell>
          <cell r="M413">
            <v>20</v>
          </cell>
        </row>
        <row r="414">
          <cell r="I414" t="str">
            <v>唐诗蓓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I415" t="str">
            <v>唐伟国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I416" t="str">
            <v>唐雯</v>
          </cell>
          <cell r="J416">
            <v>1</v>
          </cell>
          <cell r="K416">
            <v>50000</v>
          </cell>
          <cell r="L416">
            <v>50000</v>
          </cell>
          <cell r="M416">
            <v>5</v>
          </cell>
        </row>
        <row r="417">
          <cell r="I417" t="str">
            <v>唐雄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I418" t="str">
            <v>唐秀鸳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I419" t="str">
            <v>唐奕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I420" t="str">
            <v>唐奕俊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I421" t="str">
            <v>唐志华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I422" t="str">
            <v>陶宏伟</v>
          </cell>
          <cell r="J422">
            <v>0</v>
          </cell>
          <cell r="K422">
            <v>50000</v>
          </cell>
          <cell r="L422">
            <v>50000</v>
          </cell>
          <cell r="M422">
            <v>5</v>
          </cell>
        </row>
        <row r="423">
          <cell r="I423" t="str">
            <v>陶轶欧</v>
          </cell>
          <cell r="J423">
            <v>0</v>
          </cell>
          <cell r="K423">
            <v>167000</v>
          </cell>
          <cell r="L423">
            <v>167000</v>
          </cell>
          <cell r="M423">
            <v>16.7</v>
          </cell>
        </row>
        <row r="424">
          <cell r="I424" t="str">
            <v>陶咏蕾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I425" t="str">
            <v>滕明琰</v>
          </cell>
          <cell r="J425">
            <v>0</v>
          </cell>
          <cell r="K425">
            <v>20000</v>
          </cell>
          <cell r="L425">
            <v>20000</v>
          </cell>
          <cell r="M425">
            <v>2</v>
          </cell>
        </row>
        <row r="426">
          <cell r="I426" t="str">
            <v>田轩飏</v>
          </cell>
          <cell r="J426">
            <v>0</v>
          </cell>
          <cell r="K426">
            <v>72000</v>
          </cell>
          <cell r="L426">
            <v>72000</v>
          </cell>
          <cell r="M426">
            <v>7.2</v>
          </cell>
        </row>
        <row r="427">
          <cell r="I427" t="str">
            <v>田雨蔚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I428" t="str">
            <v>童思佳</v>
          </cell>
          <cell r="J428">
            <v>28</v>
          </cell>
          <cell r="K428">
            <v>349400</v>
          </cell>
          <cell r="L428">
            <v>349400</v>
          </cell>
          <cell r="M428">
            <v>34.94</v>
          </cell>
        </row>
        <row r="429">
          <cell r="I429" t="str">
            <v>万华</v>
          </cell>
          <cell r="J429">
            <v>5</v>
          </cell>
          <cell r="K429">
            <v>1236064</v>
          </cell>
          <cell r="L429">
            <v>1236064</v>
          </cell>
          <cell r="M429">
            <v>123.6064</v>
          </cell>
        </row>
        <row r="430">
          <cell r="I430" t="str">
            <v>万佳来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I431" t="str">
            <v>万云峰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I432" t="str">
            <v>汪承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I433" t="str">
            <v>王晨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I434" t="str">
            <v>王纯</v>
          </cell>
          <cell r="J434">
            <v>6</v>
          </cell>
          <cell r="K434">
            <v>0</v>
          </cell>
          <cell r="L434">
            <v>0</v>
          </cell>
          <cell r="M434">
            <v>0</v>
          </cell>
        </row>
        <row r="435">
          <cell r="I435" t="str">
            <v>王凡一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I436" t="str">
            <v>王方欣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I437" t="str">
            <v>王国华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I438" t="str">
            <v>王国良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I439" t="str">
            <v>王海静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I440" t="str">
            <v>王浩源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I441" t="str">
            <v>王合波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I442" t="str">
            <v>王华兴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I443" t="str">
            <v>王佳艺</v>
          </cell>
          <cell r="J443">
            <v>0</v>
          </cell>
          <cell r="K443">
            <v>105000</v>
          </cell>
          <cell r="L443">
            <v>105000</v>
          </cell>
          <cell r="M443">
            <v>10.5</v>
          </cell>
        </row>
        <row r="444">
          <cell r="I444" t="str">
            <v>王建飞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I445" t="str">
            <v>王静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</row>
        <row r="446">
          <cell r="I446" t="str">
            <v>王立斌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I447" t="str">
            <v>王丽丽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I448" t="str">
            <v>王美燕</v>
          </cell>
          <cell r="J448">
            <v>78</v>
          </cell>
          <cell r="K448">
            <v>1250180</v>
          </cell>
          <cell r="L448">
            <v>1250180</v>
          </cell>
          <cell r="M448">
            <v>125.018</v>
          </cell>
        </row>
        <row r="449">
          <cell r="I449" t="str">
            <v>王明霞</v>
          </cell>
          <cell r="J449">
            <v>0</v>
          </cell>
          <cell r="K449">
            <v>526600</v>
          </cell>
          <cell r="L449">
            <v>526600</v>
          </cell>
          <cell r="M449">
            <v>52.66</v>
          </cell>
        </row>
        <row r="450">
          <cell r="I450" t="str">
            <v>王萍</v>
          </cell>
          <cell r="J450">
            <v>0</v>
          </cell>
          <cell r="K450">
            <v>130000</v>
          </cell>
          <cell r="L450">
            <v>130000</v>
          </cell>
          <cell r="M450">
            <v>13</v>
          </cell>
        </row>
        <row r="451">
          <cell r="I451" t="str">
            <v>王瑞睿</v>
          </cell>
          <cell r="J451">
            <v>0</v>
          </cell>
          <cell r="K451">
            <v>5888</v>
          </cell>
          <cell r="L451">
            <v>5888</v>
          </cell>
          <cell r="M451">
            <v>0.5888</v>
          </cell>
        </row>
        <row r="452">
          <cell r="I452" t="str">
            <v>王睿安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I453" t="str">
            <v>王诗怡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I454" t="str">
            <v>王涛萍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I455" t="str">
            <v>王维平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I456" t="str">
            <v>王晓军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I457" t="str">
            <v>王晓鹂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I458" t="str">
            <v>王艳红</v>
          </cell>
          <cell r="J458">
            <v>0</v>
          </cell>
          <cell r="K458">
            <v>221000</v>
          </cell>
          <cell r="L458">
            <v>221000</v>
          </cell>
          <cell r="M458">
            <v>22.1</v>
          </cell>
        </row>
        <row r="459">
          <cell r="I459" t="str">
            <v>王燕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I460" t="str">
            <v>王一静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I461" t="str">
            <v>王雨佳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I462" t="str">
            <v>王玥琦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I463" t="str">
            <v>王喆</v>
          </cell>
          <cell r="J463">
            <v>1</v>
          </cell>
          <cell r="K463">
            <v>4500</v>
          </cell>
          <cell r="L463">
            <v>4500</v>
          </cell>
          <cell r="M463">
            <v>0.45</v>
          </cell>
        </row>
        <row r="464">
          <cell r="I464" t="str">
            <v>王臻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I465" t="str">
            <v>王正平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I466" t="str">
            <v>王之韵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I467" t="str">
            <v>王子奇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I468" t="str">
            <v>韦晔</v>
          </cell>
          <cell r="J468">
            <v>0</v>
          </cell>
          <cell r="K468">
            <v>8000</v>
          </cell>
          <cell r="L468">
            <v>8000</v>
          </cell>
          <cell r="M468">
            <v>0.8</v>
          </cell>
        </row>
        <row r="469">
          <cell r="I469" t="str">
            <v>韦钰茹</v>
          </cell>
          <cell r="J469">
            <v>1</v>
          </cell>
          <cell r="K469">
            <v>0</v>
          </cell>
          <cell r="L469">
            <v>0</v>
          </cell>
          <cell r="M469">
            <v>0</v>
          </cell>
        </row>
        <row r="470">
          <cell r="I470" t="str">
            <v>卫爱丽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I471" t="str">
            <v>卫春雷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I472" t="str">
            <v>位帅琦</v>
          </cell>
          <cell r="J472">
            <v>30</v>
          </cell>
          <cell r="K472">
            <v>0</v>
          </cell>
          <cell r="L472">
            <v>0</v>
          </cell>
          <cell r="M472">
            <v>0</v>
          </cell>
        </row>
        <row r="473">
          <cell r="I473" t="str">
            <v>翁素仪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I474" t="str">
            <v>翁婷婷</v>
          </cell>
          <cell r="J474">
            <v>12</v>
          </cell>
          <cell r="K474">
            <v>850000</v>
          </cell>
          <cell r="L474">
            <v>850000</v>
          </cell>
          <cell r="M474">
            <v>85</v>
          </cell>
        </row>
        <row r="475">
          <cell r="I475" t="str">
            <v>吴爱萍</v>
          </cell>
          <cell r="J475">
            <v>0</v>
          </cell>
          <cell r="K475">
            <v>40000</v>
          </cell>
          <cell r="L475">
            <v>40000</v>
          </cell>
          <cell r="M475">
            <v>4</v>
          </cell>
        </row>
        <row r="476">
          <cell r="I476" t="str">
            <v>吴尔夫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I477" t="str">
            <v>吴杲</v>
          </cell>
          <cell r="J477">
            <v>7</v>
          </cell>
          <cell r="K477">
            <v>40000</v>
          </cell>
          <cell r="L477">
            <v>40000</v>
          </cell>
          <cell r="M477">
            <v>4</v>
          </cell>
        </row>
        <row r="478">
          <cell r="I478" t="str">
            <v>吴佳妮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I479" t="str">
            <v>吴佳雯</v>
          </cell>
          <cell r="J479">
            <v>9</v>
          </cell>
          <cell r="K479">
            <v>0</v>
          </cell>
          <cell r="L479">
            <v>0</v>
          </cell>
          <cell r="M479">
            <v>0</v>
          </cell>
        </row>
        <row r="480">
          <cell r="I480" t="str">
            <v>吴疆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I481" t="str">
            <v>吴静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I482" t="str">
            <v>吴静艺</v>
          </cell>
          <cell r="J482">
            <v>5</v>
          </cell>
          <cell r="K482">
            <v>46000</v>
          </cell>
          <cell r="L482">
            <v>46000</v>
          </cell>
          <cell r="M482">
            <v>4.6</v>
          </cell>
        </row>
        <row r="483">
          <cell r="I483" t="str">
            <v>吴俊明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I484" t="str">
            <v>吴明君</v>
          </cell>
          <cell r="J484">
            <v>7</v>
          </cell>
          <cell r="K484">
            <v>0</v>
          </cell>
          <cell r="L484">
            <v>0</v>
          </cell>
          <cell r="M484">
            <v>0</v>
          </cell>
        </row>
        <row r="485">
          <cell r="I485" t="str">
            <v>吴天予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I486" t="str">
            <v>吴文通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I487" t="str">
            <v>吴晓华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I488" t="str">
            <v>吴晓艳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I489" t="str">
            <v>吴莹</v>
          </cell>
          <cell r="J489">
            <v>0</v>
          </cell>
          <cell r="K489">
            <v>70000</v>
          </cell>
          <cell r="L489">
            <v>70000</v>
          </cell>
          <cell r="M489">
            <v>7</v>
          </cell>
        </row>
        <row r="490">
          <cell r="I490" t="str">
            <v>吴颖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I491" t="str">
            <v>吴钰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I492" t="str">
            <v>吴泽炬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I493" t="str">
            <v>吴正奕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</row>
        <row r="494">
          <cell r="I494" t="str">
            <v>伍艺锦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I495" t="str">
            <v>奚蕾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I496" t="str">
            <v>奚心雨</v>
          </cell>
          <cell r="J496">
            <v>0</v>
          </cell>
          <cell r="K496">
            <v>74000</v>
          </cell>
          <cell r="L496">
            <v>74000</v>
          </cell>
          <cell r="M496">
            <v>7.4</v>
          </cell>
        </row>
        <row r="497">
          <cell r="I497" t="str">
            <v>夏厦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I498" t="str">
            <v>夏真真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I499" t="str">
            <v>向华溢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I500" t="str">
            <v>肖晓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I501" t="str">
            <v>肖遥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I502" t="str">
            <v>谢佰轩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I503" t="str">
            <v>谢天</v>
          </cell>
          <cell r="J503">
            <v>0</v>
          </cell>
          <cell r="K503">
            <v>35000</v>
          </cell>
          <cell r="L503">
            <v>35000</v>
          </cell>
          <cell r="M503">
            <v>3.5</v>
          </cell>
        </row>
        <row r="504">
          <cell r="I504" t="str">
            <v>谢晓雯</v>
          </cell>
          <cell r="J504">
            <v>0</v>
          </cell>
          <cell r="K504">
            <v>80000</v>
          </cell>
          <cell r="L504">
            <v>80000</v>
          </cell>
          <cell r="M504">
            <v>8</v>
          </cell>
        </row>
        <row r="505">
          <cell r="I505" t="str">
            <v>谢政廷</v>
          </cell>
          <cell r="J505">
            <v>0</v>
          </cell>
          <cell r="K505">
            <v>500</v>
          </cell>
          <cell r="L505">
            <v>500</v>
          </cell>
          <cell r="M505">
            <v>0.05</v>
          </cell>
        </row>
        <row r="506">
          <cell r="I506" t="str">
            <v>刑景慧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I507" t="str">
            <v>邢聪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I508" t="str">
            <v>熊祎韬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I509" t="str">
            <v>徐冰樱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I510" t="str">
            <v>徐芳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I511" t="str">
            <v>徐昊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I512" t="str">
            <v>徐洪娣</v>
          </cell>
          <cell r="J512">
            <v>0</v>
          </cell>
          <cell r="K512">
            <v>100000</v>
          </cell>
          <cell r="L512">
            <v>100000</v>
          </cell>
          <cell r="M512">
            <v>10</v>
          </cell>
        </row>
        <row r="513">
          <cell r="I513" t="str">
            <v>徐佳颖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I514" t="str">
            <v>徐嘉新</v>
          </cell>
          <cell r="J514">
            <v>0</v>
          </cell>
          <cell r="K514">
            <v>12000</v>
          </cell>
          <cell r="L514">
            <v>12000</v>
          </cell>
          <cell r="M514">
            <v>1.2</v>
          </cell>
        </row>
        <row r="515">
          <cell r="I515" t="str">
            <v>徐建芳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I516" t="str">
            <v>徐金凤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I517" t="str">
            <v>徐进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I518" t="str">
            <v>徐君</v>
          </cell>
          <cell r="J518">
            <v>34</v>
          </cell>
          <cell r="K518">
            <v>3533012</v>
          </cell>
          <cell r="L518">
            <v>3533012</v>
          </cell>
          <cell r="M518">
            <v>353.3012</v>
          </cell>
        </row>
        <row r="519">
          <cell r="I519" t="str">
            <v>徐凯文</v>
          </cell>
          <cell r="J519">
            <v>0</v>
          </cell>
          <cell r="K519">
            <v>85000</v>
          </cell>
          <cell r="L519">
            <v>85000</v>
          </cell>
          <cell r="M519">
            <v>8.5</v>
          </cell>
        </row>
        <row r="520">
          <cell r="I520" t="str">
            <v>徐曼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I521" t="str">
            <v>徐敏杰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I522" t="str">
            <v>徐明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I523" t="str">
            <v>徐天豪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I524" t="str">
            <v>徐文婧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I525" t="str">
            <v>徐曦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</row>
        <row r="526">
          <cell r="I526" t="str">
            <v>徐晓芸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I527" t="str">
            <v>徐晔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I528" t="str">
            <v>徐亦欢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I529" t="str">
            <v>徐轶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I530" t="str">
            <v>徐圆圆</v>
          </cell>
          <cell r="J530">
            <v>5</v>
          </cell>
          <cell r="K530">
            <v>0</v>
          </cell>
          <cell r="L530">
            <v>0</v>
          </cell>
          <cell r="M530">
            <v>0</v>
          </cell>
        </row>
        <row r="531">
          <cell r="I531" t="str">
            <v>徐玥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I532" t="str">
            <v>徐珠佳</v>
          </cell>
          <cell r="J532">
            <v>1</v>
          </cell>
          <cell r="K532">
            <v>0</v>
          </cell>
          <cell r="L532">
            <v>0</v>
          </cell>
          <cell r="M532">
            <v>0</v>
          </cell>
        </row>
        <row r="533">
          <cell r="I533" t="str">
            <v>许嘉浩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I534" t="str">
            <v>许嘉陆</v>
          </cell>
          <cell r="J534">
            <v>7</v>
          </cell>
          <cell r="K534">
            <v>110000</v>
          </cell>
          <cell r="L534">
            <v>110000</v>
          </cell>
          <cell r="M534">
            <v>11</v>
          </cell>
        </row>
        <row r="535">
          <cell r="I535" t="str">
            <v>许诗怡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I536" t="str">
            <v>许闻多</v>
          </cell>
          <cell r="J536">
            <v>4</v>
          </cell>
          <cell r="K536">
            <v>837000</v>
          </cell>
          <cell r="L536">
            <v>837000</v>
          </cell>
          <cell r="M536">
            <v>83.7</v>
          </cell>
        </row>
        <row r="537">
          <cell r="I537" t="str">
            <v>许益畅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I538" t="str">
            <v>薛锋杰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I539" t="str">
            <v>薛建国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I540" t="str">
            <v>薛文佳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I541" t="str">
            <v>薛晓晨</v>
          </cell>
          <cell r="J541">
            <v>0</v>
          </cell>
          <cell r="K541">
            <v>1500</v>
          </cell>
          <cell r="L541">
            <v>1500</v>
          </cell>
          <cell r="M541">
            <v>0.15</v>
          </cell>
        </row>
        <row r="542">
          <cell r="I542" t="str">
            <v>薛筱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I543" t="str">
            <v>严超弘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I544" t="str">
            <v>严澄澜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I545" t="str">
            <v>严丹</v>
          </cell>
          <cell r="J545">
            <v>1</v>
          </cell>
          <cell r="K545">
            <v>56000</v>
          </cell>
          <cell r="L545">
            <v>56000</v>
          </cell>
          <cell r="M545">
            <v>5.6</v>
          </cell>
        </row>
        <row r="546">
          <cell r="I546" t="str">
            <v>严洁颖</v>
          </cell>
          <cell r="J546">
            <v>1</v>
          </cell>
          <cell r="K546">
            <v>0</v>
          </cell>
          <cell r="L546">
            <v>0</v>
          </cell>
          <cell r="M546">
            <v>0</v>
          </cell>
        </row>
        <row r="547">
          <cell r="I547" t="str">
            <v>严平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I548" t="str">
            <v>严志华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I549" t="str">
            <v>颜芳芳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I550" t="str">
            <v>颜容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I551" t="str">
            <v>杨传毅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I552" t="str">
            <v>杨欢</v>
          </cell>
          <cell r="J552">
            <v>6</v>
          </cell>
          <cell r="K552">
            <v>154760</v>
          </cell>
          <cell r="L552">
            <v>154760</v>
          </cell>
          <cell r="M552">
            <v>15.476</v>
          </cell>
        </row>
        <row r="553">
          <cell r="I553" t="str">
            <v>杨佳浩</v>
          </cell>
          <cell r="J553">
            <v>0</v>
          </cell>
          <cell r="K553">
            <v>10000</v>
          </cell>
          <cell r="L553">
            <v>10000</v>
          </cell>
          <cell r="M553">
            <v>1</v>
          </cell>
        </row>
        <row r="554">
          <cell r="I554" t="str">
            <v>杨佳伟</v>
          </cell>
          <cell r="J554">
            <v>0</v>
          </cell>
          <cell r="K554">
            <v>29256</v>
          </cell>
          <cell r="L554">
            <v>29256</v>
          </cell>
          <cell r="M554">
            <v>2.9256</v>
          </cell>
        </row>
        <row r="555">
          <cell r="I555" t="str">
            <v>杨坚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I556" t="str">
            <v>杨杰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I557" t="str">
            <v>杨静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I558" t="str">
            <v>杨静岚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I559" t="str">
            <v>杨珏珺</v>
          </cell>
          <cell r="J559">
            <v>6</v>
          </cell>
          <cell r="K559">
            <v>703000</v>
          </cell>
          <cell r="L559">
            <v>703000</v>
          </cell>
          <cell r="M559">
            <v>70.3</v>
          </cell>
        </row>
        <row r="560">
          <cell r="I560" t="str">
            <v>杨蕾敏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I561" t="str">
            <v>杨丽凤</v>
          </cell>
          <cell r="J561">
            <v>0</v>
          </cell>
          <cell r="K561">
            <v>20000</v>
          </cell>
          <cell r="L561">
            <v>20000</v>
          </cell>
          <cell r="M561">
            <v>2</v>
          </cell>
        </row>
        <row r="562">
          <cell r="I562" t="str">
            <v>杨丽萍</v>
          </cell>
          <cell r="J562">
            <v>0</v>
          </cell>
          <cell r="K562">
            <v>102500</v>
          </cell>
          <cell r="L562">
            <v>102500</v>
          </cell>
          <cell r="M562">
            <v>10.25</v>
          </cell>
        </row>
        <row r="563">
          <cell r="I563" t="str">
            <v>杨荣</v>
          </cell>
          <cell r="J563">
            <v>0</v>
          </cell>
          <cell r="K563">
            <v>122580</v>
          </cell>
          <cell r="L563">
            <v>122580</v>
          </cell>
          <cell r="M563">
            <v>12.258</v>
          </cell>
        </row>
        <row r="564">
          <cell r="I564" t="str">
            <v>杨维维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I565" t="str">
            <v>杨玮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I566" t="str">
            <v>杨卫兴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I567" t="str">
            <v>杨文莉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I568" t="str">
            <v>杨习里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I569" t="str">
            <v>杨小东</v>
          </cell>
          <cell r="J569">
            <v>78</v>
          </cell>
          <cell r="K569">
            <v>8597188</v>
          </cell>
          <cell r="L569">
            <v>8597188</v>
          </cell>
          <cell r="M569">
            <v>859.7188</v>
          </cell>
        </row>
        <row r="570">
          <cell r="I570" t="str">
            <v>杨晓露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I571" t="str">
            <v>杨新英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I572" t="str">
            <v>杨燕</v>
          </cell>
          <cell r="J572">
            <v>3</v>
          </cell>
          <cell r="K572">
            <v>210000</v>
          </cell>
          <cell r="L572">
            <v>210000</v>
          </cell>
          <cell r="M572">
            <v>21</v>
          </cell>
        </row>
        <row r="573">
          <cell r="I573" t="str">
            <v>杨阳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I574" t="str">
            <v>杨宇鹭</v>
          </cell>
          <cell r="J574">
            <v>4</v>
          </cell>
          <cell r="K574">
            <v>0</v>
          </cell>
          <cell r="L574">
            <v>0</v>
          </cell>
          <cell r="M574">
            <v>0</v>
          </cell>
        </row>
        <row r="575">
          <cell r="I575" t="str">
            <v>杨玉良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I576" t="str">
            <v>杨裕丹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I577" t="str">
            <v>杨园君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I578" t="str">
            <v>杨玥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I579" t="str">
            <v>姚慧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I580" t="str">
            <v>姚磊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I581" t="str">
            <v>姚翊佳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I582" t="str">
            <v>姚永平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I583" t="str">
            <v>姚庄静</v>
          </cell>
          <cell r="J583">
            <v>0</v>
          </cell>
          <cell r="K583">
            <v>206000</v>
          </cell>
          <cell r="L583">
            <v>206000</v>
          </cell>
          <cell r="M583">
            <v>20.6</v>
          </cell>
        </row>
        <row r="584">
          <cell r="I584" t="str">
            <v>叶逢春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I585" t="str">
            <v>叶佳慧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I586" t="str">
            <v>叶黎恒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I587" t="str">
            <v>叶薇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I588" t="str">
            <v>叶玉珏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I589" t="str">
            <v>叶志文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I590" t="str">
            <v>殷凤</v>
          </cell>
          <cell r="J590">
            <v>0</v>
          </cell>
          <cell r="K590">
            <v>225700</v>
          </cell>
          <cell r="L590">
            <v>225700</v>
          </cell>
          <cell r="M590">
            <v>22.57</v>
          </cell>
        </row>
        <row r="591">
          <cell r="I591" t="str">
            <v>殷锡娟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I592" t="str">
            <v>殷正宇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I593" t="str">
            <v>尹爱华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I594" t="str">
            <v>尹磊</v>
          </cell>
          <cell r="J594">
            <v>0</v>
          </cell>
          <cell r="K594">
            <v>176962</v>
          </cell>
          <cell r="L594">
            <v>176962</v>
          </cell>
          <cell r="M594">
            <v>17.6962</v>
          </cell>
        </row>
        <row r="595">
          <cell r="I595" t="str">
            <v>尹婷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I596" t="str">
            <v>尹霞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I597" t="str">
            <v>尹一卉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I598" t="str">
            <v>应艳婷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I599" t="str">
            <v>尤丽清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I600" t="str">
            <v>尤怡慧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I601" t="str">
            <v>尤子吟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I602" t="str">
            <v>于红</v>
          </cell>
          <cell r="J602">
            <v>0</v>
          </cell>
          <cell r="K602">
            <v>374000</v>
          </cell>
          <cell r="L602">
            <v>374000</v>
          </cell>
          <cell r="M602">
            <v>37.4</v>
          </cell>
        </row>
        <row r="603">
          <cell r="I603" t="str">
            <v>于家豪</v>
          </cell>
          <cell r="J603">
            <v>0</v>
          </cell>
          <cell r="K603">
            <v>25000</v>
          </cell>
          <cell r="L603">
            <v>25000</v>
          </cell>
          <cell r="M603">
            <v>2.5</v>
          </cell>
        </row>
        <row r="604">
          <cell r="I604" t="str">
            <v>余慧</v>
          </cell>
          <cell r="J604">
            <v>6</v>
          </cell>
          <cell r="K604">
            <v>0</v>
          </cell>
          <cell r="L604">
            <v>0</v>
          </cell>
          <cell r="M604">
            <v>0</v>
          </cell>
        </row>
        <row r="605">
          <cell r="I605" t="str">
            <v>俞诚</v>
          </cell>
          <cell r="J605">
            <v>0</v>
          </cell>
          <cell r="K605">
            <v>80000</v>
          </cell>
          <cell r="L605">
            <v>80000</v>
          </cell>
          <cell r="M605">
            <v>8</v>
          </cell>
        </row>
        <row r="606">
          <cell r="I606" t="str">
            <v>俞岭岭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I607" t="str">
            <v>俞倩文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I608" t="str">
            <v>俞卫民</v>
          </cell>
          <cell r="J608">
            <v>0</v>
          </cell>
          <cell r="K608">
            <v>83500</v>
          </cell>
          <cell r="L608">
            <v>83500</v>
          </cell>
          <cell r="M608">
            <v>8.35</v>
          </cell>
        </row>
        <row r="609">
          <cell r="I609" t="str">
            <v>俞晓丹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I610" t="str">
            <v>俞勇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I611" t="str">
            <v>虞倩琳</v>
          </cell>
          <cell r="J611">
            <v>0</v>
          </cell>
          <cell r="K611">
            <v>50000</v>
          </cell>
          <cell r="L611">
            <v>50000</v>
          </cell>
          <cell r="M611">
            <v>5</v>
          </cell>
        </row>
        <row r="612">
          <cell r="I612" t="str">
            <v>郁勤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I613" t="str">
            <v>郁悦</v>
          </cell>
          <cell r="J613">
            <v>0</v>
          </cell>
          <cell r="K613">
            <v>30000</v>
          </cell>
          <cell r="L613">
            <v>30000</v>
          </cell>
          <cell r="M613">
            <v>3</v>
          </cell>
        </row>
        <row r="614">
          <cell r="I614" t="str">
            <v>袁冰</v>
          </cell>
          <cell r="J614">
            <v>1</v>
          </cell>
          <cell r="K614">
            <v>200000</v>
          </cell>
          <cell r="L614">
            <v>200000</v>
          </cell>
          <cell r="M614">
            <v>20</v>
          </cell>
        </row>
        <row r="615">
          <cell r="I615" t="str">
            <v>袁文杰</v>
          </cell>
          <cell r="J615">
            <v>0</v>
          </cell>
          <cell r="K615">
            <v>100000</v>
          </cell>
          <cell r="L615">
            <v>100000</v>
          </cell>
          <cell r="M615">
            <v>10</v>
          </cell>
        </row>
        <row r="616">
          <cell r="I616" t="str">
            <v>袁瀛波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I617" t="str">
            <v>詹博睿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I618" t="str">
            <v>张?</v>
          </cell>
          <cell r="J618">
            <v>0</v>
          </cell>
          <cell r="K618">
            <v>32000</v>
          </cell>
          <cell r="L618">
            <v>32000</v>
          </cell>
          <cell r="M618">
            <v>3.2</v>
          </cell>
        </row>
        <row r="619">
          <cell r="I619" t="str">
            <v>张爱琴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I620" t="str">
            <v>张超豪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I621" t="str">
            <v>张朝明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I622" t="str">
            <v>张晨</v>
          </cell>
          <cell r="J622">
            <v>0</v>
          </cell>
          <cell r="K622">
            <v>74700</v>
          </cell>
          <cell r="L622">
            <v>74700</v>
          </cell>
          <cell r="M622">
            <v>7.47</v>
          </cell>
        </row>
        <row r="623">
          <cell r="I623" t="str">
            <v>张诚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I624" t="str">
            <v>张大伟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I625" t="str">
            <v>张欢</v>
          </cell>
          <cell r="J625">
            <v>2</v>
          </cell>
          <cell r="K625">
            <v>98000</v>
          </cell>
          <cell r="L625">
            <v>98000</v>
          </cell>
          <cell r="M625">
            <v>9.8</v>
          </cell>
        </row>
        <row r="626">
          <cell r="I626" t="str">
            <v>张晖</v>
          </cell>
          <cell r="J626">
            <v>0</v>
          </cell>
          <cell r="K626">
            <v>74700</v>
          </cell>
          <cell r="L626">
            <v>74700</v>
          </cell>
          <cell r="M626">
            <v>7.47</v>
          </cell>
        </row>
        <row r="627">
          <cell r="I627" t="str">
            <v>张佳勤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</row>
        <row r="628">
          <cell r="I628" t="str">
            <v>张洁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I629" t="str">
            <v>张静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I630" t="str">
            <v>张峻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I631" t="str">
            <v>张丽莉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2">
          <cell r="I632" t="str">
            <v>张俪馨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</row>
        <row r="633">
          <cell r="I633" t="str">
            <v>张林美</v>
          </cell>
          <cell r="J633">
            <v>6</v>
          </cell>
          <cell r="K633">
            <v>58000</v>
          </cell>
          <cell r="L633">
            <v>58000</v>
          </cell>
          <cell r="M633">
            <v>5.8</v>
          </cell>
        </row>
        <row r="634">
          <cell r="I634" t="str">
            <v>张禄华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I635" t="str">
            <v>张佩君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</row>
        <row r="636">
          <cell r="I636" t="str">
            <v>张琴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I637" t="str">
            <v>张琼斐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I638" t="str">
            <v>张蓉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I639" t="str">
            <v>张润雨</v>
          </cell>
          <cell r="J639">
            <v>1</v>
          </cell>
          <cell r="K639">
            <v>236000</v>
          </cell>
          <cell r="L639">
            <v>236000</v>
          </cell>
          <cell r="M639">
            <v>23.6</v>
          </cell>
        </row>
        <row r="640">
          <cell r="I640" t="str">
            <v>张诗云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I641" t="str">
            <v>张束娇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I642" t="str">
            <v>张天超</v>
          </cell>
          <cell r="J642">
            <v>0</v>
          </cell>
          <cell r="K642">
            <v>13000</v>
          </cell>
          <cell r="L642">
            <v>13000</v>
          </cell>
          <cell r="M642">
            <v>1.3</v>
          </cell>
        </row>
        <row r="643">
          <cell r="I643" t="str">
            <v>张文晋</v>
          </cell>
          <cell r="J643">
            <v>0</v>
          </cell>
          <cell r="K643">
            <v>150000</v>
          </cell>
          <cell r="L643">
            <v>150000</v>
          </cell>
          <cell r="M643">
            <v>15</v>
          </cell>
        </row>
        <row r="644">
          <cell r="I644" t="str">
            <v>张孝治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I645" t="str">
            <v>张啸</v>
          </cell>
          <cell r="J645">
            <v>0</v>
          </cell>
          <cell r="K645">
            <v>27000</v>
          </cell>
          <cell r="L645">
            <v>27000</v>
          </cell>
          <cell r="M645">
            <v>2.7</v>
          </cell>
        </row>
        <row r="646">
          <cell r="I646" t="str">
            <v>张啸尘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I647" t="str">
            <v>张馨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I648" t="str">
            <v>张馨怡</v>
          </cell>
          <cell r="J648">
            <v>9</v>
          </cell>
          <cell r="K648">
            <v>200000</v>
          </cell>
          <cell r="L648">
            <v>200000</v>
          </cell>
          <cell r="M648">
            <v>20</v>
          </cell>
        </row>
        <row r="649">
          <cell r="I649" t="str">
            <v>张徐运</v>
          </cell>
          <cell r="J649">
            <v>0</v>
          </cell>
          <cell r="K649">
            <v>10000</v>
          </cell>
          <cell r="L649">
            <v>10000</v>
          </cell>
          <cell r="M649">
            <v>1</v>
          </cell>
        </row>
        <row r="650">
          <cell r="I650" t="str">
            <v>张雅韵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I651" t="str">
            <v>张艳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I652" t="str">
            <v>张燕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I653" t="str">
            <v>张燕艳</v>
          </cell>
          <cell r="J653">
            <v>0</v>
          </cell>
          <cell r="K653">
            <v>6000</v>
          </cell>
          <cell r="L653">
            <v>6000</v>
          </cell>
          <cell r="M653">
            <v>0.6</v>
          </cell>
        </row>
        <row r="654">
          <cell r="I654" t="str">
            <v>张燕贇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I655" t="str">
            <v>张洋洋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I656" t="str">
            <v>张怡婷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I657" t="str">
            <v>张怡云</v>
          </cell>
          <cell r="J657">
            <v>0</v>
          </cell>
          <cell r="K657">
            <v>260000</v>
          </cell>
          <cell r="L657">
            <v>260000</v>
          </cell>
          <cell r="M657">
            <v>26</v>
          </cell>
        </row>
        <row r="658">
          <cell r="I658" t="str">
            <v>张颖</v>
          </cell>
          <cell r="J658">
            <v>0</v>
          </cell>
          <cell r="K658">
            <v>100000</v>
          </cell>
          <cell r="L658">
            <v>100000</v>
          </cell>
          <cell r="M658">
            <v>10</v>
          </cell>
        </row>
        <row r="659">
          <cell r="I659" t="str">
            <v>张颖寅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I660" t="str">
            <v>张宇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I661" t="str">
            <v>张聿诚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I662" t="str">
            <v>张毓琦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I663" t="str">
            <v>张玥</v>
          </cell>
          <cell r="J663">
            <v>0</v>
          </cell>
          <cell r="K663">
            <v>200000</v>
          </cell>
          <cell r="L663">
            <v>200000</v>
          </cell>
          <cell r="M663">
            <v>20</v>
          </cell>
        </row>
        <row r="664">
          <cell r="I664" t="str">
            <v>张藻微</v>
          </cell>
          <cell r="J664">
            <v>0</v>
          </cell>
          <cell r="K664">
            <v>55600</v>
          </cell>
          <cell r="L664">
            <v>55600</v>
          </cell>
          <cell r="M664">
            <v>5.56</v>
          </cell>
        </row>
        <row r="665">
          <cell r="I665" t="str">
            <v>张臻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I666" t="str">
            <v>张郅骅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I667" t="str">
            <v>张忠友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I668" t="str">
            <v>张子豪</v>
          </cell>
          <cell r="J668">
            <v>2</v>
          </cell>
          <cell r="K668">
            <v>13000</v>
          </cell>
          <cell r="L668">
            <v>13000</v>
          </cell>
          <cell r="M668">
            <v>1.3</v>
          </cell>
        </row>
        <row r="669">
          <cell r="I669" t="str">
            <v>张紫霄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I670" t="str">
            <v>张自然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</row>
        <row r="671">
          <cell r="I671" t="str">
            <v>章逸昊</v>
          </cell>
          <cell r="J671">
            <v>0</v>
          </cell>
          <cell r="K671">
            <v>40000</v>
          </cell>
          <cell r="L671">
            <v>40000</v>
          </cell>
          <cell r="M671">
            <v>4</v>
          </cell>
        </row>
        <row r="672">
          <cell r="I672" t="str">
            <v>赵蓓莲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I673" t="str">
            <v>赵彬燕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I674" t="str">
            <v>赵峰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I675" t="str">
            <v>赵汉青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I676" t="str">
            <v>赵嘉昊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I677" t="str">
            <v>赵娇娇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</row>
        <row r="678">
          <cell r="I678" t="str">
            <v>赵琳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I679" t="str">
            <v>赵市宇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I680" t="str">
            <v>赵轶颖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I681" t="str">
            <v>赵韵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I682" t="str">
            <v>赵张洋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I683" t="str">
            <v>郑聪彦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I684" t="str">
            <v>郑浩君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</row>
        <row r="685">
          <cell r="I685" t="str">
            <v>郑佳伟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I686" t="str">
            <v>郑阳</v>
          </cell>
          <cell r="J686">
            <v>1</v>
          </cell>
          <cell r="K686">
            <v>86000</v>
          </cell>
          <cell r="L686">
            <v>86000</v>
          </cell>
          <cell r="M686">
            <v>8.6</v>
          </cell>
        </row>
        <row r="687">
          <cell r="I687" t="str">
            <v>郑元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</row>
        <row r="688">
          <cell r="I688" t="str">
            <v>仲维芳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</row>
        <row r="689">
          <cell r="I689" t="str">
            <v>周辰</v>
          </cell>
          <cell r="J689">
            <v>11</v>
          </cell>
          <cell r="K689">
            <v>0</v>
          </cell>
          <cell r="L689">
            <v>0</v>
          </cell>
          <cell r="M689">
            <v>0</v>
          </cell>
        </row>
        <row r="690">
          <cell r="I690" t="str">
            <v>周辰峰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I691" t="str">
            <v>周海伦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I692" t="str">
            <v>周华</v>
          </cell>
          <cell r="J692">
            <v>0</v>
          </cell>
          <cell r="K692">
            <v>70000</v>
          </cell>
          <cell r="L692">
            <v>70000</v>
          </cell>
          <cell r="M692">
            <v>7</v>
          </cell>
        </row>
        <row r="693">
          <cell r="I693" t="str">
            <v>周慧利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</row>
        <row r="694">
          <cell r="I694" t="str">
            <v>周嘉慧</v>
          </cell>
          <cell r="J694">
            <v>8</v>
          </cell>
          <cell r="K694">
            <v>20000</v>
          </cell>
          <cell r="L694">
            <v>20000</v>
          </cell>
          <cell r="M694">
            <v>2</v>
          </cell>
        </row>
        <row r="695">
          <cell r="I695" t="str">
            <v>周凯元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</row>
        <row r="696">
          <cell r="I696" t="str">
            <v>周黎明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I697" t="str">
            <v>周玲玲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I698" t="str">
            <v>周美倩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I699" t="str">
            <v>周培松</v>
          </cell>
          <cell r="J699">
            <v>0</v>
          </cell>
          <cell r="K699">
            <v>90000</v>
          </cell>
          <cell r="L699">
            <v>90000</v>
          </cell>
          <cell r="M699">
            <v>9</v>
          </cell>
        </row>
        <row r="700">
          <cell r="I700" t="str">
            <v>周琴</v>
          </cell>
          <cell r="J700">
            <v>0</v>
          </cell>
          <cell r="K700">
            <v>35900</v>
          </cell>
          <cell r="L700">
            <v>35900</v>
          </cell>
          <cell r="M700">
            <v>3.59</v>
          </cell>
        </row>
        <row r="701">
          <cell r="I701" t="str">
            <v>周沁桐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</row>
        <row r="702">
          <cell r="I702" t="str">
            <v>周晴晴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I703" t="str">
            <v>周汝泽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I704" t="str">
            <v>周思亦</v>
          </cell>
          <cell r="J704">
            <v>1</v>
          </cell>
          <cell r="K704">
            <v>511000</v>
          </cell>
          <cell r="L704">
            <v>511000</v>
          </cell>
          <cell r="M704">
            <v>51.1</v>
          </cell>
        </row>
        <row r="705">
          <cell r="I705" t="str">
            <v>周涛远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I706" t="str">
            <v>周天成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I707" t="str">
            <v>周啸天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I708" t="str">
            <v>周昕悦</v>
          </cell>
          <cell r="J708">
            <v>2</v>
          </cell>
          <cell r="K708">
            <v>0</v>
          </cell>
          <cell r="L708">
            <v>0</v>
          </cell>
          <cell r="M708">
            <v>0</v>
          </cell>
        </row>
        <row r="709">
          <cell r="I709" t="str">
            <v>周欣宇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I710" t="str">
            <v>周欣悦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I711" t="str">
            <v>周燕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I712" t="str">
            <v>周燕君</v>
          </cell>
          <cell r="J712">
            <v>0</v>
          </cell>
          <cell r="K712">
            <v>123600</v>
          </cell>
          <cell r="L712">
            <v>123600</v>
          </cell>
          <cell r="M712">
            <v>12.36</v>
          </cell>
        </row>
        <row r="713">
          <cell r="I713" t="str">
            <v>周以倩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I714" t="str">
            <v>周宇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I715" t="str">
            <v>周玉婷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I716" t="str">
            <v>周元弢</v>
          </cell>
          <cell r="J716">
            <v>0</v>
          </cell>
          <cell r="K716">
            <v>13500</v>
          </cell>
          <cell r="L716">
            <v>13500</v>
          </cell>
          <cell r="M716">
            <v>1.35</v>
          </cell>
        </row>
        <row r="717">
          <cell r="I717" t="str">
            <v>周韵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I718" t="str">
            <v>朱承波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I719" t="str">
            <v>朱法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I720" t="str">
            <v>朱芬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I721" t="str">
            <v>朱佳佳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I722" t="str">
            <v>朱佳敏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I723" t="str">
            <v>朱建青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I724" t="str">
            <v>朱洁婷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I725" t="str">
            <v>朱军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I726" t="str">
            <v>朱君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I727" t="str">
            <v>朱丽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I728" t="str">
            <v>朱丽梅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I729" t="str">
            <v>朱清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I730" t="str">
            <v>朱少廷</v>
          </cell>
          <cell r="J730">
            <v>0</v>
          </cell>
          <cell r="K730">
            <v>15000</v>
          </cell>
          <cell r="L730">
            <v>15000</v>
          </cell>
          <cell r="M730">
            <v>1.5</v>
          </cell>
        </row>
        <row r="731">
          <cell r="I731" t="str">
            <v>朱薇</v>
          </cell>
          <cell r="J731">
            <v>0</v>
          </cell>
          <cell r="K731">
            <v>50000</v>
          </cell>
          <cell r="L731">
            <v>50000</v>
          </cell>
          <cell r="M731">
            <v>5</v>
          </cell>
        </row>
        <row r="732">
          <cell r="I732" t="str">
            <v>朱伟彪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I733" t="str">
            <v>朱伟杰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I734" t="str">
            <v>朱小弟</v>
          </cell>
          <cell r="J734">
            <v>0</v>
          </cell>
          <cell r="K734">
            <v>80900</v>
          </cell>
          <cell r="L734">
            <v>80900</v>
          </cell>
          <cell r="M734">
            <v>8.09</v>
          </cell>
        </row>
        <row r="735">
          <cell r="I735" t="str">
            <v>朱旖辰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I736" t="str">
            <v>朱屹帆</v>
          </cell>
          <cell r="J736">
            <v>8</v>
          </cell>
          <cell r="K736">
            <v>12900</v>
          </cell>
          <cell r="L736">
            <v>12900</v>
          </cell>
          <cell r="M736">
            <v>1.29</v>
          </cell>
        </row>
        <row r="737">
          <cell r="I737" t="str">
            <v>朱勇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I738" t="str">
            <v>朱郁芬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I739" t="str">
            <v>庄佳毅</v>
          </cell>
          <cell r="J739">
            <v>0</v>
          </cell>
          <cell r="K739">
            <v>120000</v>
          </cell>
          <cell r="L739">
            <v>120000</v>
          </cell>
          <cell r="M739">
            <v>12</v>
          </cell>
        </row>
        <row r="740">
          <cell r="I740" t="str">
            <v>庄冉</v>
          </cell>
          <cell r="J740">
            <v>2</v>
          </cell>
          <cell r="K740">
            <v>0</v>
          </cell>
          <cell r="L740">
            <v>0</v>
          </cell>
          <cell r="M740">
            <v>0</v>
          </cell>
        </row>
        <row r="741">
          <cell r="I741" t="str">
            <v>邹盛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I742" t="str">
            <v>邹世奇</v>
          </cell>
          <cell r="J742">
            <v>0</v>
          </cell>
          <cell r="K742">
            <v>652000</v>
          </cell>
          <cell r="L742">
            <v>652000</v>
          </cell>
          <cell r="M742">
            <v>65.2</v>
          </cell>
        </row>
        <row r="743">
          <cell r="I743" t="str">
            <v>(空白)</v>
          </cell>
        </row>
        <row r="743">
          <cell r="M743">
            <v>0</v>
          </cell>
        </row>
        <row r="744">
          <cell r="I744" t="str">
            <v>总计</v>
          </cell>
          <cell r="J744">
            <v>736</v>
          </cell>
          <cell r="K744">
            <v>45167296</v>
          </cell>
          <cell r="L744">
            <v>45167296</v>
          </cell>
          <cell r="M744">
            <v>4516.7296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</sheetNames>
    <sheetDataSet>
      <sheetData sheetId="0"/>
      <sheetData sheetId="1"/>
      <sheetData sheetId="2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48</v>
          </cell>
        </row>
        <row r="3">
          <cell r="K3" t="str">
            <v>陈靓</v>
          </cell>
          <cell r="L3">
            <v>2</v>
          </cell>
        </row>
        <row r="4">
          <cell r="K4" t="str">
            <v>陈莉娜</v>
          </cell>
          <cell r="L4">
            <v>1</v>
          </cell>
        </row>
        <row r="5">
          <cell r="K5" t="str">
            <v>陈名</v>
          </cell>
          <cell r="L5">
            <v>2</v>
          </cell>
        </row>
        <row r="6">
          <cell r="K6" t="str">
            <v>陈淑玲</v>
          </cell>
          <cell r="L6">
            <v>1</v>
          </cell>
        </row>
        <row r="7">
          <cell r="K7" t="str">
            <v>杜星瑶</v>
          </cell>
          <cell r="L7">
            <v>44</v>
          </cell>
        </row>
        <row r="8">
          <cell r="K8" t="str">
            <v>费文婷</v>
          </cell>
          <cell r="L8">
            <v>13</v>
          </cell>
        </row>
        <row r="9">
          <cell r="K9" t="str">
            <v>顾伟丽</v>
          </cell>
          <cell r="L9">
            <v>2</v>
          </cell>
        </row>
        <row r="10">
          <cell r="K10" t="str">
            <v>何佳</v>
          </cell>
          <cell r="L10">
            <v>1</v>
          </cell>
        </row>
        <row r="11">
          <cell r="K11" t="str">
            <v>黄旭</v>
          </cell>
          <cell r="L11">
            <v>62</v>
          </cell>
        </row>
        <row r="12">
          <cell r="K12" t="str">
            <v>李亚</v>
          </cell>
          <cell r="L12">
            <v>63</v>
          </cell>
        </row>
        <row r="13">
          <cell r="K13" t="str">
            <v>李雨蒙</v>
          </cell>
          <cell r="L13">
            <v>2</v>
          </cell>
        </row>
        <row r="14">
          <cell r="K14" t="str">
            <v>李志明</v>
          </cell>
          <cell r="L14">
            <v>1</v>
          </cell>
        </row>
        <row r="15">
          <cell r="K15" t="str">
            <v>刘国平</v>
          </cell>
          <cell r="L15">
            <v>1</v>
          </cell>
        </row>
        <row r="16">
          <cell r="K16" t="str">
            <v>刘一瑾</v>
          </cell>
          <cell r="L16">
            <v>4</v>
          </cell>
        </row>
        <row r="17">
          <cell r="K17" t="str">
            <v>马越骋</v>
          </cell>
          <cell r="L17">
            <v>2</v>
          </cell>
        </row>
        <row r="18">
          <cell r="K18" t="str">
            <v>茅敏艳</v>
          </cell>
          <cell r="L18">
            <v>1</v>
          </cell>
        </row>
        <row r="19">
          <cell r="K19" t="str">
            <v>钱潇伟</v>
          </cell>
          <cell r="L19">
            <v>1</v>
          </cell>
        </row>
        <row r="20">
          <cell r="K20" t="str">
            <v>寿春连</v>
          </cell>
          <cell r="L20">
            <v>1</v>
          </cell>
        </row>
        <row r="21">
          <cell r="K21" t="str">
            <v>宋丽凤</v>
          </cell>
          <cell r="L21">
            <v>1</v>
          </cell>
        </row>
        <row r="22">
          <cell r="K22" t="str">
            <v>孙仰阳</v>
          </cell>
          <cell r="L22">
            <v>3</v>
          </cell>
        </row>
        <row r="23">
          <cell r="K23" t="str">
            <v>陶宏伟</v>
          </cell>
          <cell r="L23">
            <v>1</v>
          </cell>
        </row>
        <row r="24">
          <cell r="K24" t="str">
            <v>童思佳</v>
          </cell>
          <cell r="L24">
            <v>2</v>
          </cell>
        </row>
        <row r="25">
          <cell r="K25" t="str">
            <v>万华</v>
          </cell>
          <cell r="L25">
            <v>5</v>
          </cell>
        </row>
        <row r="26">
          <cell r="K26" t="str">
            <v>王纯</v>
          </cell>
          <cell r="L26">
            <v>1</v>
          </cell>
        </row>
        <row r="27">
          <cell r="K27" t="str">
            <v>王美燕</v>
          </cell>
          <cell r="L27">
            <v>89</v>
          </cell>
        </row>
        <row r="28">
          <cell r="K28" t="str">
            <v>徐君</v>
          </cell>
          <cell r="L28">
            <v>24</v>
          </cell>
        </row>
        <row r="29">
          <cell r="K29" t="str">
            <v>徐圆圆</v>
          </cell>
          <cell r="L29">
            <v>4</v>
          </cell>
        </row>
        <row r="30">
          <cell r="K30" t="str">
            <v>许嘉陆</v>
          </cell>
          <cell r="L30">
            <v>7</v>
          </cell>
        </row>
        <row r="31">
          <cell r="K31" t="str">
            <v>许闻多</v>
          </cell>
          <cell r="L31">
            <v>4</v>
          </cell>
        </row>
        <row r="32">
          <cell r="K32" t="str">
            <v>严洁颖</v>
          </cell>
          <cell r="L32">
            <v>1</v>
          </cell>
        </row>
        <row r="33">
          <cell r="K33" t="str">
            <v>杨欢</v>
          </cell>
          <cell r="L33">
            <v>3</v>
          </cell>
        </row>
        <row r="34">
          <cell r="K34" t="str">
            <v>杨小东</v>
          </cell>
          <cell r="L34">
            <v>103</v>
          </cell>
        </row>
        <row r="35">
          <cell r="K35" t="str">
            <v>杨宇鹭</v>
          </cell>
          <cell r="L35">
            <v>1</v>
          </cell>
        </row>
        <row r="36">
          <cell r="K36" t="str">
            <v>虞倩琳</v>
          </cell>
          <cell r="L36">
            <v>1</v>
          </cell>
        </row>
        <row r="37">
          <cell r="K37" t="str">
            <v>袁冰</v>
          </cell>
          <cell r="L37">
            <v>1</v>
          </cell>
        </row>
        <row r="38">
          <cell r="K38" t="str">
            <v>张欢</v>
          </cell>
          <cell r="L38">
            <v>1</v>
          </cell>
        </row>
        <row r="39">
          <cell r="K39" t="str">
            <v>张林美</v>
          </cell>
          <cell r="L39">
            <v>2</v>
          </cell>
        </row>
        <row r="40">
          <cell r="K40" t="str">
            <v>张润雨</v>
          </cell>
          <cell r="L40">
            <v>1</v>
          </cell>
        </row>
        <row r="41">
          <cell r="K41" t="str">
            <v>张馨怡</v>
          </cell>
          <cell r="L41">
            <v>4</v>
          </cell>
        </row>
        <row r="42">
          <cell r="K42" t="str">
            <v>周思亦</v>
          </cell>
          <cell r="L42">
            <v>1</v>
          </cell>
        </row>
        <row r="43">
          <cell r="K43" t="str">
            <v>(空白)</v>
          </cell>
        </row>
        <row r="44">
          <cell r="K44" t="str">
            <v>总计</v>
          </cell>
          <cell r="L44">
            <v>512</v>
          </cell>
        </row>
      </sheetData>
      <sheetData sheetId="3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22</v>
          </cell>
        </row>
        <row r="3">
          <cell r="K3" t="str">
            <v>陈靓</v>
          </cell>
          <cell r="L3">
            <v>1</v>
          </cell>
        </row>
        <row r="4">
          <cell r="K4" t="str">
            <v>陈淑玲</v>
          </cell>
          <cell r="L4">
            <v>1</v>
          </cell>
        </row>
        <row r="5">
          <cell r="K5" t="str">
            <v>杜星瑶</v>
          </cell>
          <cell r="L5">
            <v>30</v>
          </cell>
        </row>
        <row r="6">
          <cell r="K6" t="str">
            <v>黄旭</v>
          </cell>
          <cell r="L6">
            <v>38</v>
          </cell>
        </row>
        <row r="7">
          <cell r="K7" t="str">
            <v>李亚</v>
          </cell>
          <cell r="L7">
            <v>28</v>
          </cell>
        </row>
        <row r="8">
          <cell r="K8" t="str">
            <v>马越骋</v>
          </cell>
          <cell r="L8">
            <v>1</v>
          </cell>
        </row>
        <row r="9">
          <cell r="K9" t="str">
            <v>王美燕</v>
          </cell>
          <cell r="L9">
            <v>17</v>
          </cell>
        </row>
        <row r="10">
          <cell r="K10" t="str">
            <v>徐君</v>
          </cell>
          <cell r="L10">
            <v>9</v>
          </cell>
        </row>
        <row r="11">
          <cell r="K11" t="str">
            <v>许闻多</v>
          </cell>
          <cell r="L11">
            <v>1</v>
          </cell>
        </row>
        <row r="12">
          <cell r="K12" t="str">
            <v>杨小东</v>
          </cell>
          <cell r="L12">
            <v>35</v>
          </cell>
        </row>
        <row r="13">
          <cell r="K13" t="str">
            <v>(空白)</v>
          </cell>
        </row>
        <row r="14">
          <cell r="K14" t="str">
            <v>总计</v>
          </cell>
          <cell r="L14">
            <v>183</v>
          </cell>
        </row>
      </sheetData>
      <sheetData sheetId="4">
        <row r="1">
          <cell r="K1" t="str">
            <v>尽调客户经理</v>
          </cell>
          <cell r="L1" t="str">
            <v>求和项:放款金额</v>
          </cell>
          <cell r="M1" t="str">
            <v>求和项:放款金额</v>
          </cell>
          <cell r="N1" t="str">
            <v>放款</v>
          </cell>
        </row>
        <row r="2">
          <cell r="K2" t="str">
            <v>曹倩云</v>
          </cell>
          <cell r="L2">
            <v>5961271</v>
          </cell>
          <cell r="M2">
            <v>5961271</v>
          </cell>
          <cell r="N2">
            <v>596.1271</v>
          </cell>
        </row>
        <row r="3">
          <cell r="K3" t="str">
            <v>杜星瑶</v>
          </cell>
          <cell r="L3">
            <v>4975000</v>
          </cell>
          <cell r="M3">
            <v>4975000</v>
          </cell>
          <cell r="N3">
            <v>497.5</v>
          </cell>
        </row>
        <row r="4">
          <cell r="K4" t="str">
            <v>杜以晴</v>
          </cell>
          <cell r="L4">
            <v>144400</v>
          </cell>
          <cell r="M4">
            <v>144400</v>
          </cell>
          <cell r="N4">
            <v>14.44</v>
          </cell>
        </row>
        <row r="5">
          <cell r="K5" t="str">
            <v>顾晓峰</v>
          </cell>
          <cell r="L5">
            <v>100000</v>
          </cell>
          <cell r="M5">
            <v>100000</v>
          </cell>
          <cell r="N5">
            <v>10</v>
          </cell>
        </row>
        <row r="6">
          <cell r="K6" t="str">
            <v>郭勤</v>
          </cell>
          <cell r="L6">
            <v>198000</v>
          </cell>
          <cell r="M6">
            <v>198000</v>
          </cell>
          <cell r="N6">
            <v>19.8</v>
          </cell>
        </row>
        <row r="7">
          <cell r="K7" t="str">
            <v>黄旭</v>
          </cell>
          <cell r="L7">
            <v>7033088</v>
          </cell>
          <cell r="M7">
            <v>7033088</v>
          </cell>
          <cell r="N7">
            <v>703.3088</v>
          </cell>
        </row>
        <row r="8">
          <cell r="K8" t="str">
            <v>阚圣凌</v>
          </cell>
          <cell r="L8">
            <v>13000</v>
          </cell>
          <cell r="M8">
            <v>13000</v>
          </cell>
          <cell r="N8">
            <v>1.3</v>
          </cell>
        </row>
        <row r="9">
          <cell r="K9" t="str">
            <v>李亚</v>
          </cell>
          <cell r="L9">
            <v>7527260</v>
          </cell>
          <cell r="M9">
            <v>7527260</v>
          </cell>
          <cell r="N9">
            <v>752.726</v>
          </cell>
        </row>
        <row r="10">
          <cell r="K10" t="str">
            <v>刘一瑾</v>
          </cell>
          <cell r="L10">
            <v>45000</v>
          </cell>
          <cell r="M10">
            <v>45000</v>
          </cell>
          <cell r="N10">
            <v>4.5</v>
          </cell>
        </row>
        <row r="11">
          <cell r="K11" t="str">
            <v>陆可妍</v>
          </cell>
          <cell r="L11">
            <v>528000</v>
          </cell>
          <cell r="M11">
            <v>528000</v>
          </cell>
          <cell r="N11">
            <v>52.8</v>
          </cell>
        </row>
        <row r="12">
          <cell r="K12" t="str">
            <v>罗秋慧</v>
          </cell>
          <cell r="L12">
            <v>25000</v>
          </cell>
          <cell r="M12">
            <v>25000</v>
          </cell>
          <cell r="N12">
            <v>2.5</v>
          </cell>
        </row>
        <row r="13">
          <cell r="K13" t="str">
            <v>茅敏艳</v>
          </cell>
          <cell r="L13">
            <v>169000</v>
          </cell>
          <cell r="M13">
            <v>169000</v>
          </cell>
          <cell r="N13">
            <v>16.9</v>
          </cell>
        </row>
        <row r="14">
          <cell r="K14" t="str">
            <v>莫之汇</v>
          </cell>
          <cell r="L14">
            <v>417223</v>
          </cell>
          <cell r="M14">
            <v>417223</v>
          </cell>
          <cell r="N14">
            <v>41.7223</v>
          </cell>
        </row>
        <row r="15">
          <cell r="K15" t="str">
            <v>钱潇伟</v>
          </cell>
          <cell r="L15">
            <v>80000</v>
          </cell>
          <cell r="M15">
            <v>80000</v>
          </cell>
          <cell r="N15">
            <v>8</v>
          </cell>
        </row>
        <row r="16">
          <cell r="K16" t="str">
            <v>宋丽凤</v>
          </cell>
          <cell r="L16">
            <v>100000</v>
          </cell>
          <cell r="M16">
            <v>100000</v>
          </cell>
          <cell r="N16">
            <v>10</v>
          </cell>
        </row>
        <row r="17">
          <cell r="K17" t="str">
            <v>孙仰阳</v>
          </cell>
          <cell r="L17">
            <v>414666</v>
          </cell>
          <cell r="M17">
            <v>414666</v>
          </cell>
          <cell r="N17">
            <v>41.4666</v>
          </cell>
        </row>
        <row r="18">
          <cell r="K18" t="str">
            <v>唐雯</v>
          </cell>
          <cell r="L18">
            <v>200000</v>
          </cell>
          <cell r="M18">
            <v>200000</v>
          </cell>
          <cell r="N18">
            <v>20</v>
          </cell>
        </row>
        <row r="19">
          <cell r="K19" t="str">
            <v>王美燕</v>
          </cell>
          <cell r="L19">
            <v>3611622</v>
          </cell>
          <cell r="M19">
            <v>3611622</v>
          </cell>
          <cell r="N19">
            <v>361.1622</v>
          </cell>
        </row>
        <row r="20">
          <cell r="K20" t="str">
            <v>徐君</v>
          </cell>
          <cell r="L20">
            <v>2587916</v>
          </cell>
          <cell r="M20">
            <v>2587916</v>
          </cell>
          <cell r="N20">
            <v>258.7916</v>
          </cell>
        </row>
        <row r="21">
          <cell r="K21" t="str">
            <v>许闻多</v>
          </cell>
          <cell r="L21">
            <v>200000</v>
          </cell>
          <cell r="M21">
            <v>200000</v>
          </cell>
          <cell r="N21">
            <v>20</v>
          </cell>
        </row>
        <row r="22">
          <cell r="K22" t="str">
            <v>杨小东</v>
          </cell>
          <cell r="L22">
            <v>4673342</v>
          </cell>
          <cell r="M22">
            <v>4673342</v>
          </cell>
          <cell r="N22">
            <v>467.3342</v>
          </cell>
        </row>
        <row r="23">
          <cell r="K23" t="str">
            <v>张馨怡</v>
          </cell>
          <cell r="L23">
            <v>179698</v>
          </cell>
          <cell r="M23">
            <v>179698</v>
          </cell>
          <cell r="N23">
            <v>17.9698</v>
          </cell>
        </row>
        <row r="24">
          <cell r="K24" t="str">
            <v>张子豪</v>
          </cell>
          <cell r="L24">
            <v>50000</v>
          </cell>
          <cell r="M24">
            <v>50000</v>
          </cell>
          <cell r="N24">
            <v>5</v>
          </cell>
        </row>
        <row r="25">
          <cell r="K25" t="str">
            <v>(空白)</v>
          </cell>
        </row>
        <row r="26">
          <cell r="K26" t="str">
            <v>总计</v>
          </cell>
          <cell r="L26">
            <v>39233486</v>
          </cell>
          <cell r="M26">
            <v>39233486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I1" t="str">
            <v>尽调客户经理</v>
          </cell>
          <cell r="J1" t="str">
            <v>计数项:尽调客户经理</v>
          </cell>
        </row>
        <row r="2">
          <cell r="I2" t="str">
            <v>曹倩云</v>
          </cell>
          <cell r="J2">
            <v>13</v>
          </cell>
        </row>
        <row r="3">
          <cell r="I3" t="str">
            <v>陈靓</v>
          </cell>
          <cell r="J3">
            <v>1</v>
          </cell>
        </row>
        <row r="4">
          <cell r="I4" t="str">
            <v>陈淑玲</v>
          </cell>
          <cell r="J4">
            <v>1</v>
          </cell>
        </row>
        <row r="5">
          <cell r="I5" t="str">
            <v>杜星瑶</v>
          </cell>
          <cell r="J5">
            <v>27</v>
          </cell>
        </row>
        <row r="6">
          <cell r="I6" t="str">
            <v>黄旭</v>
          </cell>
          <cell r="J6">
            <v>34</v>
          </cell>
        </row>
        <row r="7">
          <cell r="I7" t="str">
            <v>李亚</v>
          </cell>
          <cell r="J7">
            <v>23</v>
          </cell>
        </row>
        <row r="8">
          <cell r="I8" t="str">
            <v>马越骋</v>
          </cell>
          <cell r="J8">
            <v>1</v>
          </cell>
        </row>
        <row r="9">
          <cell r="I9" t="str">
            <v>王美燕</v>
          </cell>
          <cell r="J9">
            <v>12</v>
          </cell>
        </row>
        <row r="10">
          <cell r="I10" t="str">
            <v>徐君</v>
          </cell>
          <cell r="J10">
            <v>8</v>
          </cell>
        </row>
        <row r="11">
          <cell r="I11" t="str">
            <v>杨小东</v>
          </cell>
          <cell r="J11">
            <v>27</v>
          </cell>
        </row>
        <row r="12">
          <cell r="I12" t="str">
            <v>(空白)</v>
          </cell>
        </row>
        <row r="13">
          <cell r="I13" t="str">
            <v>总计</v>
          </cell>
          <cell r="J13">
            <v>147</v>
          </cell>
        </row>
      </sheetData>
      <sheetData sheetId="3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38</v>
          </cell>
        </row>
        <row r="3">
          <cell r="K3" t="str">
            <v>陈靓</v>
          </cell>
          <cell r="L3">
            <v>2</v>
          </cell>
        </row>
        <row r="4">
          <cell r="K4" t="str">
            <v>陈莉娜</v>
          </cell>
          <cell r="L4">
            <v>1</v>
          </cell>
        </row>
        <row r="5">
          <cell r="K5" t="str">
            <v>陈名</v>
          </cell>
          <cell r="L5">
            <v>2</v>
          </cell>
        </row>
        <row r="6">
          <cell r="K6" t="str">
            <v>陈淑玲</v>
          </cell>
          <cell r="L6">
            <v>1</v>
          </cell>
        </row>
        <row r="7">
          <cell r="K7" t="str">
            <v>杜星瑶</v>
          </cell>
          <cell r="L7">
            <v>39</v>
          </cell>
        </row>
        <row r="8">
          <cell r="K8" t="str">
            <v>费文婷</v>
          </cell>
          <cell r="L8">
            <v>13</v>
          </cell>
        </row>
        <row r="9">
          <cell r="K9" t="str">
            <v>顾伟丽</v>
          </cell>
          <cell r="L9">
            <v>2</v>
          </cell>
        </row>
        <row r="10">
          <cell r="K10" t="str">
            <v>何佳</v>
          </cell>
          <cell r="L10">
            <v>1</v>
          </cell>
        </row>
        <row r="11">
          <cell r="K11" t="str">
            <v>黄旭</v>
          </cell>
          <cell r="L11">
            <v>57</v>
          </cell>
        </row>
        <row r="12">
          <cell r="K12" t="str">
            <v>李亚</v>
          </cell>
          <cell r="L12">
            <v>57</v>
          </cell>
        </row>
        <row r="13">
          <cell r="K13" t="str">
            <v>李雨蒙</v>
          </cell>
          <cell r="L13">
            <v>2</v>
          </cell>
        </row>
        <row r="14">
          <cell r="K14" t="str">
            <v>李志明</v>
          </cell>
          <cell r="L14">
            <v>1</v>
          </cell>
        </row>
        <row r="15">
          <cell r="K15" t="str">
            <v>刘一瑾</v>
          </cell>
          <cell r="L15">
            <v>4</v>
          </cell>
        </row>
        <row r="16">
          <cell r="K16" t="str">
            <v>马越骋</v>
          </cell>
          <cell r="L16">
            <v>2</v>
          </cell>
        </row>
        <row r="17">
          <cell r="K17" t="str">
            <v>茅敏艳</v>
          </cell>
          <cell r="L17">
            <v>1</v>
          </cell>
        </row>
        <row r="18">
          <cell r="K18" t="str">
            <v>钱潇伟</v>
          </cell>
          <cell r="L18">
            <v>1</v>
          </cell>
        </row>
        <row r="19">
          <cell r="K19" t="str">
            <v>寿春连</v>
          </cell>
          <cell r="L19">
            <v>1</v>
          </cell>
        </row>
        <row r="20">
          <cell r="K20" t="str">
            <v>宋丽凤</v>
          </cell>
          <cell r="L20">
            <v>1</v>
          </cell>
        </row>
        <row r="21">
          <cell r="K21" t="str">
            <v>孙仰阳</v>
          </cell>
          <cell r="L21">
            <v>1</v>
          </cell>
        </row>
        <row r="22">
          <cell r="K22" t="str">
            <v>陶宏伟</v>
          </cell>
          <cell r="L22">
            <v>1</v>
          </cell>
        </row>
        <row r="23">
          <cell r="K23" t="str">
            <v>童思佳</v>
          </cell>
          <cell r="L23">
            <v>1</v>
          </cell>
        </row>
        <row r="24">
          <cell r="K24" t="str">
            <v>万华</v>
          </cell>
          <cell r="L24">
            <v>5</v>
          </cell>
        </row>
        <row r="25">
          <cell r="K25" t="str">
            <v>王纯</v>
          </cell>
          <cell r="L25">
            <v>1</v>
          </cell>
        </row>
        <row r="26">
          <cell r="K26" t="str">
            <v>王美燕</v>
          </cell>
          <cell r="L26">
            <v>77</v>
          </cell>
        </row>
        <row r="27">
          <cell r="K27" t="str">
            <v>徐君</v>
          </cell>
          <cell r="L27">
            <v>19</v>
          </cell>
        </row>
        <row r="28">
          <cell r="K28" t="str">
            <v>徐圆圆</v>
          </cell>
          <cell r="L28">
            <v>4</v>
          </cell>
        </row>
        <row r="29">
          <cell r="K29" t="str">
            <v>许嘉陆</v>
          </cell>
          <cell r="L29">
            <v>6</v>
          </cell>
        </row>
        <row r="30">
          <cell r="K30" t="str">
            <v>许闻多</v>
          </cell>
          <cell r="L30">
            <v>3</v>
          </cell>
        </row>
        <row r="31">
          <cell r="K31" t="str">
            <v>杨欢</v>
          </cell>
          <cell r="L31">
            <v>3</v>
          </cell>
        </row>
        <row r="32">
          <cell r="K32" t="str">
            <v>杨小东</v>
          </cell>
          <cell r="L32">
            <v>93</v>
          </cell>
        </row>
        <row r="33">
          <cell r="K33" t="str">
            <v>杨宇鹭</v>
          </cell>
          <cell r="L33">
            <v>1</v>
          </cell>
        </row>
        <row r="34">
          <cell r="K34" t="str">
            <v>袁冰</v>
          </cell>
          <cell r="L34">
            <v>1</v>
          </cell>
        </row>
        <row r="35">
          <cell r="K35" t="str">
            <v>张欢</v>
          </cell>
          <cell r="L35">
            <v>1</v>
          </cell>
        </row>
        <row r="36">
          <cell r="K36" t="str">
            <v>张林美</v>
          </cell>
          <cell r="L36">
            <v>2</v>
          </cell>
        </row>
        <row r="37">
          <cell r="K37" t="str">
            <v>张润雨</v>
          </cell>
          <cell r="L37">
            <v>1</v>
          </cell>
        </row>
        <row r="38">
          <cell r="K38" t="str">
            <v>张馨怡</v>
          </cell>
          <cell r="L38">
            <v>4</v>
          </cell>
        </row>
        <row r="39">
          <cell r="K39" t="str">
            <v>周思亦</v>
          </cell>
          <cell r="L39">
            <v>1</v>
          </cell>
        </row>
        <row r="40">
          <cell r="K40" t="str">
            <v>(空白)</v>
          </cell>
        </row>
        <row r="41">
          <cell r="K41" t="str">
            <v>总计</v>
          </cell>
          <cell r="L41">
            <v>451</v>
          </cell>
        </row>
      </sheetData>
      <sheetData sheetId="4" refreshError="1">
        <row r="1">
          <cell r="I1" t="str">
            <v>尽调客户经理</v>
          </cell>
          <cell r="J1" t="str">
            <v>求和项:放款金额</v>
          </cell>
          <cell r="K1" t="str">
            <v>求和项:放款金额</v>
          </cell>
          <cell r="L1" t="str">
            <v>放款</v>
          </cell>
        </row>
        <row r="2">
          <cell r="I2" t="str">
            <v>曹倩云</v>
          </cell>
          <cell r="J2">
            <v>4153271</v>
          </cell>
          <cell r="K2">
            <v>4153271</v>
          </cell>
          <cell r="L2">
            <v>415.3271</v>
          </cell>
        </row>
        <row r="3">
          <cell r="I3" t="str">
            <v>杜星瑶</v>
          </cell>
          <cell r="J3">
            <v>4282000</v>
          </cell>
          <cell r="K3">
            <v>4282000</v>
          </cell>
          <cell r="L3">
            <v>428.2</v>
          </cell>
        </row>
        <row r="4">
          <cell r="I4" t="str">
            <v>顾晓峰</v>
          </cell>
          <cell r="J4">
            <v>100000</v>
          </cell>
          <cell r="K4">
            <v>100000</v>
          </cell>
          <cell r="L4">
            <v>10</v>
          </cell>
        </row>
        <row r="5">
          <cell r="I5" t="str">
            <v>郭勤</v>
          </cell>
          <cell r="J5">
            <v>198000</v>
          </cell>
          <cell r="K5">
            <v>198000</v>
          </cell>
          <cell r="L5">
            <v>19.8</v>
          </cell>
        </row>
        <row r="6">
          <cell r="I6" t="str">
            <v>黄旭</v>
          </cell>
          <cell r="J6">
            <v>5394500</v>
          </cell>
          <cell r="K6">
            <v>5394500</v>
          </cell>
          <cell r="L6">
            <v>539.45</v>
          </cell>
        </row>
        <row r="7">
          <cell r="I7" t="str">
            <v>阚圣凌</v>
          </cell>
          <cell r="J7">
            <v>13000</v>
          </cell>
          <cell r="K7">
            <v>13000</v>
          </cell>
          <cell r="L7">
            <v>1.3</v>
          </cell>
        </row>
        <row r="8">
          <cell r="I8" t="str">
            <v>李亚</v>
          </cell>
          <cell r="J8">
            <v>6597260</v>
          </cell>
          <cell r="K8">
            <v>6597260</v>
          </cell>
          <cell r="L8">
            <v>659.726</v>
          </cell>
        </row>
        <row r="9">
          <cell r="I9" t="str">
            <v>陆可妍</v>
          </cell>
          <cell r="J9">
            <v>528000</v>
          </cell>
          <cell r="K9">
            <v>528000</v>
          </cell>
          <cell r="L9">
            <v>52.8</v>
          </cell>
        </row>
        <row r="10">
          <cell r="I10" t="str">
            <v>罗秋慧</v>
          </cell>
          <cell r="J10">
            <v>25000</v>
          </cell>
          <cell r="K10">
            <v>25000</v>
          </cell>
          <cell r="L10">
            <v>2.5</v>
          </cell>
        </row>
        <row r="11">
          <cell r="I11" t="str">
            <v>茅敏艳</v>
          </cell>
          <cell r="J11">
            <v>169000</v>
          </cell>
          <cell r="K11">
            <v>169000</v>
          </cell>
          <cell r="L11">
            <v>16.9</v>
          </cell>
        </row>
        <row r="12">
          <cell r="I12" t="str">
            <v>莫之汇</v>
          </cell>
          <cell r="J12">
            <v>417223</v>
          </cell>
          <cell r="K12">
            <v>417223</v>
          </cell>
          <cell r="L12">
            <v>41.7223</v>
          </cell>
        </row>
        <row r="13">
          <cell r="I13" t="str">
            <v>钱潇伟</v>
          </cell>
          <cell r="J13">
            <v>80000</v>
          </cell>
          <cell r="K13">
            <v>80000</v>
          </cell>
          <cell r="L13">
            <v>8</v>
          </cell>
        </row>
        <row r="14">
          <cell r="I14" t="str">
            <v>宋丽凤</v>
          </cell>
          <cell r="J14">
            <v>100000</v>
          </cell>
          <cell r="K14">
            <v>100000</v>
          </cell>
          <cell r="L14">
            <v>10</v>
          </cell>
        </row>
        <row r="15">
          <cell r="I15" t="str">
            <v>孙仰阳</v>
          </cell>
          <cell r="J15">
            <v>324666</v>
          </cell>
          <cell r="K15">
            <v>324666</v>
          </cell>
          <cell r="L15">
            <v>32.4666</v>
          </cell>
        </row>
        <row r="16">
          <cell r="I16" t="str">
            <v>唐雯</v>
          </cell>
          <cell r="J16">
            <v>200000</v>
          </cell>
          <cell r="K16">
            <v>200000</v>
          </cell>
          <cell r="L16">
            <v>20</v>
          </cell>
        </row>
        <row r="17">
          <cell r="I17" t="str">
            <v>王美燕</v>
          </cell>
          <cell r="J17">
            <v>2218948</v>
          </cell>
          <cell r="K17">
            <v>2218948</v>
          </cell>
          <cell r="L17">
            <v>221.8948</v>
          </cell>
        </row>
        <row r="18">
          <cell r="I18" t="str">
            <v>徐君</v>
          </cell>
          <cell r="J18">
            <v>2037916</v>
          </cell>
          <cell r="K18">
            <v>2037916</v>
          </cell>
          <cell r="L18">
            <v>203.7916</v>
          </cell>
        </row>
        <row r="19">
          <cell r="I19" t="str">
            <v>杨小东</v>
          </cell>
          <cell r="J19">
            <v>4275342</v>
          </cell>
          <cell r="K19">
            <v>4275342</v>
          </cell>
          <cell r="L19">
            <v>427.5342</v>
          </cell>
        </row>
        <row r="20">
          <cell r="I20" t="str">
            <v>张馨怡</v>
          </cell>
          <cell r="J20">
            <v>179698</v>
          </cell>
          <cell r="K20">
            <v>179698</v>
          </cell>
          <cell r="L20">
            <v>17.9698</v>
          </cell>
        </row>
        <row r="21">
          <cell r="I21" t="str">
            <v>张子豪</v>
          </cell>
          <cell r="J21">
            <v>50000</v>
          </cell>
          <cell r="K21">
            <v>50000</v>
          </cell>
          <cell r="L21">
            <v>5</v>
          </cell>
        </row>
        <row r="22">
          <cell r="I22" t="str">
            <v>(空白)</v>
          </cell>
        </row>
        <row r="22">
          <cell r="L22">
            <v>0</v>
          </cell>
        </row>
        <row r="23">
          <cell r="I23" t="str">
            <v>总计</v>
          </cell>
          <cell r="J23">
            <v>31343824</v>
          </cell>
          <cell r="K23">
            <v>31343824</v>
          </cell>
          <cell r="L23">
            <v>3134.3824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I1" t="str">
            <v>客户经理姓名</v>
          </cell>
          <cell r="J1" t="str">
            <v>求和项:本月授信人数</v>
          </cell>
          <cell r="K1" t="str">
            <v>求和项:本月放款金额</v>
          </cell>
          <cell r="L1" t="str">
            <v>求和项:本月放款金额</v>
          </cell>
          <cell r="M1" t="str">
            <v>放款</v>
          </cell>
        </row>
        <row r="2">
          <cell r="I2" t="str">
            <v>艾滨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I3" t="str">
            <v>包俊峰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I4" t="str">
            <v>包绍文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I5" t="str">
            <v>包晓琳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I6" t="str">
            <v>蔡超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I7" t="str">
            <v>蔡程</v>
          </cell>
          <cell r="J7">
            <v>9</v>
          </cell>
          <cell r="K7">
            <v>1000</v>
          </cell>
          <cell r="L7">
            <v>1000</v>
          </cell>
          <cell r="M7">
            <v>0.1</v>
          </cell>
        </row>
        <row r="8">
          <cell r="I8" t="str">
            <v>蔡国卿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I9" t="str">
            <v>蔡建峰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I10" t="str">
            <v>蔡利华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I11" t="str">
            <v>蔡美玲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I12" t="str">
            <v>蔡申宇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I13" t="str">
            <v>蔡素芬</v>
          </cell>
          <cell r="J13">
            <v>0</v>
          </cell>
          <cell r="K13">
            <v>3500</v>
          </cell>
          <cell r="L13">
            <v>3500</v>
          </cell>
          <cell r="M13">
            <v>0.35</v>
          </cell>
        </row>
        <row r="14">
          <cell r="I14" t="str">
            <v>蔡炜路</v>
          </cell>
          <cell r="J14">
            <v>0</v>
          </cell>
          <cell r="K14">
            <v>34200</v>
          </cell>
          <cell r="L14">
            <v>34200</v>
          </cell>
          <cell r="M14">
            <v>3.42</v>
          </cell>
        </row>
        <row r="15">
          <cell r="I15" t="str">
            <v>蔡燕雯</v>
          </cell>
          <cell r="J15">
            <v>1</v>
          </cell>
          <cell r="K15">
            <v>6000</v>
          </cell>
          <cell r="L15">
            <v>6000</v>
          </cell>
          <cell r="M15">
            <v>0.6</v>
          </cell>
        </row>
        <row r="16">
          <cell r="I16" t="str">
            <v>蔡逸钦</v>
          </cell>
          <cell r="J16">
            <v>0</v>
          </cell>
          <cell r="K16">
            <v>20000</v>
          </cell>
          <cell r="L16">
            <v>20000</v>
          </cell>
          <cell r="M16">
            <v>2</v>
          </cell>
        </row>
        <row r="17">
          <cell r="I17" t="str">
            <v>蔡颖军</v>
          </cell>
          <cell r="J17">
            <v>0</v>
          </cell>
          <cell r="K17">
            <v>300000</v>
          </cell>
          <cell r="L17">
            <v>300000</v>
          </cell>
          <cell r="M17">
            <v>30</v>
          </cell>
        </row>
        <row r="18">
          <cell r="I18" t="str">
            <v>蔡征寰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I19" t="str">
            <v>蔡正鹏</v>
          </cell>
          <cell r="J19">
            <v>0</v>
          </cell>
          <cell r="K19">
            <v>220000</v>
          </cell>
          <cell r="L19">
            <v>220000</v>
          </cell>
          <cell r="M19">
            <v>22</v>
          </cell>
        </row>
        <row r="20">
          <cell r="I20" t="str">
            <v>蔡志赟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I21" t="str">
            <v>曹茗婕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I22" t="str">
            <v>曹倩云</v>
          </cell>
          <cell r="J22">
            <v>28</v>
          </cell>
          <cell r="K22">
            <v>1338000</v>
          </cell>
          <cell r="L22">
            <v>1338000</v>
          </cell>
          <cell r="M22">
            <v>133.8</v>
          </cell>
        </row>
        <row r="23">
          <cell r="I23" t="str">
            <v>曹仁忠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I24" t="str">
            <v>曹怡珺</v>
          </cell>
          <cell r="J24">
            <v>0</v>
          </cell>
          <cell r="K24">
            <v>170000</v>
          </cell>
          <cell r="L24">
            <v>170000</v>
          </cell>
          <cell r="M24">
            <v>17</v>
          </cell>
        </row>
        <row r="25">
          <cell r="I25" t="str">
            <v>曹羿君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I26" t="str">
            <v>曹雨诚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I27" t="str">
            <v>曹媛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I28" t="str">
            <v>曹征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I29" t="str">
            <v>曹忠权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I30" t="str">
            <v>陈朝阳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I31" t="str">
            <v>陈淦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I32" t="str">
            <v>陈昊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I33" t="str">
            <v>陈弘俊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I34" t="str">
            <v>陈建强</v>
          </cell>
          <cell r="J34">
            <v>2</v>
          </cell>
          <cell r="K34">
            <v>0</v>
          </cell>
          <cell r="L34">
            <v>0</v>
          </cell>
          <cell r="M34">
            <v>0</v>
          </cell>
        </row>
        <row r="35">
          <cell r="I35" t="str">
            <v>陈剑峰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I36" t="str">
            <v>陈洁云</v>
          </cell>
          <cell r="J36">
            <v>73</v>
          </cell>
          <cell r="K36">
            <v>353000</v>
          </cell>
          <cell r="L36">
            <v>353000</v>
          </cell>
          <cell r="M36">
            <v>35.3</v>
          </cell>
        </row>
        <row r="37">
          <cell r="I37" t="str">
            <v>陈靓</v>
          </cell>
          <cell r="J37">
            <v>2</v>
          </cell>
          <cell r="K37">
            <v>9000</v>
          </cell>
          <cell r="L37">
            <v>9000</v>
          </cell>
          <cell r="M37">
            <v>0.9</v>
          </cell>
        </row>
        <row r="38">
          <cell r="I38" t="str">
            <v>陈莉娜</v>
          </cell>
          <cell r="J38">
            <v>1</v>
          </cell>
          <cell r="K38">
            <v>310000</v>
          </cell>
          <cell r="L38">
            <v>310000</v>
          </cell>
          <cell r="M38">
            <v>31</v>
          </cell>
        </row>
        <row r="39">
          <cell r="I39" t="str">
            <v>陈璐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I40" t="str">
            <v>陈敏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I41" t="str">
            <v>陈名</v>
          </cell>
          <cell r="J41">
            <v>2</v>
          </cell>
          <cell r="K41">
            <v>440425</v>
          </cell>
          <cell r="L41">
            <v>440425</v>
          </cell>
          <cell r="M41">
            <v>44.0425</v>
          </cell>
        </row>
        <row r="42">
          <cell r="I42" t="str">
            <v>陈珮瑶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I43" t="str">
            <v>陈琦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I44" t="str">
            <v>陈秋依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I45" t="str">
            <v>陈瑞卿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I46" t="str">
            <v>陈睿佳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I47" t="str">
            <v>陈诗然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I48" t="str">
            <v>陈淑玲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  <row r="49">
          <cell r="I49" t="str">
            <v>陈思齐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I50" t="str">
            <v>陈婷</v>
          </cell>
          <cell r="J50">
            <v>0</v>
          </cell>
          <cell r="K50">
            <v>28500</v>
          </cell>
          <cell r="L50">
            <v>28500</v>
          </cell>
          <cell r="M50">
            <v>2.85</v>
          </cell>
        </row>
        <row r="51">
          <cell r="I51" t="str">
            <v>陈伟奋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I52" t="str">
            <v>陈雯瑛</v>
          </cell>
          <cell r="J52">
            <v>16</v>
          </cell>
          <cell r="K52">
            <v>270000</v>
          </cell>
          <cell r="L52">
            <v>270000</v>
          </cell>
          <cell r="M52">
            <v>27</v>
          </cell>
        </row>
        <row r="53">
          <cell r="I53" t="str">
            <v>陈晓敏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I54" t="str">
            <v>陈欣文</v>
          </cell>
          <cell r="J54">
            <v>0</v>
          </cell>
          <cell r="K54">
            <v>200000</v>
          </cell>
          <cell r="L54">
            <v>200000</v>
          </cell>
          <cell r="M54">
            <v>20</v>
          </cell>
        </row>
        <row r="55">
          <cell r="I55" t="str">
            <v>陈俨珏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I56" t="str">
            <v>陈艳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I57" t="str">
            <v>陈瑶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I58" t="str">
            <v>陈以恒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I59" t="str">
            <v>陈永琪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I60" t="str">
            <v>陈语嘉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I61" t="str">
            <v>陈玉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I62" t="str">
            <v>陈园园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I63" t="str">
            <v>陈真逸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I64" t="str">
            <v>陈子悦</v>
          </cell>
          <cell r="J64">
            <v>11</v>
          </cell>
          <cell r="K64">
            <v>0</v>
          </cell>
          <cell r="L64">
            <v>0</v>
          </cell>
          <cell r="M64">
            <v>0</v>
          </cell>
        </row>
        <row r="65">
          <cell r="I65" t="str">
            <v>成丽萍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I66" t="str">
            <v>程钧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I67" t="str">
            <v>程远芳</v>
          </cell>
          <cell r="J67">
            <v>0</v>
          </cell>
          <cell r="K67">
            <v>109000</v>
          </cell>
          <cell r="L67">
            <v>109000</v>
          </cell>
          <cell r="M67">
            <v>10.9</v>
          </cell>
        </row>
        <row r="68">
          <cell r="I68" t="str">
            <v>程智华</v>
          </cell>
          <cell r="J68">
            <v>0</v>
          </cell>
          <cell r="K68">
            <v>20000</v>
          </cell>
          <cell r="L68">
            <v>20000</v>
          </cell>
          <cell r="M68">
            <v>2</v>
          </cell>
        </row>
        <row r="69">
          <cell r="I69" t="str">
            <v>储天捷</v>
          </cell>
          <cell r="J69">
            <v>3</v>
          </cell>
          <cell r="K69">
            <v>100000</v>
          </cell>
          <cell r="L69">
            <v>100000</v>
          </cell>
          <cell r="M69">
            <v>10</v>
          </cell>
        </row>
        <row r="70">
          <cell r="I70" t="str">
            <v>褚梦露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I71" t="str">
            <v>戴纯清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I72" t="str">
            <v>戴加贝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I73" t="str">
            <v>戴佳怡</v>
          </cell>
          <cell r="J73">
            <v>0</v>
          </cell>
          <cell r="K73">
            <v>2600</v>
          </cell>
          <cell r="L73">
            <v>2600</v>
          </cell>
          <cell r="M73">
            <v>0.26</v>
          </cell>
        </row>
        <row r="74">
          <cell r="I74" t="str">
            <v>戴思静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I75" t="str">
            <v>戴贇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I76" t="str">
            <v>邓艳丽</v>
          </cell>
          <cell r="J76">
            <v>1</v>
          </cell>
          <cell r="K76">
            <v>518700</v>
          </cell>
          <cell r="L76">
            <v>518700</v>
          </cell>
          <cell r="M76">
            <v>51.87</v>
          </cell>
        </row>
        <row r="77">
          <cell r="I77" t="str">
            <v>丁丹萍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I78" t="str">
            <v>丁晓雄</v>
          </cell>
          <cell r="J78">
            <v>3</v>
          </cell>
          <cell r="K78">
            <v>16000</v>
          </cell>
          <cell r="L78">
            <v>16000</v>
          </cell>
          <cell r="M78">
            <v>1.6</v>
          </cell>
        </row>
        <row r="79">
          <cell r="I79" t="str">
            <v>董莉莉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I80" t="str">
            <v>董伟菁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I81" t="str">
            <v>董秀兰</v>
          </cell>
          <cell r="J81">
            <v>0</v>
          </cell>
          <cell r="K81">
            <v>200000</v>
          </cell>
          <cell r="L81">
            <v>200000</v>
          </cell>
          <cell r="M81">
            <v>20</v>
          </cell>
        </row>
        <row r="82">
          <cell r="I82" t="str">
            <v>杜鑫怡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I83" t="str">
            <v>杜星瑶</v>
          </cell>
          <cell r="J83">
            <v>26</v>
          </cell>
          <cell r="K83">
            <v>1308000</v>
          </cell>
          <cell r="L83">
            <v>1308000</v>
          </cell>
          <cell r="M83">
            <v>130.8</v>
          </cell>
        </row>
        <row r="84">
          <cell r="I84" t="str">
            <v>杜以晴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I85" t="str">
            <v>樊文笺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I86" t="str">
            <v>范文通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I87" t="str">
            <v>房玉虹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I88" t="str">
            <v>费思量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I89" t="str">
            <v>费文婷</v>
          </cell>
          <cell r="J89">
            <v>15</v>
          </cell>
          <cell r="K89">
            <v>0</v>
          </cell>
          <cell r="L89">
            <v>0</v>
          </cell>
          <cell r="M89">
            <v>0</v>
          </cell>
        </row>
        <row r="90">
          <cell r="I90" t="str">
            <v>费晓晨</v>
          </cell>
          <cell r="J90">
            <v>0</v>
          </cell>
          <cell r="K90">
            <v>272500</v>
          </cell>
          <cell r="L90">
            <v>272500</v>
          </cell>
          <cell r="M90">
            <v>27.25</v>
          </cell>
        </row>
        <row r="91">
          <cell r="I91" t="str">
            <v>冯凯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</row>
        <row r="92">
          <cell r="I92" t="str">
            <v>冯妮</v>
          </cell>
          <cell r="J92">
            <v>4</v>
          </cell>
          <cell r="K92">
            <v>0</v>
          </cell>
          <cell r="L92">
            <v>0</v>
          </cell>
          <cell r="M92">
            <v>0</v>
          </cell>
        </row>
        <row r="93">
          <cell r="I93" t="str">
            <v>冯伟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I94" t="str">
            <v>傅静妍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I95" t="str">
            <v>高磊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I96" t="str">
            <v>高露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I97" t="str">
            <v>高卫恩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I98" t="str">
            <v>高阳</v>
          </cell>
          <cell r="J98">
            <v>0</v>
          </cell>
          <cell r="K98">
            <v>11000</v>
          </cell>
          <cell r="L98">
            <v>11000</v>
          </cell>
          <cell r="M98">
            <v>1.1</v>
          </cell>
        </row>
        <row r="99">
          <cell r="I99" t="str">
            <v>高越</v>
          </cell>
          <cell r="J99">
            <v>0</v>
          </cell>
          <cell r="K99">
            <v>68300</v>
          </cell>
          <cell r="L99">
            <v>68300</v>
          </cell>
          <cell r="M99">
            <v>6.83</v>
          </cell>
        </row>
        <row r="100">
          <cell r="I100" t="str">
            <v>高鋆睿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I101" t="str">
            <v>郜晓霖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I102" t="str">
            <v>戈鑫毅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I103" t="str">
            <v>葛欣怡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I104" t="str">
            <v>龚纯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I105" t="str">
            <v>龚昊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</row>
        <row r="106">
          <cell r="I106" t="str">
            <v>龚浩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I107" t="str">
            <v>龚华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I108" t="str">
            <v>龚洁</v>
          </cell>
          <cell r="J108">
            <v>0</v>
          </cell>
          <cell r="K108">
            <v>307000</v>
          </cell>
          <cell r="L108">
            <v>307000</v>
          </cell>
          <cell r="M108">
            <v>30.7</v>
          </cell>
        </row>
        <row r="109">
          <cell r="I109" t="str">
            <v>龚文浩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I110" t="str">
            <v>龚欣怡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I111" t="str">
            <v>龚振华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I112" t="str">
            <v>龚政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I113" t="str">
            <v>顾诚劼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I114" t="str">
            <v>顾虹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I115" t="str">
            <v>顾佳怡</v>
          </cell>
          <cell r="J115">
            <v>0</v>
          </cell>
          <cell r="K115">
            <v>36300</v>
          </cell>
          <cell r="L115">
            <v>36300</v>
          </cell>
          <cell r="M115">
            <v>3.63</v>
          </cell>
        </row>
        <row r="116">
          <cell r="I116" t="str">
            <v>顾佳源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I117" t="str">
            <v>顾建安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I118" t="str">
            <v>顾美芬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I119" t="str">
            <v>顾盼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I120" t="str">
            <v>顾琼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I121" t="str">
            <v>顾诗芸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I122" t="str">
            <v>顾伟洁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I123" t="str">
            <v>顾伟丽</v>
          </cell>
          <cell r="J123">
            <v>2</v>
          </cell>
          <cell r="K123">
            <v>989460</v>
          </cell>
          <cell r="L123">
            <v>989460</v>
          </cell>
          <cell r="M123">
            <v>98.946</v>
          </cell>
        </row>
        <row r="124">
          <cell r="I124" t="str">
            <v>顾卫平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I125" t="str">
            <v>顾晓峰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I126" t="str">
            <v>顾嫣丽</v>
          </cell>
          <cell r="J126">
            <v>0</v>
          </cell>
          <cell r="K126">
            <v>30000</v>
          </cell>
          <cell r="L126">
            <v>30000</v>
          </cell>
          <cell r="M126">
            <v>3</v>
          </cell>
        </row>
        <row r="127">
          <cell r="I127" t="str">
            <v>顾亦萌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I128" t="str">
            <v>顾奕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I129" t="str">
            <v>顾愉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I130" t="str">
            <v>顾悦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I131" t="str">
            <v>顾振宇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I132" t="str">
            <v>顾志涛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I133" t="str">
            <v>桂旖旎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I134" t="str">
            <v>郭北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I135" t="str">
            <v>郭凤华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I136" t="str">
            <v>郭静华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I137" t="str">
            <v>郭勤</v>
          </cell>
          <cell r="J137">
            <v>0</v>
          </cell>
          <cell r="K137">
            <v>414283</v>
          </cell>
          <cell r="L137">
            <v>414283</v>
          </cell>
          <cell r="M137">
            <v>41.4283</v>
          </cell>
        </row>
        <row r="138">
          <cell r="I138" t="str">
            <v>郭青青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I139" t="str">
            <v>郭思宇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</row>
        <row r="140">
          <cell r="I140" t="str">
            <v>郭婉姣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I141" t="str">
            <v>郭莹珞</v>
          </cell>
          <cell r="J141">
            <v>3</v>
          </cell>
          <cell r="K141">
            <v>0</v>
          </cell>
          <cell r="L141">
            <v>0</v>
          </cell>
          <cell r="M141">
            <v>0</v>
          </cell>
        </row>
        <row r="142">
          <cell r="I142" t="str">
            <v>韩欧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I143" t="str">
            <v>郝剑华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I144" t="str">
            <v>何佳</v>
          </cell>
          <cell r="J144">
            <v>3</v>
          </cell>
          <cell r="K144">
            <v>0</v>
          </cell>
          <cell r="L144">
            <v>0</v>
          </cell>
          <cell r="M144">
            <v>0</v>
          </cell>
        </row>
        <row r="145">
          <cell r="I145" t="str">
            <v>何佳义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I146" t="str">
            <v>何聂琼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I147" t="str">
            <v>何晴妍</v>
          </cell>
          <cell r="J147">
            <v>1</v>
          </cell>
          <cell r="K147">
            <v>20000</v>
          </cell>
          <cell r="L147">
            <v>20000</v>
          </cell>
          <cell r="M147">
            <v>2</v>
          </cell>
        </row>
        <row r="148">
          <cell r="I148" t="str">
            <v>何伟清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I149" t="str">
            <v>何雨秋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I150" t="str">
            <v>和艳珺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I151" t="str">
            <v>洪瞿辰</v>
          </cell>
          <cell r="J151">
            <v>0</v>
          </cell>
          <cell r="K151">
            <v>70000</v>
          </cell>
          <cell r="L151">
            <v>70000</v>
          </cell>
          <cell r="M151">
            <v>7</v>
          </cell>
        </row>
        <row r="152">
          <cell r="I152" t="str">
            <v>胡凤芳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I153" t="str">
            <v>胡菁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I154" t="str">
            <v>胡茹萍</v>
          </cell>
          <cell r="J154">
            <v>0</v>
          </cell>
          <cell r="K154">
            <v>200000</v>
          </cell>
          <cell r="L154">
            <v>200000</v>
          </cell>
          <cell r="M154">
            <v>20</v>
          </cell>
        </row>
        <row r="155">
          <cell r="I155" t="str">
            <v>胡伟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I156" t="str">
            <v>胡燕华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I157" t="str">
            <v>胡轶菲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I158" t="str">
            <v>胡筠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I159" t="str">
            <v>胡振林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I160" t="str">
            <v>胡志军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I161" t="str">
            <v>花瑾漪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I162" t="str">
            <v>花梦琦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I163" t="str">
            <v>黄海东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I164" t="str">
            <v>黄金宇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I165" t="str">
            <v>黄凯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I166" t="str">
            <v>黄立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I167" t="str">
            <v>黄萍</v>
          </cell>
          <cell r="J167">
            <v>0</v>
          </cell>
          <cell r="K167">
            <v>70000</v>
          </cell>
          <cell r="L167">
            <v>70000</v>
          </cell>
          <cell r="M167">
            <v>7</v>
          </cell>
        </row>
        <row r="168">
          <cell r="I168" t="str">
            <v>黄琼</v>
          </cell>
          <cell r="J168">
            <v>0</v>
          </cell>
          <cell r="K168">
            <v>70000</v>
          </cell>
          <cell r="L168">
            <v>70000</v>
          </cell>
          <cell r="M168">
            <v>7</v>
          </cell>
        </row>
        <row r="169">
          <cell r="I169" t="str">
            <v>黄任潇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I170" t="str">
            <v>黄伟丽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I171" t="str">
            <v>黄雯怡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I172" t="str">
            <v>黄晓伟</v>
          </cell>
          <cell r="J172">
            <v>1</v>
          </cell>
          <cell r="K172">
            <v>50000</v>
          </cell>
          <cell r="L172">
            <v>50000</v>
          </cell>
          <cell r="M172">
            <v>5</v>
          </cell>
        </row>
        <row r="173">
          <cell r="I173" t="str">
            <v>黄晓燕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I174" t="str">
            <v>黄晓轶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I175" t="str">
            <v>黄旭</v>
          </cell>
          <cell r="J175">
            <v>29</v>
          </cell>
          <cell r="K175">
            <v>169000</v>
          </cell>
          <cell r="L175">
            <v>169000</v>
          </cell>
          <cell r="M175">
            <v>16.9</v>
          </cell>
        </row>
        <row r="176">
          <cell r="I176" t="str">
            <v>黄燕琼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I177" t="str">
            <v>黄尧</v>
          </cell>
          <cell r="J177">
            <v>0</v>
          </cell>
          <cell r="K177">
            <v>6200</v>
          </cell>
          <cell r="L177">
            <v>6200</v>
          </cell>
          <cell r="M177">
            <v>0.62</v>
          </cell>
        </row>
        <row r="178">
          <cell r="I178" t="str">
            <v>黄伊</v>
          </cell>
          <cell r="J178">
            <v>0</v>
          </cell>
          <cell r="K178">
            <v>200000</v>
          </cell>
          <cell r="L178">
            <v>200000</v>
          </cell>
          <cell r="M178">
            <v>20</v>
          </cell>
        </row>
        <row r="179">
          <cell r="I179" t="str">
            <v>黄伊雯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I180" t="str">
            <v>黄逸莹</v>
          </cell>
          <cell r="J180">
            <v>0</v>
          </cell>
          <cell r="K180">
            <v>123100</v>
          </cell>
          <cell r="L180">
            <v>123100</v>
          </cell>
          <cell r="M180">
            <v>12.31</v>
          </cell>
        </row>
        <row r="181">
          <cell r="I181" t="str">
            <v>黄懿胤</v>
          </cell>
          <cell r="J181">
            <v>0</v>
          </cell>
          <cell r="K181">
            <v>33000</v>
          </cell>
          <cell r="L181">
            <v>33000</v>
          </cell>
          <cell r="M181">
            <v>3.3</v>
          </cell>
        </row>
        <row r="182">
          <cell r="I182" t="str">
            <v>黄芝兰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I183" t="str">
            <v>霍达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I184" t="str">
            <v>姬婷婷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I185" t="str">
            <v>计财兴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I186" t="str">
            <v>计婧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I187" t="str">
            <v>计知己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I188" t="str">
            <v>贾琼</v>
          </cell>
          <cell r="J188">
            <v>0</v>
          </cell>
          <cell r="K188">
            <v>900</v>
          </cell>
          <cell r="L188">
            <v>900</v>
          </cell>
          <cell r="M188">
            <v>0.09</v>
          </cell>
        </row>
        <row r="189">
          <cell r="I189" t="str">
            <v>贾卫东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I190" t="str">
            <v>江川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I191" t="str">
            <v>江琳莉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I192" t="str">
            <v>江以润</v>
          </cell>
          <cell r="J192">
            <v>0</v>
          </cell>
          <cell r="K192">
            <v>6000</v>
          </cell>
          <cell r="L192">
            <v>6000</v>
          </cell>
          <cell r="M192">
            <v>0.6</v>
          </cell>
        </row>
        <row r="193">
          <cell r="I193" t="str">
            <v>姜昊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I194" t="str">
            <v>姜慧珍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I195" t="str">
            <v>姜珉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I196" t="str">
            <v>姜晓晔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I197" t="str">
            <v>蒋朝盛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I198" t="str">
            <v>蒋磊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I199" t="str">
            <v>蒋莉青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I200" t="str">
            <v>蒋育华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I201" t="str">
            <v>蒋钰雯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I202" t="str">
            <v>焦虹</v>
          </cell>
          <cell r="J202">
            <v>0</v>
          </cell>
          <cell r="K202">
            <v>340348</v>
          </cell>
          <cell r="L202">
            <v>340348</v>
          </cell>
          <cell r="M202">
            <v>34.0348</v>
          </cell>
        </row>
        <row r="203">
          <cell r="I203" t="str">
            <v>焦琼锐</v>
          </cell>
          <cell r="J203">
            <v>0</v>
          </cell>
          <cell r="K203">
            <v>20000</v>
          </cell>
          <cell r="L203">
            <v>20000</v>
          </cell>
          <cell r="M203">
            <v>2</v>
          </cell>
        </row>
        <row r="204">
          <cell r="I204" t="str">
            <v>焦玉姗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I205" t="str">
            <v>金斌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 t="str">
            <v>金剑斌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I207" t="str">
            <v>金丽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I208" t="str">
            <v>金佩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I209" t="str">
            <v>金涛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I210" t="str">
            <v>金晓欢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I211" t="str">
            <v>金怡筠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I212" t="str">
            <v>金莹莹</v>
          </cell>
          <cell r="J212">
            <v>5</v>
          </cell>
          <cell r="K212">
            <v>0</v>
          </cell>
          <cell r="L212">
            <v>0</v>
          </cell>
          <cell r="M212">
            <v>0</v>
          </cell>
        </row>
        <row r="213">
          <cell r="I213" t="str">
            <v>景子芸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I214" t="str">
            <v>阚圣凌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I215" t="str">
            <v>柯方逸</v>
          </cell>
          <cell r="J215">
            <v>0</v>
          </cell>
          <cell r="K215">
            <v>8000</v>
          </cell>
          <cell r="L215">
            <v>8000</v>
          </cell>
          <cell r="M215">
            <v>0.8</v>
          </cell>
        </row>
        <row r="216">
          <cell r="I216" t="str">
            <v>柯洋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I217" t="str">
            <v>孔佳琦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I218" t="str">
            <v>孔祥贇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 t="str">
            <v>李丁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I220" t="str">
            <v>李涵虚</v>
          </cell>
          <cell r="J220">
            <v>0</v>
          </cell>
          <cell r="K220">
            <v>100000</v>
          </cell>
          <cell r="L220">
            <v>100000</v>
          </cell>
          <cell r="M220">
            <v>10</v>
          </cell>
        </row>
        <row r="221">
          <cell r="I221" t="str">
            <v>李恒丰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I222" t="str">
            <v>李慧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I223" t="str">
            <v>李菊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I224" t="str">
            <v>李君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I225" t="str">
            <v>李凌波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 t="str">
            <v>李凌峰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</row>
        <row r="227">
          <cell r="I227" t="str">
            <v>李萍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I228" t="str">
            <v>李强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I229" t="str">
            <v>李青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 t="str">
            <v>李青颖</v>
          </cell>
          <cell r="J230">
            <v>0</v>
          </cell>
          <cell r="K230">
            <v>17888</v>
          </cell>
          <cell r="L230">
            <v>17888</v>
          </cell>
          <cell r="M230">
            <v>1.7888</v>
          </cell>
        </row>
        <row r="231">
          <cell r="I231" t="str">
            <v>李润杰</v>
          </cell>
          <cell r="J231">
            <v>0</v>
          </cell>
          <cell r="K231">
            <v>6648</v>
          </cell>
          <cell r="L231">
            <v>6648</v>
          </cell>
          <cell r="M231">
            <v>0.6648</v>
          </cell>
        </row>
        <row r="232">
          <cell r="I232" t="str">
            <v>李书吟</v>
          </cell>
          <cell r="J232">
            <v>18</v>
          </cell>
          <cell r="K232">
            <v>230000</v>
          </cell>
          <cell r="L232">
            <v>230000</v>
          </cell>
          <cell r="M232">
            <v>23</v>
          </cell>
        </row>
        <row r="233">
          <cell r="I233" t="str">
            <v>李思聪</v>
          </cell>
          <cell r="J233">
            <v>7</v>
          </cell>
          <cell r="K233">
            <v>100000</v>
          </cell>
          <cell r="L233">
            <v>100000</v>
          </cell>
          <cell r="M233">
            <v>10</v>
          </cell>
        </row>
        <row r="234">
          <cell r="I234" t="str">
            <v>李思思</v>
          </cell>
          <cell r="J234">
            <v>0</v>
          </cell>
          <cell r="K234">
            <v>209500</v>
          </cell>
          <cell r="L234">
            <v>209500</v>
          </cell>
          <cell r="M234">
            <v>20.95</v>
          </cell>
        </row>
        <row r="235">
          <cell r="I235" t="str">
            <v>李素文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I236" t="str">
            <v>李想</v>
          </cell>
          <cell r="J236">
            <v>0</v>
          </cell>
          <cell r="K236">
            <v>102999</v>
          </cell>
          <cell r="L236">
            <v>102999</v>
          </cell>
          <cell r="M236">
            <v>10.2999</v>
          </cell>
        </row>
        <row r="237">
          <cell r="I237" t="str">
            <v>李晓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 t="str">
            <v>李雪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 t="str">
            <v>李亚</v>
          </cell>
          <cell r="J239">
            <v>41</v>
          </cell>
          <cell r="K239">
            <v>800000</v>
          </cell>
          <cell r="L239">
            <v>800000</v>
          </cell>
          <cell r="M239">
            <v>80</v>
          </cell>
        </row>
        <row r="240">
          <cell r="I240" t="str">
            <v>李莹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I241" t="str">
            <v>李雨蒙</v>
          </cell>
          <cell r="J241">
            <v>2</v>
          </cell>
          <cell r="K241">
            <v>0</v>
          </cell>
          <cell r="L241">
            <v>0</v>
          </cell>
          <cell r="M241">
            <v>0</v>
          </cell>
        </row>
        <row r="242">
          <cell r="I242" t="str">
            <v>李玉莺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I243" t="str">
            <v>李志明</v>
          </cell>
          <cell r="J243">
            <v>1</v>
          </cell>
          <cell r="K243">
            <v>789000</v>
          </cell>
          <cell r="L243">
            <v>789000</v>
          </cell>
          <cell r="M243">
            <v>78.9</v>
          </cell>
        </row>
        <row r="244">
          <cell r="I244" t="str">
            <v>厉笑天</v>
          </cell>
          <cell r="J244">
            <v>0</v>
          </cell>
          <cell r="K244">
            <v>90000</v>
          </cell>
          <cell r="L244">
            <v>90000</v>
          </cell>
          <cell r="M244">
            <v>9</v>
          </cell>
        </row>
        <row r="245">
          <cell r="I245" t="str">
            <v>梁裔欣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I246" t="str">
            <v>林华菁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I247" t="str">
            <v>林慧婷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I248" t="str">
            <v>林婕</v>
          </cell>
          <cell r="J248">
            <v>0</v>
          </cell>
          <cell r="K248">
            <v>21000</v>
          </cell>
          <cell r="L248">
            <v>21000</v>
          </cell>
          <cell r="M248">
            <v>2.1</v>
          </cell>
        </row>
        <row r="249">
          <cell r="I249" t="str">
            <v>林晓凤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I250" t="str">
            <v>凌岚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I251" t="str">
            <v>凌思宇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I252" t="str">
            <v>凌毅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I253" t="str">
            <v>刘呈锦</v>
          </cell>
          <cell r="J253">
            <v>0</v>
          </cell>
          <cell r="K253">
            <v>231000</v>
          </cell>
          <cell r="L253">
            <v>231000</v>
          </cell>
          <cell r="M253">
            <v>23.1</v>
          </cell>
        </row>
        <row r="254">
          <cell r="I254" t="str">
            <v>刘笛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I255" t="str">
            <v>刘栋</v>
          </cell>
          <cell r="J255">
            <v>0</v>
          </cell>
          <cell r="K255">
            <v>20000</v>
          </cell>
          <cell r="L255">
            <v>20000</v>
          </cell>
          <cell r="M255">
            <v>2</v>
          </cell>
        </row>
        <row r="256">
          <cell r="I256" t="str">
            <v>刘国平</v>
          </cell>
          <cell r="J256">
            <v>1</v>
          </cell>
          <cell r="K256">
            <v>135000</v>
          </cell>
          <cell r="L256">
            <v>135000</v>
          </cell>
          <cell r="M256">
            <v>13.5</v>
          </cell>
        </row>
        <row r="257">
          <cell r="I257" t="str">
            <v>刘佳伟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I258" t="str">
            <v>刘洁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I259" t="str">
            <v>刘凛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I260" t="str">
            <v>刘璐萱</v>
          </cell>
          <cell r="J260">
            <v>0</v>
          </cell>
          <cell r="K260">
            <v>90000</v>
          </cell>
          <cell r="L260">
            <v>90000</v>
          </cell>
          <cell r="M260">
            <v>9</v>
          </cell>
        </row>
        <row r="261">
          <cell r="I261" t="str">
            <v>刘敏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I262" t="str">
            <v>刘盼</v>
          </cell>
          <cell r="J262">
            <v>0</v>
          </cell>
          <cell r="K262">
            <v>9000</v>
          </cell>
          <cell r="L262">
            <v>9000</v>
          </cell>
          <cell r="M262">
            <v>0.9</v>
          </cell>
        </row>
        <row r="263">
          <cell r="I263" t="str">
            <v>刘诗葭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I264" t="str">
            <v>刘婷婷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I265" t="str">
            <v>刘雯君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I266" t="str">
            <v>刘歆玥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I267" t="str">
            <v>刘雪菁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I268" t="str">
            <v>刘一畅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I269" t="str">
            <v>刘一瑾</v>
          </cell>
          <cell r="J269">
            <v>4</v>
          </cell>
          <cell r="K269">
            <v>858000</v>
          </cell>
          <cell r="L269">
            <v>858000</v>
          </cell>
          <cell r="M269">
            <v>85.8</v>
          </cell>
        </row>
        <row r="270">
          <cell r="I270" t="str">
            <v>刘臻澜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I271" t="str">
            <v>陆丹怡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I272" t="str">
            <v>陆红霞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I273" t="str">
            <v>陆华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I274" t="str">
            <v>陆骅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I275" t="str">
            <v>陆佳妮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I276" t="str">
            <v>陆可妍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I277" t="str">
            <v>陆利冬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I278" t="str">
            <v>陆莉娟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I279" t="str">
            <v>陆秋妍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I280" t="str">
            <v>陆天娇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I281" t="str">
            <v>陆薇薇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I282" t="str">
            <v>陆炜晶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I283" t="str">
            <v>陆文岚</v>
          </cell>
          <cell r="J283">
            <v>0</v>
          </cell>
          <cell r="K283">
            <v>65000</v>
          </cell>
          <cell r="L283">
            <v>65000</v>
          </cell>
          <cell r="M283">
            <v>6.5</v>
          </cell>
        </row>
        <row r="284">
          <cell r="I284" t="str">
            <v>陆贤翔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I285" t="str">
            <v>陆雅雯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I286" t="str">
            <v>陆彦昕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I287" t="str">
            <v>陆宇菲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I288" t="str">
            <v>陆韵芸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I289" t="str">
            <v>陆志明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I290" t="str">
            <v>陆志远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I291" t="str">
            <v>罗秋慧</v>
          </cell>
          <cell r="J291">
            <v>0</v>
          </cell>
          <cell r="K291">
            <v>36000</v>
          </cell>
          <cell r="L291">
            <v>36000</v>
          </cell>
          <cell r="M291">
            <v>3.6</v>
          </cell>
        </row>
        <row r="292">
          <cell r="I292" t="str">
            <v>罗晓雯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I293" t="str">
            <v>骆奕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I294" t="str">
            <v>吕婷婷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I295" t="str">
            <v>马成斌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I296" t="str">
            <v>马俊德</v>
          </cell>
          <cell r="J296">
            <v>1</v>
          </cell>
          <cell r="K296">
            <v>0</v>
          </cell>
          <cell r="L296">
            <v>0</v>
          </cell>
          <cell r="M296">
            <v>0</v>
          </cell>
        </row>
        <row r="297">
          <cell r="I297" t="str">
            <v>马良</v>
          </cell>
          <cell r="J297">
            <v>0</v>
          </cell>
          <cell r="K297">
            <v>12300</v>
          </cell>
          <cell r="L297">
            <v>12300</v>
          </cell>
          <cell r="M297">
            <v>1.23</v>
          </cell>
        </row>
        <row r="298">
          <cell r="I298" t="str">
            <v>马秋红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I299" t="str">
            <v>马胜伟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I300" t="str">
            <v>马涛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I301" t="str">
            <v>马燕清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I302" t="str">
            <v>马玉梅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I303" t="str">
            <v>马越骋</v>
          </cell>
          <cell r="J303">
            <v>2</v>
          </cell>
          <cell r="K303">
            <v>10000</v>
          </cell>
          <cell r="L303">
            <v>10000</v>
          </cell>
          <cell r="M303">
            <v>1</v>
          </cell>
        </row>
        <row r="304">
          <cell r="I304" t="str">
            <v>马智杰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I305" t="str">
            <v>毛晶洁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I306" t="str">
            <v>茅敏艳</v>
          </cell>
          <cell r="J306">
            <v>2</v>
          </cell>
          <cell r="K306">
            <v>792017</v>
          </cell>
          <cell r="L306">
            <v>792017</v>
          </cell>
          <cell r="M306">
            <v>79.2017</v>
          </cell>
        </row>
        <row r="307">
          <cell r="I307" t="str">
            <v>茅毅桢</v>
          </cell>
          <cell r="J307">
            <v>8</v>
          </cell>
          <cell r="K307">
            <v>120000</v>
          </cell>
          <cell r="L307">
            <v>120000</v>
          </cell>
          <cell r="M307">
            <v>12</v>
          </cell>
        </row>
        <row r="308">
          <cell r="I308" t="str">
            <v>梅娟</v>
          </cell>
          <cell r="J308">
            <v>0</v>
          </cell>
          <cell r="K308">
            <v>151500</v>
          </cell>
          <cell r="L308">
            <v>151500</v>
          </cell>
          <cell r="M308">
            <v>15.15</v>
          </cell>
        </row>
        <row r="309">
          <cell r="I309" t="str">
            <v>孟苗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I310" t="str">
            <v>孟庆龙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I311" t="str">
            <v>闵亮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I312" t="str">
            <v>莫之汇</v>
          </cell>
          <cell r="J312">
            <v>1</v>
          </cell>
          <cell r="K312">
            <v>116948</v>
          </cell>
          <cell r="L312">
            <v>116948</v>
          </cell>
          <cell r="M312">
            <v>11.6948</v>
          </cell>
        </row>
        <row r="313">
          <cell r="I313" t="str">
            <v>缪维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I314" t="str">
            <v>那智玉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I315" t="str">
            <v>倪颉成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I316" t="str">
            <v>倪金瑛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I317" t="str">
            <v>倪静</v>
          </cell>
          <cell r="J317">
            <v>0</v>
          </cell>
          <cell r="K317">
            <v>100000</v>
          </cell>
          <cell r="L317">
            <v>100000</v>
          </cell>
          <cell r="M317">
            <v>10</v>
          </cell>
        </row>
        <row r="318">
          <cell r="I318" t="str">
            <v>倪文华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I319" t="str">
            <v>倪叶东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I320" t="str">
            <v>倪祖欣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I321" t="str">
            <v>潘婕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I322" t="str">
            <v>潘群铭</v>
          </cell>
          <cell r="J322">
            <v>0</v>
          </cell>
          <cell r="K322">
            <v>19000</v>
          </cell>
          <cell r="L322">
            <v>19000</v>
          </cell>
          <cell r="M322">
            <v>1.9</v>
          </cell>
        </row>
        <row r="323">
          <cell r="I323" t="str">
            <v>潘盛伟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I324" t="str">
            <v>潘亦如</v>
          </cell>
          <cell r="J324">
            <v>0</v>
          </cell>
          <cell r="K324">
            <v>100000</v>
          </cell>
          <cell r="L324">
            <v>100000</v>
          </cell>
          <cell r="M324">
            <v>10</v>
          </cell>
        </row>
        <row r="325">
          <cell r="I325" t="str">
            <v>裴乐园</v>
          </cell>
          <cell r="J325">
            <v>1</v>
          </cell>
          <cell r="K325">
            <v>111000</v>
          </cell>
          <cell r="L325">
            <v>111000</v>
          </cell>
          <cell r="M325">
            <v>11.1</v>
          </cell>
        </row>
        <row r="326">
          <cell r="I326" t="str">
            <v>裴文良</v>
          </cell>
          <cell r="J326">
            <v>0</v>
          </cell>
          <cell r="K326">
            <v>575500</v>
          </cell>
          <cell r="L326">
            <v>575500</v>
          </cell>
          <cell r="M326">
            <v>57.55</v>
          </cell>
        </row>
        <row r="327">
          <cell r="I327" t="str">
            <v>彭婷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I328" t="str">
            <v>彭韦欣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I329" t="str">
            <v>彭小红</v>
          </cell>
          <cell r="J329">
            <v>0</v>
          </cell>
          <cell r="K329">
            <v>2734</v>
          </cell>
          <cell r="L329">
            <v>2734</v>
          </cell>
          <cell r="M329">
            <v>0.2734</v>
          </cell>
        </row>
        <row r="330">
          <cell r="I330" t="str">
            <v>彭永东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I331" t="str">
            <v>浦东分行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I332" t="str">
            <v>浦建峰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I333" t="str">
            <v>钱慧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I334" t="str">
            <v>钱潇伟</v>
          </cell>
          <cell r="J334">
            <v>1</v>
          </cell>
          <cell r="K334">
            <v>857000</v>
          </cell>
          <cell r="L334">
            <v>857000</v>
          </cell>
          <cell r="M334">
            <v>85.7</v>
          </cell>
        </row>
        <row r="335">
          <cell r="I335" t="str">
            <v>钱晓琳</v>
          </cell>
          <cell r="J335">
            <v>0</v>
          </cell>
          <cell r="K335">
            <v>39800</v>
          </cell>
          <cell r="L335">
            <v>39800</v>
          </cell>
          <cell r="M335">
            <v>3.98</v>
          </cell>
        </row>
        <row r="336">
          <cell r="I336" t="str">
            <v>钱雨阳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I337" t="str">
            <v>乔国亭</v>
          </cell>
          <cell r="J337">
            <v>0</v>
          </cell>
          <cell r="K337">
            <v>30000</v>
          </cell>
          <cell r="L337">
            <v>30000</v>
          </cell>
          <cell r="M337">
            <v>3</v>
          </cell>
        </row>
        <row r="338">
          <cell r="I338" t="str">
            <v>乔琼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I339" t="str">
            <v>乔向红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I340" t="str">
            <v>乔宇英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I341" t="str">
            <v>秦斌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I342" t="str">
            <v>秦波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I343" t="str">
            <v>秦萃薇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I344" t="str">
            <v>秦海风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I345" t="str">
            <v>邱诗悦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I346" t="str">
            <v>邱智慧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I347" t="str">
            <v>瞿剑萍</v>
          </cell>
          <cell r="J347">
            <v>0</v>
          </cell>
          <cell r="K347">
            <v>270000</v>
          </cell>
          <cell r="L347">
            <v>270000</v>
          </cell>
          <cell r="M347">
            <v>27</v>
          </cell>
        </row>
        <row r="348">
          <cell r="I348" t="str">
            <v>瞿洁</v>
          </cell>
          <cell r="J348">
            <v>0</v>
          </cell>
          <cell r="K348">
            <v>200800</v>
          </cell>
          <cell r="L348">
            <v>200800</v>
          </cell>
          <cell r="M348">
            <v>20.08</v>
          </cell>
        </row>
        <row r="349">
          <cell r="I349" t="str">
            <v>瞿贤娥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I350" t="str">
            <v>瞿逸程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I351" t="str">
            <v>任露霄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I352" t="str">
            <v>沙彬彬</v>
          </cell>
          <cell r="J352">
            <v>1</v>
          </cell>
          <cell r="K352">
            <v>330000</v>
          </cell>
          <cell r="L352">
            <v>330000</v>
          </cell>
          <cell r="M352">
            <v>33</v>
          </cell>
        </row>
        <row r="353">
          <cell r="I353" t="str">
            <v>沙莎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I354" t="str">
            <v>尚啸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I355" t="str">
            <v>邵文杰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I356" t="str">
            <v>邵秀梅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I357" t="str">
            <v>邵驿涵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I358" t="str">
            <v>沈春梅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I359" t="str">
            <v>沈国青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I360" t="str">
            <v>沈佳燕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I361" t="str">
            <v>沈磊蕾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I362" t="str">
            <v>沈丽莉</v>
          </cell>
          <cell r="J362">
            <v>1</v>
          </cell>
          <cell r="K362">
            <v>180000</v>
          </cell>
          <cell r="L362">
            <v>180000</v>
          </cell>
          <cell r="M362">
            <v>18</v>
          </cell>
        </row>
        <row r="363">
          <cell r="I363" t="str">
            <v>沈丽清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I364" t="str">
            <v>沈凌苇</v>
          </cell>
          <cell r="J364">
            <v>0</v>
          </cell>
          <cell r="K364">
            <v>200000</v>
          </cell>
          <cell r="L364">
            <v>200000</v>
          </cell>
          <cell r="M364">
            <v>20</v>
          </cell>
        </row>
        <row r="365">
          <cell r="I365" t="str">
            <v>沈潞逸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I366" t="str">
            <v>沈思远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I367" t="str">
            <v>沈晔玮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I368" t="str">
            <v>沈奕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I369" t="str">
            <v>沈逸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I370" t="str">
            <v>盛瑷卉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I371" t="str">
            <v>盛健隽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I372" t="str">
            <v>施佳杰</v>
          </cell>
          <cell r="J372">
            <v>0</v>
          </cell>
          <cell r="K372">
            <v>8000</v>
          </cell>
          <cell r="L372">
            <v>8000</v>
          </cell>
          <cell r="M372">
            <v>0.8</v>
          </cell>
        </row>
        <row r="373">
          <cell r="I373" t="str">
            <v>施嘉程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I374" t="str">
            <v>施梅华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I375" t="str">
            <v>施敏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I376" t="str">
            <v>施石欣</v>
          </cell>
          <cell r="J376">
            <v>0</v>
          </cell>
          <cell r="K376">
            <v>29000</v>
          </cell>
          <cell r="L376">
            <v>29000</v>
          </cell>
          <cell r="M376">
            <v>2.9</v>
          </cell>
        </row>
        <row r="377">
          <cell r="I377" t="str">
            <v>施瑜婷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I378" t="str">
            <v>史嘉杰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I379" t="str">
            <v>寿春连</v>
          </cell>
          <cell r="J379">
            <v>1</v>
          </cell>
          <cell r="K379">
            <v>304000</v>
          </cell>
          <cell r="L379">
            <v>304000</v>
          </cell>
          <cell r="M379">
            <v>30.4</v>
          </cell>
        </row>
        <row r="380">
          <cell r="I380" t="str">
            <v>舒欣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I381" t="str">
            <v>宋丹红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I382" t="str">
            <v>宋家豪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I383" t="str">
            <v>宋丽凤</v>
          </cell>
          <cell r="J383">
            <v>1</v>
          </cell>
          <cell r="K383">
            <v>811000</v>
          </cell>
          <cell r="L383">
            <v>811000</v>
          </cell>
          <cell r="M383">
            <v>81.1</v>
          </cell>
        </row>
        <row r="384">
          <cell r="I384" t="str">
            <v>宋露霞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I385" t="str">
            <v>宋莹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I386" t="str">
            <v>宋瀛英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I387" t="str">
            <v>苏英</v>
          </cell>
          <cell r="J387">
            <v>0</v>
          </cell>
          <cell r="K387">
            <v>20400</v>
          </cell>
          <cell r="L387">
            <v>20400</v>
          </cell>
          <cell r="M387">
            <v>2.04</v>
          </cell>
        </row>
        <row r="388">
          <cell r="I388" t="str">
            <v>孙晨璐</v>
          </cell>
          <cell r="J388">
            <v>0</v>
          </cell>
          <cell r="K388">
            <v>50000</v>
          </cell>
          <cell r="L388">
            <v>50000</v>
          </cell>
          <cell r="M388">
            <v>5</v>
          </cell>
        </row>
        <row r="389">
          <cell r="I389" t="str">
            <v>孙倩雯</v>
          </cell>
          <cell r="J389">
            <v>0</v>
          </cell>
          <cell r="K389">
            <v>100000</v>
          </cell>
          <cell r="L389">
            <v>100000</v>
          </cell>
          <cell r="M389">
            <v>10</v>
          </cell>
        </row>
        <row r="390">
          <cell r="I390" t="str">
            <v>孙瞿琰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I391" t="str">
            <v>孙思敏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I392" t="str">
            <v>孙惟讷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I393" t="str">
            <v>孙燕妮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I394" t="str">
            <v>孙仰阳</v>
          </cell>
          <cell r="J394">
            <v>1</v>
          </cell>
          <cell r="K394">
            <v>1134222</v>
          </cell>
          <cell r="L394">
            <v>1134222</v>
          </cell>
          <cell r="M394">
            <v>113.4222</v>
          </cell>
        </row>
        <row r="395">
          <cell r="I395" t="str">
            <v>孙祎莉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I396" t="str">
            <v>孙逸云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I397" t="str">
            <v>孙瑜婷</v>
          </cell>
          <cell r="J397">
            <v>0</v>
          </cell>
          <cell r="K397">
            <v>50000</v>
          </cell>
          <cell r="L397">
            <v>50000</v>
          </cell>
          <cell r="M397">
            <v>5</v>
          </cell>
        </row>
        <row r="398">
          <cell r="I398" t="str">
            <v>孙悦</v>
          </cell>
          <cell r="J398">
            <v>0</v>
          </cell>
          <cell r="K398">
            <v>200000</v>
          </cell>
          <cell r="L398">
            <v>200000</v>
          </cell>
          <cell r="M398">
            <v>20</v>
          </cell>
        </row>
        <row r="399">
          <cell r="I399" t="str">
            <v>孙智涛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I400" t="str">
            <v>孙忠权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I401" t="str">
            <v>谈霞震</v>
          </cell>
          <cell r="J401">
            <v>0</v>
          </cell>
          <cell r="K401">
            <v>30000</v>
          </cell>
          <cell r="L401">
            <v>30000</v>
          </cell>
          <cell r="M401">
            <v>3</v>
          </cell>
        </row>
        <row r="402">
          <cell r="I402" t="str">
            <v>谈新芳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I403" t="str">
            <v>谭茗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I404" t="str">
            <v>汤成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I405" t="str">
            <v>汤皓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I406" t="str">
            <v>汤佳元</v>
          </cell>
          <cell r="J406">
            <v>0</v>
          </cell>
          <cell r="K406">
            <v>10000</v>
          </cell>
          <cell r="L406">
            <v>10000</v>
          </cell>
          <cell r="M406">
            <v>1</v>
          </cell>
        </row>
        <row r="407">
          <cell r="I407" t="str">
            <v>汤明昊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I408" t="str">
            <v>汤珮蓉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I409" t="str">
            <v>唐安明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I410" t="str">
            <v>唐蓓莉</v>
          </cell>
          <cell r="J410">
            <v>1</v>
          </cell>
          <cell r="K410">
            <v>0</v>
          </cell>
          <cell r="L410">
            <v>0</v>
          </cell>
          <cell r="M410">
            <v>0</v>
          </cell>
        </row>
        <row r="411">
          <cell r="I411" t="str">
            <v>唐丹恒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I412" t="str">
            <v>唐嘉烨</v>
          </cell>
          <cell r="J412">
            <v>1</v>
          </cell>
          <cell r="K412">
            <v>0</v>
          </cell>
          <cell r="L412">
            <v>0</v>
          </cell>
          <cell r="M412">
            <v>0</v>
          </cell>
        </row>
        <row r="413">
          <cell r="I413" t="str">
            <v>唐瑞</v>
          </cell>
          <cell r="J413">
            <v>0</v>
          </cell>
          <cell r="K413">
            <v>200000</v>
          </cell>
          <cell r="L413">
            <v>200000</v>
          </cell>
          <cell r="M413">
            <v>20</v>
          </cell>
        </row>
        <row r="414">
          <cell r="I414" t="str">
            <v>唐诗蓓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I415" t="str">
            <v>唐伟国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I416" t="str">
            <v>唐雯</v>
          </cell>
          <cell r="J416">
            <v>1</v>
          </cell>
          <cell r="K416">
            <v>50000</v>
          </cell>
          <cell r="L416">
            <v>50000</v>
          </cell>
          <cell r="M416">
            <v>5</v>
          </cell>
        </row>
        <row r="417">
          <cell r="I417" t="str">
            <v>唐雄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I418" t="str">
            <v>唐秀鸳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I419" t="str">
            <v>唐奕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I420" t="str">
            <v>唐奕俊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I421" t="str">
            <v>唐志华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I422" t="str">
            <v>陶宏伟</v>
          </cell>
          <cell r="J422">
            <v>0</v>
          </cell>
          <cell r="K422">
            <v>50000</v>
          </cell>
          <cell r="L422">
            <v>50000</v>
          </cell>
          <cell r="M422">
            <v>5</v>
          </cell>
        </row>
        <row r="423">
          <cell r="I423" t="str">
            <v>陶轶欧</v>
          </cell>
          <cell r="J423">
            <v>0</v>
          </cell>
          <cell r="K423">
            <v>167000</v>
          </cell>
          <cell r="L423">
            <v>167000</v>
          </cell>
          <cell r="M423">
            <v>16.7</v>
          </cell>
        </row>
        <row r="424">
          <cell r="I424" t="str">
            <v>陶咏蕾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I425" t="str">
            <v>滕明琰</v>
          </cell>
          <cell r="J425">
            <v>0</v>
          </cell>
          <cell r="K425">
            <v>20000</v>
          </cell>
          <cell r="L425">
            <v>20000</v>
          </cell>
          <cell r="M425">
            <v>2</v>
          </cell>
        </row>
        <row r="426">
          <cell r="I426" t="str">
            <v>田轩飏</v>
          </cell>
          <cell r="J426">
            <v>0</v>
          </cell>
          <cell r="K426">
            <v>72000</v>
          </cell>
          <cell r="L426">
            <v>72000</v>
          </cell>
          <cell r="M426">
            <v>7.2</v>
          </cell>
        </row>
        <row r="427">
          <cell r="I427" t="str">
            <v>田雨蔚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I428" t="str">
            <v>童思佳</v>
          </cell>
          <cell r="J428">
            <v>30</v>
          </cell>
          <cell r="K428">
            <v>349400</v>
          </cell>
          <cell r="L428">
            <v>349400</v>
          </cell>
          <cell r="M428">
            <v>34.94</v>
          </cell>
        </row>
        <row r="429">
          <cell r="I429" t="str">
            <v>万华</v>
          </cell>
          <cell r="J429">
            <v>5</v>
          </cell>
          <cell r="K429">
            <v>1336064</v>
          </cell>
          <cell r="L429">
            <v>1336064</v>
          </cell>
          <cell r="M429">
            <v>133.6064</v>
          </cell>
        </row>
        <row r="430">
          <cell r="I430" t="str">
            <v>万佳来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I431" t="str">
            <v>万云峰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I432" t="str">
            <v>汪承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I433" t="str">
            <v>王晨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I434" t="str">
            <v>王纯</v>
          </cell>
          <cell r="J434">
            <v>6</v>
          </cell>
          <cell r="K434">
            <v>0</v>
          </cell>
          <cell r="L434">
            <v>0</v>
          </cell>
          <cell r="M434">
            <v>0</v>
          </cell>
        </row>
        <row r="435">
          <cell r="I435" t="str">
            <v>王凡一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I436" t="str">
            <v>王方欣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I437" t="str">
            <v>王国华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I438" t="str">
            <v>王国良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I439" t="str">
            <v>王海静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I440" t="str">
            <v>王浩源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I441" t="str">
            <v>王合波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I442" t="str">
            <v>王华兴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I443" t="str">
            <v>王佳艺</v>
          </cell>
          <cell r="J443">
            <v>0</v>
          </cell>
          <cell r="K443">
            <v>105000</v>
          </cell>
          <cell r="L443">
            <v>105000</v>
          </cell>
          <cell r="M443">
            <v>10.5</v>
          </cell>
        </row>
        <row r="444">
          <cell r="I444" t="str">
            <v>王建飞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I445" t="str">
            <v>王静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</row>
        <row r="446">
          <cell r="I446" t="str">
            <v>王立斌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I447" t="str">
            <v>王丽丽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I448" t="str">
            <v>王美燕</v>
          </cell>
          <cell r="J448">
            <v>80</v>
          </cell>
          <cell r="K448">
            <v>1340180</v>
          </cell>
          <cell r="L448">
            <v>1340180</v>
          </cell>
          <cell r="M448">
            <v>134.018</v>
          </cell>
        </row>
        <row r="449">
          <cell r="I449" t="str">
            <v>王明霞</v>
          </cell>
          <cell r="J449">
            <v>0</v>
          </cell>
          <cell r="K449">
            <v>526600</v>
          </cell>
          <cell r="L449">
            <v>526600</v>
          </cell>
          <cell r="M449">
            <v>52.66</v>
          </cell>
        </row>
        <row r="450">
          <cell r="I450" t="str">
            <v>王萍</v>
          </cell>
          <cell r="J450">
            <v>0</v>
          </cell>
          <cell r="K450">
            <v>130000</v>
          </cell>
          <cell r="L450">
            <v>130000</v>
          </cell>
          <cell r="M450">
            <v>13</v>
          </cell>
        </row>
        <row r="451">
          <cell r="I451" t="str">
            <v>王瑞睿</v>
          </cell>
          <cell r="J451">
            <v>0</v>
          </cell>
          <cell r="K451">
            <v>5888</v>
          </cell>
          <cell r="L451">
            <v>5888</v>
          </cell>
          <cell r="M451">
            <v>0.5888</v>
          </cell>
        </row>
        <row r="452">
          <cell r="I452" t="str">
            <v>王睿安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I453" t="str">
            <v>王诗怡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I454" t="str">
            <v>王涛萍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I455" t="str">
            <v>王维平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I456" t="str">
            <v>王晓军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I457" t="str">
            <v>王晓鹂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I458" t="str">
            <v>王艳红</v>
          </cell>
          <cell r="J458">
            <v>0</v>
          </cell>
          <cell r="K458">
            <v>221000</v>
          </cell>
          <cell r="L458">
            <v>221000</v>
          </cell>
          <cell r="M458">
            <v>22.1</v>
          </cell>
        </row>
        <row r="459">
          <cell r="I459" t="str">
            <v>王燕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I460" t="str">
            <v>王一静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I461" t="str">
            <v>王雨佳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I462" t="str">
            <v>王玥琦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I463" t="str">
            <v>王喆</v>
          </cell>
          <cell r="J463">
            <v>1</v>
          </cell>
          <cell r="K463">
            <v>4500</v>
          </cell>
          <cell r="L463">
            <v>4500</v>
          </cell>
          <cell r="M463">
            <v>0.45</v>
          </cell>
        </row>
        <row r="464">
          <cell r="I464" t="str">
            <v>王臻</v>
          </cell>
          <cell r="J464">
            <v>0</v>
          </cell>
          <cell r="K464">
            <v>200000</v>
          </cell>
          <cell r="L464">
            <v>200000</v>
          </cell>
          <cell r="M464">
            <v>20</v>
          </cell>
        </row>
        <row r="465">
          <cell r="I465" t="str">
            <v>王正平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I466" t="str">
            <v>王之韵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I467" t="str">
            <v>王子奇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I468" t="str">
            <v>韦晔</v>
          </cell>
          <cell r="J468">
            <v>0</v>
          </cell>
          <cell r="K468">
            <v>8000</v>
          </cell>
          <cell r="L468">
            <v>8000</v>
          </cell>
          <cell r="M468">
            <v>0.8</v>
          </cell>
        </row>
        <row r="469">
          <cell r="I469" t="str">
            <v>韦钰茹</v>
          </cell>
          <cell r="J469">
            <v>1</v>
          </cell>
          <cell r="K469">
            <v>0</v>
          </cell>
          <cell r="L469">
            <v>0</v>
          </cell>
          <cell r="M469">
            <v>0</v>
          </cell>
        </row>
        <row r="470">
          <cell r="I470" t="str">
            <v>卫爱丽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I471" t="str">
            <v>卫春雷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I472" t="str">
            <v>位帅琦</v>
          </cell>
          <cell r="J472">
            <v>30</v>
          </cell>
          <cell r="K472">
            <v>0</v>
          </cell>
          <cell r="L472">
            <v>0</v>
          </cell>
          <cell r="M472">
            <v>0</v>
          </cell>
        </row>
        <row r="473">
          <cell r="I473" t="str">
            <v>翁素仪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I474" t="str">
            <v>翁婷婷</v>
          </cell>
          <cell r="J474">
            <v>12</v>
          </cell>
          <cell r="K474">
            <v>850000</v>
          </cell>
          <cell r="L474">
            <v>850000</v>
          </cell>
          <cell r="M474">
            <v>85</v>
          </cell>
        </row>
        <row r="475">
          <cell r="I475" t="str">
            <v>吴爱萍</v>
          </cell>
          <cell r="J475">
            <v>0</v>
          </cell>
          <cell r="K475">
            <v>40000</v>
          </cell>
          <cell r="L475">
            <v>40000</v>
          </cell>
          <cell r="M475">
            <v>4</v>
          </cell>
        </row>
        <row r="476">
          <cell r="I476" t="str">
            <v>吴尔夫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I477" t="str">
            <v>吴杲</v>
          </cell>
          <cell r="J477">
            <v>7</v>
          </cell>
          <cell r="K477">
            <v>40000</v>
          </cell>
          <cell r="L477">
            <v>40000</v>
          </cell>
          <cell r="M477">
            <v>4</v>
          </cell>
        </row>
        <row r="478">
          <cell r="I478" t="str">
            <v>吴佳妮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I479" t="str">
            <v>吴佳雯</v>
          </cell>
          <cell r="J479">
            <v>9</v>
          </cell>
          <cell r="K479">
            <v>0</v>
          </cell>
          <cell r="L479">
            <v>0</v>
          </cell>
          <cell r="M479">
            <v>0</v>
          </cell>
        </row>
        <row r="480">
          <cell r="I480" t="str">
            <v>吴疆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I481" t="str">
            <v>吴静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I482" t="str">
            <v>吴静艺</v>
          </cell>
          <cell r="J482">
            <v>5</v>
          </cell>
          <cell r="K482">
            <v>46000</v>
          </cell>
          <cell r="L482">
            <v>46000</v>
          </cell>
          <cell r="M482">
            <v>4.6</v>
          </cell>
        </row>
        <row r="483">
          <cell r="I483" t="str">
            <v>吴俊明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I484" t="str">
            <v>吴明君</v>
          </cell>
          <cell r="J484">
            <v>8</v>
          </cell>
          <cell r="K484">
            <v>0</v>
          </cell>
          <cell r="L484">
            <v>0</v>
          </cell>
          <cell r="M484">
            <v>0</v>
          </cell>
        </row>
        <row r="485">
          <cell r="I485" t="str">
            <v>吴天予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I486" t="str">
            <v>吴文通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I487" t="str">
            <v>吴晓华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I488" t="str">
            <v>吴晓艳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I489" t="str">
            <v>吴莹</v>
          </cell>
          <cell r="J489">
            <v>0</v>
          </cell>
          <cell r="K489">
            <v>100000</v>
          </cell>
          <cell r="L489">
            <v>100000</v>
          </cell>
          <cell r="M489">
            <v>10</v>
          </cell>
        </row>
        <row r="490">
          <cell r="I490" t="str">
            <v>吴颖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I491" t="str">
            <v>吴钰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I492" t="str">
            <v>吴泽炬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I493" t="str">
            <v>吴正奕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</row>
        <row r="494">
          <cell r="I494" t="str">
            <v>伍艺锦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I495" t="str">
            <v>奚蕾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I496" t="str">
            <v>奚心雨</v>
          </cell>
          <cell r="J496">
            <v>0</v>
          </cell>
          <cell r="K496">
            <v>74000</v>
          </cell>
          <cell r="L496">
            <v>74000</v>
          </cell>
          <cell r="M496">
            <v>7.4</v>
          </cell>
        </row>
        <row r="497">
          <cell r="I497" t="str">
            <v>夏厦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I498" t="str">
            <v>夏真真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I499" t="str">
            <v>向华溢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I500" t="str">
            <v>肖晓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I501" t="str">
            <v>肖遥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I502" t="str">
            <v>谢佰轩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I503" t="str">
            <v>谢天</v>
          </cell>
          <cell r="J503">
            <v>0</v>
          </cell>
          <cell r="K503">
            <v>35000</v>
          </cell>
          <cell r="L503">
            <v>35000</v>
          </cell>
          <cell r="M503">
            <v>3.5</v>
          </cell>
        </row>
        <row r="504">
          <cell r="I504" t="str">
            <v>谢晓雯</v>
          </cell>
          <cell r="J504">
            <v>0</v>
          </cell>
          <cell r="K504">
            <v>80000</v>
          </cell>
          <cell r="L504">
            <v>80000</v>
          </cell>
          <cell r="M504">
            <v>8</v>
          </cell>
        </row>
        <row r="505">
          <cell r="I505" t="str">
            <v>谢政廷</v>
          </cell>
          <cell r="J505">
            <v>0</v>
          </cell>
          <cell r="K505">
            <v>500</v>
          </cell>
          <cell r="L505">
            <v>500</v>
          </cell>
          <cell r="M505">
            <v>0.05</v>
          </cell>
        </row>
        <row r="506">
          <cell r="I506" t="str">
            <v>刑景慧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I507" t="str">
            <v>邢聪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I508" t="str">
            <v>熊祎韬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I509" t="str">
            <v>徐冰樱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I510" t="str">
            <v>徐芳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I511" t="str">
            <v>徐昊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I512" t="str">
            <v>徐洪娣</v>
          </cell>
          <cell r="J512">
            <v>0</v>
          </cell>
          <cell r="K512">
            <v>100000</v>
          </cell>
          <cell r="L512">
            <v>100000</v>
          </cell>
          <cell r="M512">
            <v>10</v>
          </cell>
        </row>
        <row r="513">
          <cell r="I513" t="str">
            <v>徐佳颖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I514" t="str">
            <v>徐嘉新</v>
          </cell>
          <cell r="J514">
            <v>0</v>
          </cell>
          <cell r="K514">
            <v>12000</v>
          </cell>
          <cell r="L514">
            <v>12000</v>
          </cell>
          <cell r="M514">
            <v>1.2</v>
          </cell>
        </row>
        <row r="515">
          <cell r="I515" t="str">
            <v>徐建芳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I516" t="str">
            <v>徐金凤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I517" t="str">
            <v>徐进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I518" t="str">
            <v>徐君</v>
          </cell>
          <cell r="J518">
            <v>34</v>
          </cell>
          <cell r="K518">
            <v>3733012</v>
          </cell>
          <cell r="L518">
            <v>3733012</v>
          </cell>
          <cell r="M518">
            <v>373.3012</v>
          </cell>
        </row>
        <row r="519">
          <cell r="I519" t="str">
            <v>徐凯文</v>
          </cell>
          <cell r="J519">
            <v>0</v>
          </cell>
          <cell r="K519">
            <v>85000</v>
          </cell>
          <cell r="L519">
            <v>85000</v>
          </cell>
          <cell r="M519">
            <v>8.5</v>
          </cell>
        </row>
        <row r="520">
          <cell r="I520" t="str">
            <v>徐曼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I521" t="str">
            <v>徐敏杰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I522" t="str">
            <v>徐明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I523" t="str">
            <v>徐天豪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I524" t="str">
            <v>徐文婧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I525" t="str">
            <v>徐曦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</row>
        <row r="526">
          <cell r="I526" t="str">
            <v>徐晓芸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I527" t="str">
            <v>徐晔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I528" t="str">
            <v>徐亦欢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I529" t="str">
            <v>徐轶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I530" t="str">
            <v>徐圆圆</v>
          </cell>
          <cell r="J530">
            <v>5</v>
          </cell>
          <cell r="K530">
            <v>0</v>
          </cell>
          <cell r="L530">
            <v>0</v>
          </cell>
          <cell r="M530">
            <v>0</v>
          </cell>
        </row>
        <row r="531">
          <cell r="I531" t="str">
            <v>徐玥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I532" t="str">
            <v>徐珠佳</v>
          </cell>
          <cell r="J532">
            <v>1</v>
          </cell>
          <cell r="K532">
            <v>0</v>
          </cell>
          <cell r="L532">
            <v>0</v>
          </cell>
          <cell r="M532">
            <v>0</v>
          </cell>
        </row>
        <row r="533">
          <cell r="I533" t="str">
            <v>许嘉浩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I534" t="str">
            <v>许嘉陆</v>
          </cell>
          <cell r="J534">
            <v>7</v>
          </cell>
          <cell r="K534">
            <v>110000</v>
          </cell>
          <cell r="L534">
            <v>110000</v>
          </cell>
          <cell r="M534">
            <v>11</v>
          </cell>
        </row>
        <row r="535">
          <cell r="I535" t="str">
            <v>许诗怡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I536" t="str">
            <v>许闻多</v>
          </cell>
          <cell r="J536">
            <v>4</v>
          </cell>
          <cell r="K536">
            <v>837000</v>
          </cell>
          <cell r="L536">
            <v>837000</v>
          </cell>
          <cell r="M536">
            <v>83.7</v>
          </cell>
        </row>
        <row r="537">
          <cell r="I537" t="str">
            <v>许益畅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I538" t="str">
            <v>薛锋杰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I539" t="str">
            <v>薛建国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I540" t="str">
            <v>薛文佳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I541" t="str">
            <v>薛晓晨</v>
          </cell>
          <cell r="J541">
            <v>0</v>
          </cell>
          <cell r="K541">
            <v>1500</v>
          </cell>
          <cell r="L541">
            <v>1500</v>
          </cell>
          <cell r="M541">
            <v>0.15</v>
          </cell>
        </row>
        <row r="542">
          <cell r="I542" t="str">
            <v>薛筱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I543" t="str">
            <v>严超弘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I544" t="str">
            <v>严澄澜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I545" t="str">
            <v>严丹</v>
          </cell>
          <cell r="J545">
            <v>1</v>
          </cell>
          <cell r="K545">
            <v>56000</v>
          </cell>
          <cell r="L545">
            <v>56000</v>
          </cell>
          <cell r="M545">
            <v>5.6</v>
          </cell>
        </row>
        <row r="546">
          <cell r="I546" t="str">
            <v>严洁颖</v>
          </cell>
          <cell r="J546">
            <v>1</v>
          </cell>
          <cell r="K546">
            <v>0</v>
          </cell>
          <cell r="L546">
            <v>0</v>
          </cell>
          <cell r="M546">
            <v>0</v>
          </cell>
        </row>
        <row r="547">
          <cell r="I547" t="str">
            <v>严平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I548" t="str">
            <v>严志华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I549" t="str">
            <v>颜芳芳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I550" t="str">
            <v>颜容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I551" t="str">
            <v>杨传毅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I552" t="str">
            <v>杨欢</v>
          </cell>
          <cell r="J552">
            <v>6</v>
          </cell>
          <cell r="K552">
            <v>154760</v>
          </cell>
          <cell r="L552">
            <v>154760</v>
          </cell>
          <cell r="M552">
            <v>15.476</v>
          </cell>
        </row>
        <row r="553">
          <cell r="I553" t="str">
            <v>杨佳浩</v>
          </cell>
          <cell r="J553">
            <v>0</v>
          </cell>
          <cell r="K553">
            <v>10000</v>
          </cell>
          <cell r="L553">
            <v>10000</v>
          </cell>
          <cell r="M553">
            <v>1</v>
          </cell>
        </row>
        <row r="554">
          <cell r="I554" t="str">
            <v>杨佳伟</v>
          </cell>
          <cell r="J554">
            <v>0</v>
          </cell>
          <cell r="K554">
            <v>29256</v>
          </cell>
          <cell r="L554">
            <v>29256</v>
          </cell>
          <cell r="M554">
            <v>2.9256</v>
          </cell>
        </row>
        <row r="555">
          <cell r="I555" t="str">
            <v>杨坚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I556" t="str">
            <v>杨杰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I557" t="str">
            <v>杨静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I558" t="str">
            <v>杨静岚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I559" t="str">
            <v>杨珏珺</v>
          </cell>
          <cell r="J559">
            <v>6</v>
          </cell>
          <cell r="K559">
            <v>703000</v>
          </cell>
          <cell r="L559">
            <v>703000</v>
          </cell>
          <cell r="M559">
            <v>70.3</v>
          </cell>
        </row>
        <row r="560">
          <cell r="I560" t="str">
            <v>杨蕾敏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I561" t="str">
            <v>杨丽凤</v>
          </cell>
          <cell r="J561">
            <v>0</v>
          </cell>
          <cell r="K561">
            <v>20000</v>
          </cell>
          <cell r="L561">
            <v>20000</v>
          </cell>
          <cell r="M561">
            <v>2</v>
          </cell>
        </row>
        <row r="562">
          <cell r="I562" t="str">
            <v>杨丽萍</v>
          </cell>
          <cell r="J562">
            <v>0</v>
          </cell>
          <cell r="K562">
            <v>102500</v>
          </cell>
          <cell r="L562">
            <v>102500</v>
          </cell>
          <cell r="M562">
            <v>10.25</v>
          </cell>
        </row>
        <row r="563">
          <cell r="I563" t="str">
            <v>杨荣</v>
          </cell>
          <cell r="J563">
            <v>0</v>
          </cell>
          <cell r="K563">
            <v>122580</v>
          </cell>
          <cell r="L563">
            <v>122580</v>
          </cell>
          <cell r="M563">
            <v>12.258</v>
          </cell>
        </row>
        <row r="564">
          <cell r="I564" t="str">
            <v>杨维维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I565" t="str">
            <v>杨玮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I566" t="str">
            <v>杨卫兴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I567" t="str">
            <v>杨文莉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I568" t="str">
            <v>杨习里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I569" t="str">
            <v>杨小东</v>
          </cell>
          <cell r="J569">
            <v>80</v>
          </cell>
          <cell r="K569">
            <v>9008188</v>
          </cell>
          <cell r="L569">
            <v>9008188</v>
          </cell>
          <cell r="M569">
            <v>900.8188</v>
          </cell>
        </row>
        <row r="570">
          <cell r="I570" t="str">
            <v>杨晓露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I571" t="str">
            <v>杨新英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I572" t="str">
            <v>杨燕</v>
          </cell>
          <cell r="J572">
            <v>3</v>
          </cell>
          <cell r="K572">
            <v>308000</v>
          </cell>
          <cell r="L572">
            <v>308000</v>
          </cell>
          <cell r="M572">
            <v>30.8</v>
          </cell>
        </row>
        <row r="573">
          <cell r="I573" t="str">
            <v>杨阳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I574" t="str">
            <v>杨宇鹭</v>
          </cell>
          <cell r="J574">
            <v>4</v>
          </cell>
          <cell r="K574">
            <v>0</v>
          </cell>
          <cell r="L574">
            <v>0</v>
          </cell>
          <cell r="M574">
            <v>0</v>
          </cell>
        </row>
        <row r="575">
          <cell r="I575" t="str">
            <v>杨玉良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I576" t="str">
            <v>杨裕丹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I577" t="str">
            <v>杨园君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I578" t="str">
            <v>杨玥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I579" t="str">
            <v>姚慧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I580" t="str">
            <v>姚磊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I581" t="str">
            <v>姚翊佳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I582" t="str">
            <v>姚永平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I583" t="str">
            <v>姚庄静</v>
          </cell>
          <cell r="J583">
            <v>0</v>
          </cell>
          <cell r="K583">
            <v>206000</v>
          </cell>
          <cell r="L583">
            <v>206000</v>
          </cell>
          <cell r="M583">
            <v>20.6</v>
          </cell>
        </row>
        <row r="584">
          <cell r="I584" t="str">
            <v>叶逢春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I585" t="str">
            <v>叶佳慧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I586" t="str">
            <v>叶黎恒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I587" t="str">
            <v>叶薇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I588" t="str">
            <v>叶玉珏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I589" t="str">
            <v>叶志文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I590" t="str">
            <v>殷凤</v>
          </cell>
          <cell r="J590">
            <v>0</v>
          </cell>
          <cell r="K590">
            <v>225700</v>
          </cell>
          <cell r="L590">
            <v>225700</v>
          </cell>
          <cell r="M590">
            <v>22.57</v>
          </cell>
        </row>
        <row r="591">
          <cell r="I591" t="str">
            <v>殷锡娟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I592" t="str">
            <v>殷正宇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I593" t="str">
            <v>尹爱华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I594" t="str">
            <v>尹磊</v>
          </cell>
          <cell r="J594">
            <v>0</v>
          </cell>
          <cell r="K594">
            <v>179762</v>
          </cell>
          <cell r="L594">
            <v>179762</v>
          </cell>
          <cell r="M594">
            <v>17.9762</v>
          </cell>
        </row>
        <row r="595">
          <cell r="I595" t="str">
            <v>尹婷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I596" t="str">
            <v>尹霞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I597" t="str">
            <v>尹一卉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I598" t="str">
            <v>应艳婷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I599" t="str">
            <v>尤丽清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I600" t="str">
            <v>尤怡慧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I601" t="str">
            <v>尤子吟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I602" t="str">
            <v>于红</v>
          </cell>
          <cell r="J602">
            <v>0</v>
          </cell>
          <cell r="K602">
            <v>374000</v>
          </cell>
          <cell r="L602">
            <v>374000</v>
          </cell>
          <cell r="M602">
            <v>37.4</v>
          </cell>
        </row>
        <row r="603">
          <cell r="I603" t="str">
            <v>于家豪</v>
          </cell>
          <cell r="J603">
            <v>0</v>
          </cell>
          <cell r="K603">
            <v>25000</v>
          </cell>
          <cell r="L603">
            <v>25000</v>
          </cell>
          <cell r="M603">
            <v>2.5</v>
          </cell>
        </row>
        <row r="604">
          <cell r="I604" t="str">
            <v>余慧</v>
          </cell>
          <cell r="J604">
            <v>6</v>
          </cell>
          <cell r="K604">
            <v>0</v>
          </cell>
          <cell r="L604">
            <v>0</v>
          </cell>
          <cell r="M604">
            <v>0</v>
          </cell>
        </row>
        <row r="605">
          <cell r="I605" t="str">
            <v>俞诚</v>
          </cell>
          <cell r="J605">
            <v>0</v>
          </cell>
          <cell r="K605">
            <v>80000</v>
          </cell>
          <cell r="L605">
            <v>80000</v>
          </cell>
          <cell r="M605">
            <v>8</v>
          </cell>
        </row>
        <row r="606">
          <cell r="I606" t="str">
            <v>俞岭岭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I607" t="str">
            <v>俞倩文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I608" t="str">
            <v>俞卫民</v>
          </cell>
          <cell r="J608">
            <v>0</v>
          </cell>
          <cell r="K608">
            <v>83500</v>
          </cell>
          <cell r="L608">
            <v>83500</v>
          </cell>
          <cell r="M608">
            <v>8.35</v>
          </cell>
        </row>
        <row r="609">
          <cell r="I609" t="str">
            <v>俞晓丹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I610" t="str">
            <v>俞勇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I611" t="str">
            <v>虞倩琳</v>
          </cell>
          <cell r="J611">
            <v>0</v>
          </cell>
          <cell r="K611">
            <v>50000</v>
          </cell>
          <cell r="L611">
            <v>50000</v>
          </cell>
          <cell r="M611">
            <v>5</v>
          </cell>
        </row>
        <row r="612">
          <cell r="I612" t="str">
            <v>郁勤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I613" t="str">
            <v>郁悦</v>
          </cell>
          <cell r="J613">
            <v>0</v>
          </cell>
          <cell r="K613">
            <v>30000</v>
          </cell>
          <cell r="L613">
            <v>30000</v>
          </cell>
          <cell r="M613">
            <v>3</v>
          </cell>
        </row>
        <row r="614">
          <cell r="I614" t="str">
            <v>袁冰</v>
          </cell>
          <cell r="J614">
            <v>1</v>
          </cell>
          <cell r="K614">
            <v>200000</v>
          </cell>
          <cell r="L614">
            <v>200000</v>
          </cell>
          <cell r="M614">
            <v>20</v>
          </cell>
        </row>
        <row r="615">
          <cell r="I615" t="str">
            <v>袁文杰</v>
          </cell>
          <cell r="J615">
            <v>0</v>
          </cell>
          <cell r="K615">
            <v>100000</v>
          </cell>
          <cell r="L615">
            <v>100000</v>
          </cell>
          <cell r="M615">
            <v>10</v>
          </cell>
        </row>
        <row r="616">
          <cell r="I616" t="str">
            <v>袁瀛波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I617" t="str">
            <v>詹博睿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I618" t="str">
            <v>张?</v>
          </cell>
          <cell r="J618">
            <v>0</v>
          </cell>
          <cell r="K618">
            <v>32000</v>
          </cell>
          <cell r="L618">
            <v>32000</v>
          </cell>
          <cell r="M618">
            <v>3.2</v>
          </cell>
        </row>
        <row r="619">
          <cell r="I619" t="str">
            <v>张爱琴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I620" t="str">
            <v>张超豪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I621" t="str">
            <v>张朝明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I622" t="str">
            <v>张晨</v>
          </cell>
          <cell r="J622">
            <v>0</v>
          </cell>
          <cell r="K622">
            <v>74700</v>
          </cell>
          <cell r="L622">
            <v>74700</v>
          </cell>
          <cell r="M622">
            <v>7.47</v>
          </cell>
        </row>
        <row r="623">
          <cell r="I623" t="str">
            <v>张诚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I624" t="str">
            <v>张大伟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I625" t="str">
            <v>张欢</v>
          </cell>
          <cell r="J625">
            <v>2</v>
          </cell>
          <cell r="K625">
            <v>298000</v>
          </cell>
          <cell r="L625">
            <v>298000</v>
          </cell>
          <cell r="M625">
            <v>29.8</v>
          </cell>
        </row>
        <row r="626">
          <cell r="I626" t="str">
            <v>张晖</v>
          </cell>
          <cell r="J626">
            <v>0</v>
          </cell>
          <cell r="K626">
            <v>74700</v>
          </cell>
          <cell r="L626">
            <v>74700</v>
          </cell>
          <cell r="M626">
            <v>7.47</v>
          </cell>
        </row>
        <row r="627">
          <cell r="I627" t="str">
            <v>张佳勤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</row>
        <row r="628">
          <cell r="I628" t="str">
            <v>张洁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I629" t="str">
            <v>张静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I630" t="str">
            <v>张峻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I631" t="str">
            <v>张丽莉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2">
          <cell r="I632" t="str">
            <v>张俪馨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</row>
        <row r="633">
          <cell r="I633" t="str">
            <v>张林美</v>
          </cell>
          <cell r="J633">
            <v>6</v>
          </cell>
          <cell r="K633">
            <v>58000</v>
          </cell>
          <cell r="L633">
            <v>58000</v>
          </cell>
          <cell r="M633">
            <v>5.8</v>
          </cell>
        </row>
        <row r="634">
          <cell r="I634" t="str">
            <v>张禄华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I635" t="str">
            <v>张佩君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</row>
        <row r="636">
          <cell r="I636" t="str">
            <v>张琴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I637" t="str">
            <v>张琼斐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I638" t="str">
            <v>张蓉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I639" t="str">
            <v>张润雨</v>
          </cell>
          <cell r="J639">
            <v>1</v>
          </cell>
          <cell r="K639">
            <v>306000</v>
          </cell>
          <cell r="L639">
            <v>306000</v>
          </cell>
          <cell r="M639">
            <v>30.6</v>
          </cell>
        </row>
        <row r="640">
          <cell r="I640" t="str">
            <v>张诗云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I641" t="str">
            <v>张束娇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I642" t="str">
            <v>张天超</v>
          </cell>
          <cell r="J642">
            <v>0</v>
          </cell>
          <cell r="K642">
            <v>13000</v>
          </cell>
          <cell r="L642">
            <v>13000</v>
          </cell>
          <cell r="M642">
            <v>1.3</v>
          </cell>
        </row>
        <row r="643">
          <cell r="I643" t="str">
            <v>张文晋</v>
          </cell>
          <cell r="J643">
            <v>0</v>
          </cell>
          <cell r="K643">
            <v>150000</v>
          </cell>
          <cell r="L643">
            <v>150000</v>
          </cell>
          <cell r="M643">
            <v>15</v>
          </cell>
        </row>
        <row r="644">
          <cell r="I644" t="str">
            <v>张孝治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I645" t="str">
            <v>张啸</v>
          </cell>
          <cell r="J645">
            <v>0</v>
          </cell>
          <cell r="K645">
            <v>27000</v>
          </cell>
          <cell r="L645">
            <v>27000</v>
          </cell>
          <cell r="M645">
            <v>2.7</v>
          </cell>
        </row>
        <row r="646">
          <cell r="I646" t="str">
            <v>张啸尘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I647" t="str">
            <v>张馨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I648" t="str">
            <v>张馨怡</v>
          </cell>
          <cell r="J648">
            <v>9</v>
          </cell>
          <cell r="K648">
            <v>200000</v>
          </cell>
          <cell r="L648">
            <v>200000</v>
          </cell>
          <cell r="M648">
            <v>20</v>
          </cell>
        </row>
        <row r="649">
          <cell r="I649" t="str">
            <v>张徐运</v>
          </cell>
          <cell r="J649">
            <v>0</v>
          </cell>
          <cell r="K649">
            <v>10000</v>
          </cell>
          <cell r="L649">
            <v>10000</v>
          </cell>
          <cell r="M649">
            <v>1</v>
          </cell>
        </row>
        <row r="650">
          <cell r="I650" t="str">
            <v>张雅韵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I651" t="str">
            <v>张艳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I652" t="str">
            <v>张燕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I653" t="str">
            <v>张燕艳</v>
          </cell>
          <cell r="J653">
            <v>0</v>
          </cell>
          <cell r="K653">
            <v>6000</v>
          </cell>
          <cell r="L653">
            <v>6000</v>
          </cell>
          <cell r="M653">
            <v>0.6</v>
          </cell>
        </row>
        <row r="654">
          <cell r="I654" t="str">
            <v>张燕贇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I655" t="str">
            <v>张洋洋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I656" t="str">
            <v>张怡婷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I657" t="str">
            <v>张怡云</v>
          </cell>
          <cell r="J657">
            <v>0</v>
          </cell>
          <cell r="K657">
            <v>291800</v>
          </cell>
          <cell r="L657">
            <v>291800</v>
          </cell>
          <cell r="M657">
            <v>29.18</v>
          </cell>
        </row>
        <row r="658">
          <cell r="I658" t="str">
            <v>张颖</v>
          </cell>
          <cell r="J658">
            <v>0</v>
          </cell>
          <cell r="K658">
            <v>100000</v>
          </cell>
          <cell r="L658">
            <v>100000</v>
          </cell>
          <cell r="M658">
            <v>10</v>
          </cell>
        </row>
        <row r="659">
          <cell r="I659" t="str">
            <v>张颖寅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I660" t="str">
            <v>张宇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I661" t="str">
            <v>张聿诚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I662" t="str">
            <v>张毓琦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I663" t="str">
            <v>张玥</v>
          </cell>
          <cell r="J663">
            <v>0</v>
          </cell>
          <cell r="K663">
            <v>200000</v>
          </cell>
          <cell r="L663">
            <v>200000</v>
          </cell>
          <cell r="M663">
            <v>20</v>
          </cell>
        </row>
        <row r="664">
          <cell r="I664" t="str">
            <v>张藻微</v>
          </cell>
          <cell r="J664">
            <v>0</v>
          </cell>
          <cell r="K664">
            <v>55600</v>
          </cell>
          <cell r="L664">
            <v>55600</v>
          </cell>
          <cell r="M664">
            <v>5.56</v>
          </cell>
        </row>
        <row r="665">
          <cell r="I665" t="str">
            <v>张臻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I666" t="str">
            <v>张郅骅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I667" t="str">
            <v>张忠友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I668" t="str">
            <v>张子豪</v>
          </cell>
          <cell r="J668">
            <v>2</v>
          </cell>
          <cell r="K668">
            <v>13000</v>
          </cell>
          <cell r="L668">
            <v>13000</v>
          </cell>
          <cell r="M668">
            <v>1.3</v>
          </cell>
        </row>
        <row r="669">
          <cell r="I669" t="str">
            <v>张紫霄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I670" t="str">
            <v>张自然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</row>
        <row r="671">
          <cell r="I671" t="str">
            <v>章逸昊</v>
          </cell>
          <cell r="J671">
            <v>0</v>
          </cell>
          <cell r="K671">
            <v>40000</v>
          </cell>
          <cell r="L671">
            <v>40000</v>
          </cell>
          <cell r="M671">
            <v>4</v>
          </cell>
        </row>
        <row r="672">
          <cell r="I672" t="str">
            <v>赵蓓莲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I673" t="str">
            <v>赵彬燕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I674" t="str">
            <v>赵峰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I675" t="str">
            <v>赵汉青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I676" t="str">
            <v>赵嘉昊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I677" t="str">
            <v>赵娇娇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</row>
        <row r="678">
          <cell r="I678" t="str">
            <v>赵琳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I679" t="str">
            <v>赵市宇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I680" t="str">
            <v>赵轶颖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I681" t="str">
            <v>赵韵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I682" t="str">
            <v>赵张洋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I683" t="str">
            <v>郑聪彦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I684" t="str">
            <v>郑浩君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</row>
        <row r="685">
          <cell r="I685" t="str">
            <v>郑佳伟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I686" t="str">
            <v>郑阳</v>
          </cell>
          <cell r="J686">
            <v>1</v>
          </cell>
          <cell r="K686">
            <v>86000</v>
          </cell>
          <cell r="L686">
            <v>86000</v>
          </cell>
          <cell r="M686">
            <v>8.6</v>
          </cell>
        </row>
        <row r="687">
          <cell r="I687" t="str">
            <v>郑元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</row>
        <row r="688">
          <cell r="I688" t="str">
            <v>仲维芳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</row>
        <row r="689">
          <cell r="I689" t="str">
            <v>周辰</v>
          </cell>
          <cell r="J689">
            <v>11</v>
          </cell>
          <cell r="K689">
            <v>0</v>
          </cell>
          <cell r="L689">
            <v>0</v>
          </cell>
          <cell r="M689">
            <v>0</v>
          </cell>
        </row>
        <row r="690">
          <cell r="I690" t="str">
            <v>周辰峰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I691" t="str">
            <v>周海伦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I692" t="str">
            <v>周华</v>
          </cell>
          <cell r="J692">
            <v>0</v>
          </cell>
          <cell r="K692">
            <v>70000</v>
          </cell>
          <cell r="L692">
            <v>70000</v>
          </cell>
          <cell r="M692">
            <v>7</v>
          </cell>
        </row>
        <row r="693">
          <cell r="I693" t="str">
            <v>周慧利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</row>
        <row r="694">
          <cell r="I694" t="str">
            <v>周嘉慧</v>
          </cell>
          <cell r="J694">
            <v>8</v>
          </cell>
          <cell r="K694">
            <v>20000</v>
          </cell>
          <cell r="L694">
            <v>20000</v>
          </cell>
          <cell r="M694">
            <v>2</v>
          </cell>
        </row>
        <row r="695">
          <cell r="I695" t="str">
            <v>周凯元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</row>
        <row r="696">
          <cell r="I696" t="str">
            <v>周黎明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I697" t="str">
            <v>周玲玲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I698" t="str">
            <v>周美倩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I699" t="str">
            <v>周培松</v>
          </cell>
          <cell r="J699">
            <v>0</v>
          </cell>
          <cell r="K699">
            <v>90000</v>
          </cell>
          <cell r="L699">
            <v>90000</v>
          </cell>
          <cell r="M699">
            <v>9</v>
          </cell>
        </row>
        <row r="700">
          <cell r="I700" t="str">
            <v>周琴</v>
          </cell>
          <cell r="J700">
            <v>0</v>
          </cell>
          <cell r="K700">
            <v>35900</v>
          </cell>
          <cell r="L700">
            <v>35900</v>
          </cell>
          <cell r="M700">
            <v>3.59</v>
          </cell>
        </row>
        <row r="701">
          <cell r="I701" t="str">
            <v>周沁桐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</row>
        <row r="702">
          <cell r="I702" t="str">
            <v>周晴晴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I703" t="str">
            <v>周汝泽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I704" t="str">
            <v>周思亦</v>
          </cell>
          <cell r="J704">
            <v>1</v>
          </cell>
          <cell r="K704">
            <v>609000</v>
          </cell>
          <cell r="L704">
            <v>609000</v>
          </cell>
          <cell r="M704">
            <v>60.9</v>
          </cell>
        </row>
        <row r="705">
          <cell r="I705" t="str">
            <v>周涛远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I706" t="str">
            <v>周天成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I707" t="str">
            <v>周啸天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I708" t="str">
            <v>周昕悦</v>
          </cell>
          <cell r="J708">
            <v>2</v>
          </cell>
          <cell r="K708">
            <v>0</v>
          </cell>
          <cell r="L708">
            <v>0</v>
          </cell>
          <cell r="M708">
            <v>0</v>
          </cell>
        </row>
        <row r="709">
          <cell r="I709" t="str">
            <v>周欣宇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I710" t="str">
            <v>周欣悦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I711" t="str">
            <v>周燕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I712" t="str">
            <v>周燕君</v>
          </cell>
          <cell r="J712">
            <v>0</v>
          </cell>
          <cell r="K712">
            <v>123600</v>
          </cell>
          <cell r="L712">
            <v>123600</v>
          </cell>
          <cell r="M712">
            <v>12.36</v>
          </cell>
        </row>
        <row r="713">
          <cell r="I713" t="str">
            <v>周以倩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I714" t="str">
            <v>周宇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I715" t="str">
            <v>周玉婷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I716" t="str">
            <v>周元弢</v>
          </cell>
          <cell r="J716">
            <v>0</v>
          </cell>
          <cell r="K716">
            <v>13500</v>
          </cell>
          <cell r="L716">
            <v>13500</v>
          </cell>
          <cell r="M716">
            <v>1.35</v>
          </cell>
        </row>
        <row r="717">
          <cell r="I717" t="str">
            <v>周韵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I718" t="str">
            <v>朱承波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I719" t="str">
            <v>朱法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I720" t="str">
            <v>朱芬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I721" t="str">
            <v>朱佳佳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I722" t="str">
            <v>朱佳敏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I723" t="str">
            <v>朱建青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I724" t="str">
            <v>朱洁婷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I725" t="str">
            <v>朱军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I726" t="str">
            <v>朱君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I727" t="str">
            <v>朱丽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I728" t="str">
            <v>朱丽梅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I729" t="str">
            <v>朱清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I730" t="str">
            <v>朱少廷</v>
          </cell>
          <cell r="J730">
            <v>0</v>
          </cell>
          <cell r="K730">
            <v>15000</v>
          </cell>
          <cell r="L730">
            <v>15000</v>
          </cell>
          <cell r="M730">
            <v>1.5</v>
          </cell>
        </row>
        <row r="731">
          <cell r="I731" t="str">
            <v>朱薇</v>
          </cell>
          <cell r="J731">
            <v>0</v>
          </cell>
          <cell r="K731">
            <v>50000</v>
          </cell>
          <cell r="L731">
            <v>50000</v>
          </cell>
          <cell r="M731">
            <v>5</v>
          </cell>
        </row>
        <row r="732">
          <cell r="I732" t="str">
            <v>朱伟彪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I733" t="str">
            <v>朱伟杰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I734" t="str">
            <v>朱小弟</v>
          </cell>
          <cell r="J734">
            <v>0</v>
          </cell>
          <cell r="K734">
            <v>80900</v>
          </cell>
          <cell r="L734">
            <v>80900</v>
          </cell>
          <cell r="M734">
            <v>8.09</v>
          </cell>
        </row>
        <row r="735">
          <cell r="I735" t="str">
            <v>朱旖辰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I736" t="str">
            <v>朱屹帆</v>
          </cell>
          <cell r="J736">
            <v>8</v>
          </cell>
          <cell r="K736">
            <v>12900</v>
          </cell>
          <cell r="L736">
            <v>12900</v>
          </cell>
          <cell r="M736">
            <v>1.29</v>
          </cell>
        </row>
        <row r="737">
          <cell r="I737" t="str">
            <v>朱勇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I738" t="str">
            <v>朱郁芬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I739" t="str">
            <v>庄佳毅</v>
          </cell>
          <cell r="J739">
            <v>0</v>
          </cell>
          <cell r="K739">
            <v>120000</v>
          </cell>
          <cell r="L739">
            <v>120000</v>
          </cell>
          <cell r="M739">
            <v>12</v>
          </cell>
        </row>
        <row r="740">
          <cell r="I740" t="str">
            <v>庄冉</v>
          </cell>
          <cell r="J740">
            <v>2</v>
          </cell>
          <cell r="K740">
            <v>0</v>
          </cell>
          <cell r="L740">
            <v>0</v>
          </cell>
          <cell r="M740">
            <v>0</v>
          </cell>
        </row>
        <row r="741">
          <cell r="I741" t="str">
            <v>邹盛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I742" t="str">
            <v>邹世奇</v>
          </cell>
          <cell r="J742">
            <v>0</v>
          </cell>
          <cell r="K742">
            <v>862000</v>
          </cell>
          <cell r="L742">
            <v>862000</v>
          </cell>
          <cell r="M742">
            <v>86.2</v>
          </cell>
        </row>
        <row r="743">
          <cell r="I743" t="str">
            <v>(空白)</v>
          </cell>
        </row>
        <row r="743">
          <cell r="M743">
            <v>0</v>
          </cell>
        </row>
        <row r="744">
          <cell r="I744" t="str">
            <v>总计</v>
          </cell>
          <cell r="J744">
            <v>756</v>
          </cell>
          <cell r="K744">
            <v>47506062</v>
          </cell>
          <cell r="L744">
            <v>47506062</v>
          </cell>
          <cell r="M744">
            <v>4750.6062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41</v>
          </cell>
        </row>
        <row r="3">
          <cell r="K3" t="str">
            <v>陈靓</v>
          </cell>
          <cell r="L3">
            <v>2</v>
          </cell>
        </row>
        <row r="4">
          <cell r="K4" t="str">
            <v>陈莉娜</v>
          </cell>
          <cell r="L4">
            <v>1</v>
          </cell>
        </row>
        <row r="5">
          <cell r="K5" t="str">
            <v>陈名</v>
          </cell>
          <cell r="L5">
            <v>2</v>
          </cell>
        </row>
        <row r="6">
          <cell r="K6" t="str">
            <v>陈淑玲</v>
          </cell>
          <cell r="L6">
            <v>1</v>
          </cell>
        </row>
        <row r="7">
          <cell r="K7" t="str">
            <v>杜星瑶</v>
          </cell>
          <cell r="L7">
            <v>40</v>
          </cell>
        </row>
        <row r="8">
          <cell r="K8" t="str">
            <v>费文婷</v>
          </cell>
          <cell r="L8">
            <v>13</v>
          </cell>
        </row>
        <row r="9">
          <cell r="K9" t="str">
            <v>顾伟丽</v>
          </cell>
          <cell r="L9">
            <v>2</v>
          </cell>
        </row>
        <row r="10">
          <cell r="K10" t="str">
            <v>何佳</v>
          </cell>
          <cell r="L10">
            <v>1</v>
          </cell>
        </row>
        <row r="11">
          <cell r="K11" t="str">
            <v>黄旭</v>
          </cell>
          <cell r="L11">
            <v>58</v>
          </cell>
        </row>
        <row r="12">
          <cell r="K12" t="str">
            <v>李亚</v>
          </cell>
          <cell r="L12">
            <v>58</v>
          </cell>
        </row>
        <row r="13">
          <cell r="K13" t="str">
            <v>李雨蒙</v>
          </cell>
          <cell r="L13">
            <v>2</v>
          </cell>
        </row>
        <row r="14">
          <cell r="K14" t="str">
            <v>李志明</v>
          </cell>
          <cell r="L14">
            <v>1</v>
          </cell>
        </row>
        <row r="15">
          <cell r="K15" t="str">
            <v>刘一瑾</v>
          </cell>
          <cell r="L15">
            <v>4</v>
          </cell>
        </row>
        <row r="16">
          <cell r="K16" t="str">
            <v>马越骋</v>
          </cell>
          <cell r="L16">
            <v>2</v>
          </cell>
        </row>
        <row r="17">
          <cell r="K17" t="str">
            <v>茅敏艳</v>
          </cell>
          <cell r="L17">
            <v>1</v>
          </cell>
        </row>
        <row r="18">
          <cell r="K18" t="str">
            <v>钱潇伟</v>
          </cell>
          <cell r="L18">
            <v>1</v>
          </cell>
        </row>
        <row r="19">
          <cell r="K19" t="str">
            <v>寿春连</v>
          </cell>
          <cell r="L19">
            <v>1</v>
          </cell>
        </row>
        <row r="20">
          <cell r="K20" t="str">
            <v>宋丽凤</v>
          </cell>
          <cell r="L20">
            <v>1</v>
          </cell>
        </row>
        <row r="21">
          <cell r="K21" t="str">
            <v>孙仰阳</v>
          </cell>
          <cell r="L21">
            <v>1</v>
          </cell>
        </row>
        <row r="22">
          <cell r="K22" t="str">
            <v>陶宏伟</v>
          </cell>
          <cell r="L22">
            <v>1</v>
          </cell>
        </row>
        <row r="23">
          <cell r="K23" t="str">
            <v>童思佳</v>
          </cell>
          <cell r="L23">
            <v>1</v>
          </cell>
        </row>
        <row r="24">
          <cell r="K24" t="str">
            <v>万华</v>
          </cell>
          <cell r="L24">
            <v>5</v>
          </cell>
        </row>
        <row r="25">
          <cell r="K25" t="str">
            <v>王纯</v>
          </cell>
          <cell r="L25">
            <v>1</v>
          </cell>
        </row>
        <row r="26">
          <cell r="K26" t="str">
            <v>王美燕</v>
          </cell>
          <cell r="L26">
            <v>77</v>
          </cell>
        </row>
        <row r="27">
          <cell r="K27" t="str">
            <v>徐君</v>
          </cell>
          <cell r="L27">
            <v>20</v>
          </cell>
        </row>
        <row r="28">
          <cell r="K28" t="str">
            <v>徐圆圆</v>
          </cell>
          <cell r="L28">
            <v>4</v>
          </cell>
        </row>
        <row r="29">
          <cell r="K29" t="str">
            <v>许嘉陆</v>
          </cell>
          <cell r="L29">
            <v>6</v>
          </cell>
        </row>
        <row r="30">
          <cell r="K30" t="str">
            <v>许闻多</v>
          </cell>
          <cell r="L30">
            <v>4</v>
          </cell>
        </row>
        <row r="31">
          <cell r="K31" t="str">
            <v>杨欢</v>
          </cell>
          <cell r="L31">
            <v>3</v>
          </cell>
        </row>
        <row r="32">
          <cell r="K32" t="str">
            <v>杨小东</v>
          </cell>
          <cell r="L32">
            <v>96</v>
          </cell>
        </row>
        <row r="33">
          <cell r="K33" t="str">
            <v>杨宇鹭</v>
          </cell>
          <cell r="L33">
            <v>1</v>
          </cell>
        </row>
        <row r="34">
          <cell r="K34" t="str">
            <v>袁冰</v>
          </cell>
          <cell r="L34">
            <v>1</v>
          </cell>
        </row>
        <row r="35">
          <cell r="K35" t="str">
            <v>张欢</v>
          </cell>
          <cell r="L35">
            <v>1</v>
          </cell>
        </row>
        <row r="36">
          <cell r="K36" t="str">
            <v>张林美</v>
          </cell>
          <cell r="L36">
            <v>2</v>
          </cell>
        </row>
        <row r="37">
          <cell r="K37" t="str">
            <v>张润雨</v>
          </cell>
          <cell r="L37">
            <v>1</v>
          </cell>
        </row>
        <row r="38">
          <cell r="K38" t="str">
            <v>张馨怡</v>
          </cell>
          <cell r="L38">
            <v>4</v>
          </cell>
        </row>
        <row r="39">
          <cell r="K39" t="str">
            <v>周思亦</v>
          </cell>
          <cell r="L39">
            <v>1</v>
          </cell>
        </row>
        <row r="40">
          <cell r="K40" t="str">
            <v>(空白)</v>
          </cell>
        </row>
        <row r="41">
          <cell r="K41" t="str">
            <v>总计</v>
          </cell>
          <cell r="L41">
            <v>462</v>
          </cell>
        </row>
      </sheetData>
      <sheetData sheetId="3" refreshError="1"/>
      <sheetData sheetId="4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16</v>
          </cell>
        </row>
        <row r="3">
          <cell r="K3" t="str">
            <v>陈靓</v>
          </cell>
          <cell r="L3">
            <v>1</v>
          </cell>
        </row>
        <row r="4">
          <cell r="K4" t="str">
            <v>陈淑玲</v>
          </cell>
          <cell r="L4">
            <v>1</v>
          </cell>
        </row>
        <row r="5">
          <cell r="K5" t="str">
            <v>杜星瑶</v>
          </cell>
          <cell r="L5">
            <v>28</v>
          </cell>
        </row>
        <row r="6">
          <cell r="K6" t="str">
            <v>黄旭</v>
          </cell>
          <cell r="L6">
            <v>35</v>
          </cell>
        </row>
        <row r="7">
          <cell r="K7" t="str">
            <v>李亚</v>
          </cell>
          <cell r="L7">
            <v>23</v>
          </cell>
        </row>
        <row r="8">
          <cell r="K8" t="str">
            <v>马越骋</v>
          </cell>
          <cell r="L8">
            <v>1</v>
          </cell>
        </row>
        <row r="9">
          <cell r="K9" t="str">
            <v>王美燕</v>
          </cell>
          <cell r="L9">
            <v>12</v>
          </cell>
        </row>
        <row r="10">
          <cell r="K10" t="str">
            <v>徐君</v>
          </cell>
          <cell r="L10">
            <v>9</v>
          </cell>
        </row>
        <row r="11">
          <cell r="K11" t="str">
            <v>许闻多</v>
          </cell>
          <cell r="L11">
            <v>1</v>
          </cell>
        </row>
        <row r="12">
          <cell r="K12" t="str">
            <v>杨小东</v>
          </cell>
          <cell r="L12">
            <v>29</v>
          </cell>
        </row>
        <row r="13">
          <cell r="K13" t="str">
            <v>(空白)</v>
          </cell>
        </row>
        <row r="14">
          <cell r="K14" t="str">
            <v>总计</v>
          </cell>
          <cell r="L14">
            <v>156</v>
          </cell>
        </row>
      </sheetData>
      <sheetData sheetId="5" refreshError="1">
        <row r="1">
          <cell r="K1" t="str">
            <v>尽调客户经理</v>
          </cell>
          <cell r="L1" t="str">
            <v>求和项:放款金额</v>
          </cell>
          <cell r="M1" t="str">
            <v>求和项:放款金额</v>
          </cell>
          <cell r="N1" t="str">
            <v>放款</v>
          </cell>
        </row>
        <row r="2">
          <cell r="K2" t="str">
            <v>曹倩云</v>
          </cell>
          <cell r="L2">
            <v>4553271</v>
          </cell>
          <cell r="M2">
            <v>4553271</v>
          </cell>
          <cell r="N2">
            <v>455.3271</v>
          </cell>
        </row>
        <row r="3">
          <cell r="K3" t="str">
            <v>杜星瑶</v>
          </cell>
          <cell r="L3">
            <v>4725000</v>
          </cell>
          <cell r="M3">
            <v>4725000</v>
          </cell>
          <cell r="N3">
            <v>472.5</v>
          </cell>
        </row>
        <row r="4">
          <cell r="K4" t="str">
            <v>顾晓峰</v>
          </cell>
          <cell r="L4">
            <v>100000</v>
          </cell>
          <cell r="M4">
            <v>100000</v>
          </cell>
          <cell r="N4">
            <v>10</v>
          </cell>
        </row>
        <row r="5">
          <cell r="K5" t="str">
            <v>郭勤</v>
          </cell>
          <cell r="L5">
            <v>198000</v>
          </cell>
          <cell r="M5">
            <v>198000</v>
          </cell>
          <cell r="N5">
            <v>19.8</v>
          </cell>
        </row>
        <row r="6">
          <cell r="K6" t="str">
            <v>黄旭</v>
          </cell>
          <cell r="L6">
            <v>5843088</v>
          </cell>
          <cell r="M6">
            <v>5843088</v>
          </cell>
          <cell r="N6">
            <v>584.3088</v>
          </cell>
        </row>
        <row r="7">
          <cell r="K7" t="str">
            <v>阚圣凌</v>
          </cell>
          <cell r="L7">
            <v>13000</v>
          </cell>
          <cell r="M7">
            <v>13000</v>
          </cell>
          <cell r="N7">
            <v>1.3</v>
          </cell>
        </row>
        <row r="8">
          <cell r="K8" t="str">
            <v>李亚</v>
          </cell>
          <cell r="L8">
            <v>6697260</v>
          </cell>
          <cell r="M8">
            <v>6697260</v>
          </cell>
          <cell r="N8">
            <v>669.726</v>
          </cell>
        </row>
        <row r="9">
          <cell r="K9" t="str">
            <v>陆可妍</v>
          </cell>
          <cell r="L9">
            <v>528000</v>
          </cell>
          <cell r="M9">
            <v>528000</v>
          </cell>
          <cell r="N9">
            <v>52.8</v>
          </cell>
        </row>
        <row r="10">
          <cell r="K10" t="str">
            <v>罗秋慧</v>
          </cell>
          <cell r="L10">
            <v>25000</v>
          </cell>
          <cell r="M10">
            <v>25000</v>
          </cell>
          <cell r="N10">
            <v>2.5</v>
          </cell>
        </row>
        <row r="11">
          <cell r="K11" t="str">
            <v>茅敏艳</v>
          </cell>
          <cell r="L11">
            <v>169000</v>
          </cell>
          <cell r="M11">
            <v>169000</v>
          </cell>
          <cell r="N11">
            <v>16.9</v>
          </cell>
        </row>
        <row r="12">
          <cell r="K12" t="str">
            <v>莫之汇</v>
          </cell>
          <cell r="L12">
            <v>417223</v>
          </cell>
          <cell r="M12">
            <v>417223</v>
          </cell>
          <cell r="N12">
            <v>41.7223</v>
          </cell>
        </row>
        <row r="13">
          <cell r="K13" t="str">
            <v>钱潇伟</v>
          </cell>
          <cell r="L13">
            <v>80000</v>
          </cell>
          <cell r="M13">
            <v>80000</v>
          </cell>
          <cell r="N13">
            <v>8</v>
          </cell>
        </row>
        <row r="14">
          <cell r="K14" t="str">
            <v>宋丽凤</v>
          </cell>
          <cell r="L14">
            <v>100000</v>
          </cell>
          <cell r="M14">
            <v>100000</v>
          </cell>
          <cell r="N14">
            <v>10</v>
          </cell>
        </row>
        <row r="15">
          <cell r="K15" t="str">
            <v>孙仰阳</v>
          </cell>
          <cell r="L15">
            <v>414666</v>
          </cell>
          <cell r="M15">
            <v>414666</v>
          </cell>
          <cell r="N15">
            <v>41.4666</v>
          </cell>
        </row>
        <row r="16">
          <cell r="K16" t="str">
            <v>唐雯</v>
          </cell>
          <cell r="L16">
            <v>200000</v>
          </cell>
          <cell r="M16">
            <v>200000</v>
          </cell>
          <cell r="N16">
            <v>20</v>
          </cell>
        </row>
        <row r="17">
          <cell r="K17" t="str">
            <v>王美燕</v>
          </cell>
          <cell r="L17">
            <v>2702022</v>
          </cell>
          <cell r="M17">
            <v>2702022</v>
          </cell>
          <cell r="N17">
            <v>270.2022</v>
          </cell>
        </row>
        <row r="18">
          <cell r="K18" t="str">
            <v>徐君</v>
          </cell>
          <cell r="L18">
            <v>2237916</v>
          </cell>
          <cell r="M18">
            <v>2237916</v>
          </cell>
          <cell r="N18">
            <v>223.7916</v>
          </cell>
        </row>
        <row r="19">
          <cell r="K19" t="str">
            <v>杨小东</v>
          </cell>
          <cell r="L19">
            <v>4475342</v>
          </cell>
          <cell r="M19">
            <v>4475342</v>
          </cell>
          <cell r="N19">
            <v>447.5342</v>
          </cell>
        </row>
        <row r="20">
          <cell r="K20" t="str">
            <v>张馨怡</v>
          </cell>
          <cell r="L20">
            <v>179698</v>
          </cell>
          <cell r="M20">
            <v>179698</v>
          </cell>
          <cell r="N20">
            <v>17.9698</v>
          </cell>
        </row>
        <row r="21">
          <cell r="K21" t="str">
            <v>张子豪</v>
          </cell>
          <cell r="L21">
            <v>50000</v>
          </cell>
          <cell r="M21">
            <v>50000</v>
          </cell>
          <cell r="N21">
            <v>5</v>
          </cell>
        </row>
        <row r="22">
          <cell r="K22" t="str">
            <v>(空白)</v>
          </cell>
        </row>
        <row r="22">
          <cell r="N22">
            <v>0</v>
          </cell>
        </row>
        <row r="23">
          <cell r="K23" t="str">
            <v>总计</v>
          </cell>
          <cell r="L23">
            <v>33708486</v>
          </cell>
          <cell r="M23">
            <v>33708486</v>
          </cell>
          <cell r="N23">
            <v>3370.8486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I1" t="str">
            <v>客户经理姓名</v>
          </cell>
          <cell r="J1" t="str">
            <v>求和项:本月授信人数</v>
          </cell>
          <cell r="K1" t="str">
            <v>求和项:本月放款金额</v>
          </cell>
          <cell r="L1" t="str">
            <v>求和项:本月放款金额</v>
          </cell>
          <cell r="M1" t="str">
            <v>放款</v>
          </cell>
        </row>
        <row r="2">
          <cell r="I2" t="str">
            <v>艾滨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I3" t="str">
            <v>包俊峰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I4" t="str">
            <v>包绍文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I5" t="str">
            <v>包晓琳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I6" t="str">
            <v>蔡超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I7" t="str">
            <v>蔡程</v>
          </cell>
          <cell r="J7">
            <v>9</v>
          </cell>
          <cell r="K7">
            <v>1000</v>
          </cell>
          <cell r="L7">
            <v>1000</v>
          </cell>
          <cell r="M7">
            <v>0.1</v>
          </cell>
        </row>
        <row r="8">
          <cell r="I8" t="str">
            <v>蔡国卿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I9" t="str">
            <v>蔡建峰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I10" t="str">
            <v>蔡利华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I11" t="str">
            <v>蔡美玲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I12" t="str">
            <v>蔡申宇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I13" t="str">
            <v>蔡素芬</v>
          </cell>
          <cell r="J13">
            <v>0</v>
          </cell>
          <cell r="K13">
            <v>3500</v>
          </cell>
          <cell r="L13">
            <v>3500</v>
          </cell>
          <cell r="M13">
            <v>0.35</v>
          </cell>
        </row>
        <row r="14">
          <cell r="I14" t="str">
            <v>蔡炜路</v>
          </cell>
          <cell r="J14">
            <v>0</v>
          </cell>
          <cell r="K14">
            <v>34200</v>
          </cell>
          <cell r="L14">
            <v>34200</v>
          </cell>
          <cell r="M14">
            <v>3.42</v>
          </cell>
        </row>
        <row r="15">
          <cell r="I15" t="str">
            <v>蔡燕雯</v>
          </cell>
          <cell r="J15">
            <v>1</v>
          </cell>
          <cell r="K15">
            <v>6000</v>
          </cell>
          <cell r="L15">
            <v>6000</v>
          </cell>
          <cell r="M15">
            <v>0.6</v>
          </cell>
        </row>
        <row r="16">
          <cell r="I16" t="str">
            <v>蔡逸钦</v>
          </cell>
          <cell r="J16">
            <v>0</v>
          </cell>
          <cell r="K16">
            <v>20000</v>
          </cell>
          <cell r="L16">
            <v>20000</v>
          </cell>
          <cell r="M16">
            <v>2</v>
          </cell>
        </row>
        <row r="17">
          <cell r="I17" t="str">
            <v>蔡颖军</v>
          </cell>
          <cell r="J17">
            <v>0</v>
          </cell>
          <cell r="K17">
            <v>300000</v>
          </cell>
          <cell r="L17">
            <v>300000</v>
          </cell>
          <cell r="M17">
            <v>30</v>
          </cell>
        </row>
        <row r="18">
          <cell r="I18" t="str">
            <v>蔡征寰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I19" t="str">
            <v>蔡正鹏</v>
          </cell>
          <cell r="J19">
            <v>0</v>
          </cell>
          <cell r="K19">
            <v>220000</v>
          </cell>
          <cell r="L19">
            <v>220000</v>
          </cell>
          <cell r="M19">
            <v>22</v>
          </cell>
        </row>
        <row r="20">
          <cell r="I20" t="str">
            <v>蔡志赟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I21" t="str">
            <v>曹茗婕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I22" t="str">
            <v>曹倩云</v>
          </cell>
          <cell r="J22">
            <v>28</v>
          </cell>
          <cell r="K22">
            <v>1538000</v>
          </cell>
          <cell r="L22">
            <v>1538000</v>
          </cell>
          <cell r="M22">
            <v>153.8</v>
          </cell>
        </row>
        <row r="23">
          <cell r="I23" t="str">
            <v>曹仁忠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I24" t="str">
            <v>曹怡珺</v>
          </cell>
          <cell r="J24">
            <v>0</v>
          </cell>
          <cell r="K24">
            <v>170000</v>
          </cell>
          <cell r="L24">
            <v>170000</v>
          </cell>
          <cell r="M24">
            <v>17</v>
          </cell>
        </row>
        <row r="25">
          <cell r="I25" t="str">
            <v>曹羿君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I26" t="str">
            <v>曹雨诚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I27" t="str">
            <v>曹媛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I28" t="str">
            <v>曹征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I29" t="str">
            <v>曹忠权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I30" t="str">
            <v>陈朝阳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I31" t="str">
            <v>陈淦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I32" t="str">
            <v>陈昊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I33" t="str">
            <v>陈弘俊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I34" t="str">
            <v>陈建强</v>
          </cell>
          <cell r="J34">
            <v>2</v>
          </cell>
          <cell r="K34">
            <v>0</v>
          </cell>
          <cell r="L34">
            <v>0</v>
          </cell>
          <cell r="M34">
            <v>0</v>
          </cell>
        </row>
        <row r="35">
          <cell r="I35" t="str">
            <v>陈剑峰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I36" t="str">
            <v>陈洁云</v>
          </cell>
          <cell r="J36">
            <v>79</v>
          </cell>
          <cell r="K36">
            <v>353000</v>
          </cell>
          <cell r="L36">
            <v>353000</v>
          </cell>
          <cell r="M36">
            <v>35.3</v>
          </cell>
        </row>
        <row r="37">
          <cell r="I37" t="str">
            <v>陈靓</v>
          </cell>
          <cell r="J37">
            <v>2</v>
          </cell>
          <cell r="K37">
            <v>9000</v>
          </cell>
          <cell r="L37">
            <v>9000</v>
          </cell>
          <cell r="M37">
            <v>0.9</v>
          </cell>
        </row>
        <row r="38">
          <cell r="I38" t="str">
            <v>陈莉娜</v>
          </cell>
          <cell r="J38">
            <v>1</v>
          </cell>
          <cell r="K38">
            <v>310000</v>
          </cell>
          <cell r="L38">
            <v>310000</v>
          </cell>
          <cell r="M38">
            <v>31</v>
          </cell>
        </row>
        <row r="39">
          <cell r="I39" t="str">
            <v>陈璐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I40" t="str">
            <v>陈敏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I41" t="str">
            <v>陈名</v>
          </cell>
          <cell r="J41">
            <v>2</v>
          </cell>
          <cell r="K41">
            <v>620425</v>
          </cell>
          <cell r="L41">
            <v>620425</v>
          </cell>
          <cell r="M41">
            <v>62.0425</v>
          </cell>
        </row>
        <row r="42">
          <cell r="I42" t="str">
            <v>陈珮瑶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I43" t="str">
            <v>陈琦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I44" t="str">
            <v>陈秋依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I45" t="str">
            <v>陈瑞卿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I46" t="str">
            <v>陈睿佳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I47" t="str">
            <v>陈诗然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I48" t="str">
            <v>陈淑玲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  <row r="49">
          <cell r="I49" t="str">
            <v>陈思齐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I50" t="str">
            <v>陈婷</v>
          </cell>
          <cell r="J50">
            <v>0</v>
          </cell>
          <cell r="K50">
            <v>28500</v>
          </cell>
          <cell r="L50">
            <v>28500</v>
          </cell>
          <cell r="M50">
            <v>2.85</v>
          </cell>
        </row>
        <row r="51">
          <cell r="I51" t="str">
            <v>陈伟奋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I52" t="str">
            <v>陈雯瑛</v>
          </cell>
          <cell r="J52">
            <v>16</v>
          </cell>
          <cell r="K52">
            <v>270000</v>
          </cell>
          <cell r="L52">
            <v>270000</v>
          </cell>
          <cell r="M52">
            <v>27</v>
          </cell>
        </row>
        <row r="53">
          <cell r="I53" t="str">
            <v>陈晓敏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I54" t="str">
            <v>陈欣文</v>
          </cell>
          <cell r="J54">
            <v>0</v>
          </cell>
          <cell r="K54">
            <v>200000</v>
          </cell>
          <cell r="L54">
            <v>200000</v>
          </cell>
          <cell r="M54">
            <v>20</v>
          </cell>
        </row>
        <row r="55">
          <cell r="I55" t="str">
            <v>陈俨珏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I56" t="str">
            <v>陈艳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I57" t="str">
            <v>陈瑶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I58" t="str">
            <v>陈以恒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I59" t="str">
            <v>陈永琪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I60" t="str">
            <v>陈语嘉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I61" t="str">
            <v>陈玉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I62" t="str">
            <v>陈园园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I63" t="str">
            <v>陈真逸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I64" t="str">
            <v>陈子悦</v>
          </cell>
          <cell r="J64">
            <v>11</v>
          </cell>
          <cell r="K64">
            <v>0</v>
          </cell>
          <cell r="L64">
            <v>0</v>
          </cell>
          <cell r="M64">
            <v>0</v>
          </cell>
        </row>
        <row r="65">
          <cell r="I65" t="str">
            <v>成丽萍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I66" t="str">
            <v>程钧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I67" t="str">
            <v>程远芳</v>
          </cell>
          <cell r="J67">
            <v>0</v>
          </cell>
          <cell r="K67">
            <v>109000</v>
          </cell>
          <cell r="L67">
            <v>109000</v>
          </cell>
          <cell r="M67">
            <v>10.9</v>
          </cell>
        </row>
        <row r="68">
          <cell r="I68" t="str">
            <v>程智华</v>
          </cell>
          <cell r="J68">
            <v>0</v>
          </cell>
          <cell r="K68">
            <v>20000</v>
          </cell>
          <cell r="L68">
            <v>20000</v>
          </cell>
          <cell r="M68">
            <v>2</v>
          </cell>
        </row>
        <row r="69">
          <cell r="I69" t="str">
            <v>储天捷</v>
          </cell>
          <cell r="J69">
            <v>3</v>
          </cell>
          <cell r="K69">
            <v>100000</v>
          </cell>
          <cell r="L69">
            <v>100000</v>
          </cell>
          <cell r="M69">
            <v>10</v>
          </cell>
        </row>
        <row r="70">
          <cell r="I70" t="str">
            <v>褚梦露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I71" t="str">
            <v>戴纯清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I72" t="str">
            <v>戴加贝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I73" t="str">
            <v>戴佳怡</v>
          </cell>
          <cell r="J73">
            <v>0</v>
          </cell>
          <cell r="K73">
            <v>2600</v>
          </cell>
          <cell r="L73">
            <v>2600</v>
          </cell>
          <cell r="M73">
            <v>0.26</v>
          </cell>
        </row>
        <row r="74">
          <cell r="I74" t="str">
            <v>戴思静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I75" t="str">
            <v>戴贇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I76" t="str">
            <v>邓艳丽</v>
          </cell>
          <cell r="J76">
            <v>1</v>
          </cell>
          <cell r="K76">
            <v>518700</v>
          </cell>
          <cell r="L76">
            <v>518700</v>
          </cell>
          <cell r="M76">
            <v>51.87</v>
          </cell>
        </row>
        <row r="77">
          <cell r="I77" t="str">
            <v>丁丹萍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I78" t="str">
            <v>丁晓雄</v>
          </cell>
          <cell r="J78">
            <v>4</v>
          </cell>
          <cell r="K78">
            <v>16000</v>
          </cell>
          <cell r="L78">
            <v>16000</v>
          </cell>
          <cell r="M78">
            <v>1.6</v>
          </cell>
        </row>
        <row r="79">
          <cell r="I79" t="str">
            <v>董莉莉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I80" t="str">
            <v>董伟菁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I81" t="str">
            <v>董秀兰</v>
          </cell>
          <cell r="J81">
            <v>0</v>
          </cell>
          <cell r="K81">
            <v>200000</v>
          </cell>
          <cell r="L81">
            <v>200000</v>
          </cell>
          <cell r="M81">
            <v>20</v>
          </cell>
        </row>
        <row r="82">
          <cell r="I82" t="str">
            <v>杜鑫怡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I83" t="str">
            <v>杜星瑶</v>
          </cell>
          <cell r="J83">
            <v>26</v>
          </cell>
          <cell r="K83">
            <v>1308000</v>
          </cell>
          <cell r="L83">
            <v>1308000</v>
          </cell>
          <cell r="M83">
            <v>130.8</v>
          </cell>
        </row>
        <row r="84">
          <cell r="I84" t="str">
            <v>杜以晴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I85" t="str">
            <v>樊文笺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I86" t="str">
            <v>范文通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I87" t="str">
            <v>房玉虹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I88" t="str">
            <v>费思量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I89" t="str">
            <v>费文婷</v>
          </cell>
          <cell r="J89">
            <v>15</v>
          </cell>
          <cell r="K89">
            <v>0</v>
          </cell>
          <cell r="L89">
            <v>0</v>
          </cell>
          <cell r="M89">
            <v>0</v>
          </cell>
        </row>
        <row r="90">
          <cell r="I90" t="str">
            <v>费晓晨</v>
          </cell>
          <cell r="J90">
            <v>0</v>
          </cell>
          <cell r="K90">
            <v>272500</v>
          </cell>
          <cell r="L90">
            <v>272500</v>
          </cell>
          <cell r="M90">
            <v>27.25</v>
          </cell>
        </row>
        <row r="91">
          <cell r="I91" t="str">
            <v>冯凯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</row>
        <row r="92">
          <cell r="I92" t="str">
            <v>冯妮</v>
          </cell>
          <cell r="J92">
            <v>4</v>
          </cell>
          <cell r="K92">
            <v>0</v>
          </cell>
          <cell r="L92">
            <v>0</v>
          </cell>
          <cell r="M92">
            <v>0</v>
          </cell>
        </row>
        <row r="93">
          <cell r="I93" t="str">
            <v>冯伟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I94" t="str">
            <v>傅静妍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I95" t="str">
            <v>高磊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I96" t="str">
            <v>高露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I97" t="str">
            <v>高卫恩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I98" t="str">
            <v>高阳</v>
          </cell>
          <cell r="J98">
            <v>0</v>
          </cell>
          <cell r="K98">
            <v>11000</v>
          </cell>
          <cell r="L98">
            <v>11000</v>
          </cell>
          <cell r="M98">
            <v>1.1</v>
          </cell>
        </row>
        <row r="99">
          <cell r="I99" t="str">
            <v>高越</v>
          </cell>
          <cell r="J99">
            <v>0</v>
          </cell>
          <cell r="K99">
            <v>103300</v>
          </cell>
          <cell r="L99">
            <v>103300</v>
          </cell>
          <cell r="M99">
            <v>10.33</v>
          </cell>
        </row>
        <row r="100">
          <cell r="I100" t="str">
            <v>高鋆睿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I101" t="str">
            <v>郜晓霖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I102" t="str">
            <v>戈鑫毅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I103" t="str">
            <v>葛欣怡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I104" t="str">
            <v>龚纯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I105" t="str">
            <v>龚昊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</row>
        <row r="106">
          <cell r="I106" t="str">
            <v>龚浩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I107" t="str">
            <v>龚华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I108" t="str">
            <v>龚洁</v>
          </cell>
          <cell r="J108">
            <v>0</v>
          </cell>
          <cell r="K108">
            <v>307000</v>
          </cell>
          <cell r="L108">
            <v>307000</v>
          </cell>
          <cell r="M108">
            <v>30.7</v>
          </cell>
        </row>
        <row r="109">
          <cell r="I109" t="str">
            <v>龚文浩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I110" t="str">
            <v>龚欣怡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I111" t="str">
            <v>龚振华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I112" t="str">
            <v>龚政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I113" t="str">
            <v>顾诚劼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I114" t="str">
            <v>顾虹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I115" t="str">
            <v>顾佳怡</v>
          </cell>
          <cell r="J115">
            <v>0</v>
          </cell>
          <cell r="K115">
            <v>36300</v>
          </cell>
          <cell r="L115">
            <v>36300</v>
          </cell>
          <cell r="M115">
            <v>3.63</v>
          </cell>
        </row>
        <row r="116">
          <cell r="I116" t="str">
            <v>顾佳源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I117" t="str">
            <v>顾建安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I118" t="str">
            <v>顾美芬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I119" t="str">
            <v>顾盼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I120" t="str">
            <v>顾琼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I121" t="str">
            <v>顾诗芸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I122" t="str">
            <v>顾伟洁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I123" t="str">
            <v>顾伟丽</v>
          </cell>
          <cell r="J123">
            <v>2</v>
          </cell>
          <cell r="K123">
            <v>989460</v>
          </cell>
          <cell r="L123">
            <v>989460</v>
          </cell>
          <cell r="M123">
            <v>98.946</v>
          </cell>
        </row>
        <row r="124">
          <cell r="I124" t="str">
            <v>顾卫平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I125" t="str">
            <v>顾晓峰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I126" t="str">
            <v>顾嫣丽</v>
          </cell>
          <cell r="J126">
            <v>0</v>
          </cell>
          <cell r="K126">
            <v>30000</v>
          </cell>
          <cell r="L126">
            <v>30000</v>
          </cell>
          <cell r="M126">
            <v>3</v>
          </cell>
        </row>
        <row r="127">
          <cell r="I127" t="str">
            <v>顾亦萌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I128" t="str">
            <v>顾奕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I129" t="str">
            <v>顾愉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I130" t="str">
            <v>顾悦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I131" t="str">
            <v>顾振宇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I132" t="str">
            <v>顾志涛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I133" t="str">
            <v>桂旖旎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I134" t="str">
            <v>郭北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I135" t="str">
            <v>郭凤华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I136" t="str">
            <v>郭静华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I137" t="str">
            <v>郭勤</v>
          </cell>
          <cell r="J137">
            <v>0</v>
          </cell>
          <cell r="K137">
            <v>579783</v>
          </cell>
          <cell r="L137">
            <v>579783</v>
          </cell>
          <cell r="M137">
            <v>57.9783</v>
          </cell>
        </row>
        <row r="138">
          <cell r="I138" t="str">
            <v>郭青青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I139" t="str">
            <v>郭思宇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</row>
        <row r="140">
          <cell r="I140" t="str">
            <v>郭婉姣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I141" t="str">
            <v>郭莹珞</v>
          </cell>
          <cell r="J141">
            <v>3</v>
          </cell>
          <cell r="K141">
            <v>0</v>
          </cell>
          <cell r="L141">
            <v>0</v>
          </cell>
          <cell r="M141">
            <v>0</v>
          </cell>
        </row>
        <row r="142">
          <cell r="I142" t="str">
            <v>韩欧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I143" t="str">
            <v>郝剑华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I144" t="str">
            <v>何佳</v>
          </cell>
          <cell r="J144">
            <v>3</v>
          </cell>
          <cell r="K144">
            <v>0</v>
          </cell>
          <cell r="L144">
            <v>0</v>
          </cell>
          <cell r="M144">
            <v>0</v>
          </cell>
        </row>
        <row r="145">
          <cell r="I145" t="str">
            <v>何佳义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I146" t="str">
            <v>何聂琼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I147" t="str">
            <v>何晴妍</v>
          </cell>
          <cell r="J147">
            <v>1</v>
          </cell>
          <cell r="K147">
            <v>20000</v>
          </cell>
          <cell r="L147">
            <v>20000</v>
          </cell>
          <cell r="M147">
            <v>2</v>
          </cell>
        </row>
        <row r="148">
          <cell r="I148" t="str">
            <v>何伟清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I149" t="str">
            <v>何雨秋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I150" t="str">
            <v>和艳珺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I151" t="str">
            <v>洪瞿辰</v>
          </cell>
          <cell r="J151">
            <v>0</v>
          </cell>
          <cell r="K151">
            <v>70000</v>
          </cell>
          <cell r="L151">
            <v>70000</v>
          </cell>
          <cell r="M151">
            <v>7</v>
          </cell>
        </row>
        <row r="152">
          <cell r="I152" t="str">
            <v>胡凤芳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I153" t="str">
            <v>胡菁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I154" t="str">
            <v>胡茹萍</v>
          </cell>
          <cell r="J154">
            <v>0</v>
          </cell>
          <cell r="K154">
            <v>200000</v>
          </cell>
          <cell r="L154">
            <v>200000</v>
          </cell>
          <cell r="M154">
            <v>20</v>
          </cell>
        </row>
        <row r="155">
          <cell r="I155" t="str">
            <v>胡伟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I156" t="str">
            <v>胡燕华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I157" t="str">
            <v>胡轶菲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I158" t="str">
            <v>胡筠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I159" t="str">
            <v>胡振林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I160" t="str">
            <v>胡志军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I161" t="str">
            <v>花瑾漪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I162" t="str">
            <v>花梦琦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I163" t="str">
            <v>黄海东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I164" t="str">
            <v>黄金宇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I165" t="str">
            <v>黄凯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I166" t="str">
            <v>黄立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I167" t="str">
            <v>黄萍</v>
          </cell>
          <cell r="J167">
            <v>0</v>
          </cell>
          <cell r="K167">
            <v>70000</v>
          </cell>
          <cell r="L167">
            <v>70000</v>
          </cell>
          <cell r="M167">
            <v>7</v>
          </cell>
        </row>
        <row r="168">
          <cell r="I168" t="str">
            <v>黄琼</v>
          </cell>
          <cell r="J168">
            <v>0</v>
          </cell>
          <cell r="K168">
            <v>70000</v>
          </cell>
          <cell r="L168">
            <v>70000</v>
          </cell>
          <cell r="M168">
            <v>7</v>
          </cell>
        </row>
        <row r="169">
          <cell r="I169" t="str">
            <v>黄任潇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I170" t="str">
            <v>黄伟丽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I171" t="str">
            <v>黄雯怡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I172" t="str">
            <v>黄晓伟</v>
          </cell>
          <cell r="J172">
            <v>1</v>
          </cell>
          <cell r="K172">
            <v>50000</v>
          </cell>
          <cell r="L172">
            <v>50000</v>
          </cell>
          <cell r="M172">
            <v>5</v>
          </cell>
        </row>
        <row r="173">
          <cell r="I173" t="str">
            <v>黄晓燕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I174" t="str">
            <v>黄晓轶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I175" t="str">
            <v>黄旭</v>
          </cell>
          <cell r="J175">
            <v>30</v>
          </cell>
          <cell r="K175">
            <v>169000</v>
          </cell>
          <cell r="L175">
            <v>169000</v>
          </cell>
          <cell r="M175">
            <v>16.9</v>
          </cell>
        </row>
        <row r="176">
          <cell r="I176" t="str">
            <v>黄燕琼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I177" t="str">
            <v>黄尧</v>
          </cell>
          <cell r="J177">
            <v>0</v>
          </cell>
          <cell r="K177">
            <v>6200</v>
          </cell>
          <cell r="L177">
            <v>6200</v>
          </cell>
          <cell r="M177">
            <v>0.62</v>
          </cell>
        </row>
        <row r="178">
          <cell r="I178" t="str">
            <v>黄伊</v>
          </cell>
          <cell r="J178">
            <v>0</v>
          </cell>
          <cell r="K178">
            <v>200000</v>
          </cell>
          <cell r="L178">
            <v>200000</v>
          </cell>
          <cell r="M178">
            <v>20</v>
          </cell>
        </row>
        <row r="179">
          <cell r="I179" t="str">
            <v>黄伊雯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I180" t="str">
            <v>黄逸莹</v>
          </cell>
          <cell r="J180">
            <v>0</v>
          </cell>
          <cell r="K180">
            <v>123100</v>
          </cell>
          <cell r="L180">
            <v>123100</v>
          </cell>
          <cell r="M180">
            <v>12.31</v>
          </cell>
        </row>
        <row r="181">
          <cell r="I181" t="str">
            <v>黄懿胤</v>
          </cell>
          <cell r="J181">
            <v>0</v>
          </cell>
          <cell r="K181">
            <v>33000</v>
          </cell>
          <cell r="L181">
            <v>33000</v>
          </cell>
          <cell r="M181">
            <v>3.3</v>
          </cell>
        </row>
        <row r="182">
          <cell r="I182" t="str">
            <v>黄芝兰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I183" t="str">
            <v>霍达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I184" t="str">
            <v>姬婷婷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I185" t="str">
            <v>计财兴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I186" t="str">
            <v>计婧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I187" t="str">
            <v>计知己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I188" t="str">
            <v>贾琼</v>
          </cell>
          <cell r="J188">
            <v>0</v>
          </cell>
          <cell r="K188">
            <v>900</v>
          </cell>
          <cell r="L188">
            <v>900</v>
          </cell>
          <cell r="M188">
            <v>0.09</v>
          </cell>
        </row>
        <row r="189">
          <cell r="I189" t="str">
            <v>贾卫东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I190" t="str">
            <v>江川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I191" t="str">
            <v>江琳莉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I192" t="str">
            <v>江以润</v>
          </cell>
          <cell r="J192">
            <v>0</v>
          </cell>
          <cell r="K192">
            <v>16000</v>
          </cell>
          <cell r="L192">
            <v>16000</v>
          </cell>
          <cell r="M192">
            <v>1.6</v>
          </cell>
        </row>
        <row r="193">
          <cell r="I193" t="str">
            <v>姜昊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I194" t="str">
            <v>姜慧珍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I195" t="str">
            <v>姜珉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I196" t="str">
            <v>姜晓晔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I197" t="str">
            <v>蒋朝盛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I198" t="str">
            <v>蒋磊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I199" t="str">
            <v>蒋莉青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I200" t="str">
            <v>蒋育华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I201" t="str">
            <v>蒋钰雯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I202" t="str">
            <v>焦虹</v>
          </cell>
          <cell r="J202">
            <v>0</v>
          </cell>
          <cell r="K202">
            <v>340348</v>
          </cell>
          <cell r="L202">
            <v>340348</v>
          </cell>
          <cell r="M202">
            <v>34.0348</v>
          </cell>
        </row>
        <row r="203">
          <cell r="I203" t="str">
            <v>焦琼锐</v>
          </cell>
          <cell r="J203">
            <v>0</v>
          </cell>
          <cell r="K203">
            <v>20000</v>
          </cell>
          <cell r="L203">
            <v>20000</v>
          </cell>
          <cell r="M203">
            <v>2</v>
          </cell>
        </row>
        <row r="204">
          <cell r="I204" t="str">
            <v>焦玉姗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I205" t="str">
            <v>金斌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 t="str">
            <v>金剑斌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I207" t="str">
            <v>金丽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I208" t="str">
            <v>金佩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I209" t="str">
            <v>金涛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I210" t="str">
            <v>金晓欢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I211" t="str">
            <v>金怡筠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I212" t="str">
            <v>金莹莹</v>
          </cell>
          <cell r="J212">
            <v>5</v>
          </cell>
          <cell r="K212">
            <v>0</v>
          </cell>
          <cell r="L212">
            <v>0</v>
          </cell>
          <cell r="M212">
            <v>0</v>
          </cell>
        </row>
        <row r="213">
          <cell r="I213" t="str">
            <v>景子芸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I214" t="str">
            <v>阚圣凌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I215" t="str">
            <v>柯方逸</v>
          </cell>
          <cell r="J215">
            <v>0</v>
          </cell>
          <cell r="K215">
            <v>8000</v>
          </cell>
          <cell r="L215">
            <v>8000</v>
          </cell>
          <cell r="M215">
            <v>0.8</v>
          </cell>
        </row>
        <row r="216">
          <cell r="I216" t="str">
            <v>柯洋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I217" t="str">
            <v>孔佳琦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I218" t="str">
            <v>孔祥贇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 t="str">
            <v>李丁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I220" t="str">
            <v>李涵虚</v>
          </cell>
          <cell r="J220">
            <v>0</v>
          </cell>
          <cell r="K220">
            <v>100000</v>
          </cell>
          <cell r="L220">
            <v>100000</v>
          </cell>
          <cell r="M220">
            <v>10</v>
          </cell>
        </row>
        <row r="221">
          <cell r="I221" t="str">
            <v>李恒丰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I222" t="str">
            <v>李慧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I223" t="str">
            <v>李菊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I224" t="str">
            <v>李君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I225" t="str">
            <v>李凌波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 t="str">
            <v>李凌峰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</row>
        <row r="227">
          <cell r="I227" t="str">
            <v>李萍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I228" t="str">
            <v>李强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I229" t="str">
            <v>李青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 t="str">
            <v>李青颖</v>
          </cell>
          <cell r="J230">
            <v>0</v>
          </cell>
          <cell r="K230">
            <v>17888</v>
          </cell>
          <cell r="L230">
            <v>17888</v>
          </cell>
          <cell r="M230">
            <v>1.7888</v>
          </cell>
        </row>
        <row r="231">
          <cell r="I231" t="str">
            <v>李润杰</v>
          </cell>
          <cell r="J231">
            <v>0</v>
          </cell>
          <cell r="K231">
            <v>6648</v>
          </cell>
          <cell r="L231">
            <v>6648</v>
          </cell>
          <cell r="M231">
            <v>0.6648</v>
          </cell>
        </row>
        <row r="232">
          <cell r="I232" t="str">
            <v>李书吟</v>
          </cell>
          <cell r="J232">
            <v>18</v>
          </cell>
          <cell r="K232">
            <v>230000</v>
          </cell>
          <cell r="L232">
            <v>230000</v>
          </cell>
          <cell r="M232">
            <v>23</v>
          </cell>
        </row>
        <row r="233">
          <cell r="I233" t="str">
            <v>李思聪</v>
          </cell>
          <cell r="J233">
            <v>7</v>
          </cell>
          <cell r="K233">
            <v>100000</v>
          </cell>
          <cell r="L233">
            <v>100000</v>
          </cell>
          <cell r="M233">
            <v>10</v>
          </cell>
        </row>
        <row r="234">
          <cell r="I234" t="str">
            <v>李思思</v>
          </cell>
          <cell r="J234">
            <v>0</v>
          </cell>
          <cell r="K234">
            <v>209500</v>
          </cell>
          <cell r="L234">
            <v>209500</v>
          </cell>
          <cell r="M234">
            <v>20.95</v>
          </cell>
        </row>
        <row r="235">
          <cell r="I235" t="str">
            <v>李素文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I236" t="str">
            <v>李想</v>
          </cell>
          <cell r="J236">
            <v>0</v>
          </cell>
          <cell r="K236">
            <v>102999</v>
          </cell>
          <cell r="L236">
            <v>102999</v>
          </cell>
          <cell r="M236">
            <v>10.2999</v>
          </cell>
        </row>
        <row r="237">
          <cell r="I237" t="str">
            <v>李晓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 t="str">
            <v>李雪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 t="str">
            <v>李亚</v>
          </cell>
          <cell r="J239">
            <v>41</v>
          </cell>
          <cell r="K239">
            <v>1198000</v>
          </cell>
          <cell r="L239">
            <v>1198000</v>
          </cell>
          <cell r="M239">
            <v>119.8</v>
          </cell>
        </row>
        <row r="240">
          <cell r="I240" t="str">
            <v>李莹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I241" t="str">
            <v>李雨蒙</v>
          </cell>
          <cell r="J241">
            <v>2</v>
          </cell>
          <cell r="K241">
            <v>0</v>
          </cell>
          <cell r="L241">
            <v>0</v>
          </cell>
          <cell r="M241">
            <v>0</v>
          </cell>
        </row>
        <row r="242">
          <cell r="I242" t="str">
            <v>李玉莺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I243" t="str">
            <v>李志明</v>
          </cell>
          <cell r="J243">
            <v>1</v>
          </cell>
          <cell r="K243">
            <v>789000</v>
          </cell>
          <cell r="L243">
            <v>789000</v>
          </cell>
          <cell r="M243">
            <v>78.9</v>
          </cell>
        </row>
        <row r="244">
          <cell r="I244" t="str">
            <v>厉笑天</v>
          </cell>
          <cell r="J244">
            <v>0</v>
          </cell>
          <cell r="K244">
            <v>90000</v>
          </cell>
          <cell r="L244">
            <v>90000</v>
          </cell>
          <cell r="M244">
            <v>9</v>
          </cell>
        </row>
        <row r="245">
          <cell r="I245" t="str">
            <v>梁裔欣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I246" t="str">
            <v>林华菁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I247" t="str">
            <v>林慧婷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I248" t="str">
            <v>林婕</v>
          </cell>
          <cell r="J248">
            <v>0</v>
          </cell>
          <cell r="K248">
            <v>21000</v>
          </cell>
          <cell r="L248">
            <v>21000</v>
          </cell>
          <cell r="M248">
            <v>2.1</v>
          </cell>
        </row>
        <row r="249">
          <cell r="I249" t="str">
            <v>林晓凤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I250" t="str">
            <v>凌岚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I251" t="str">
            <v>凌思宇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I252" t="str">
            <v>凌毅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I253" t="str">
            <v>刘呈锦</v>
          </cell>
          <cell r="J253">
            <v>0</v>
          </cell>
          <cell r="K253">
            <v>231000</v>
          </cell>
          <cell r="L253">
            <v>231000</v>
          </cell>
          <cell r="M253">
            <v>23.1</v>
          </cell>
        </row>
        <row r="254">
          <cell r="I254" t="str">
            <v>刘笛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I255" t="str">
            <v>刘栋</v>
          </cell>
          <cell r="J255">
            <v>0</v>
          </cell>
          <cell r="K255">
            <v>20000</v>
          </cell>
          <cell r="L255">
            <v>20000</v>
          </cell>
          <cell r="M255">
            <v>2</v>
          </cell>
        </row>
        <row r="256">
          <cell r="I256" t="str">
            <v>刘国平</v>
          </cell>
          <cell r="J256">
            <v>2</v>
          </cell>
          <cell r="K256">
            <v>315000</v>
          </cell>
          <cell r="L256">
            <v>315000</v>
          </cell>
          <cell r="M256">
            <v>31.5</v>
          </cell>
        </row>
        <row r="257">
          <cell r="I257" t="str">
            <v>刘佳伟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I258" t="str">
            <v>刘洁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I259" t="str">
            <v>刘凛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I260" t="str">
            <v>刘璐萱</v>
          </cell>
          <cell r="J260">
            <v>0</v>
          </cell>
          <cell r="K260">
            <v>90000</v>
          </cell>
          <cell r="L260">
            <v>90000</v>
          </cell>
          <cell r="M260">
            <v>9</v>
          </cell>
        </row>
        <row r="261">
          <cell r="I261" t="str">
            <v>刘敏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I262" t="str">
            <v>刘盼</v>
          </cell>
          <cell r="J262">
            <v>0</v>
          </cell>
          <cell r="K262">
            <v>9000</v>
          </cell>
          <cell r="L262">
            <v>9000</v>
          </cell>
          <cell r="M262">
            <v>0.9</v>
          </cell>
        </row>
        <row r="263">
          <cell r="I263" t="str">
            <v>刘诗葭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I264" t="str">
            <v>刘婷婷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I265" t="str">
            <v>刘雯君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I266" t="str">
            <v>刘歆玥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I267" t="str">
            <v>刘雪菁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I268" t="str">
            <v>刘一畅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I269" t="str">
            <v>刘一瑾</v>
          </cell>
          <cell r="J269">
            <v>4</v>
          </cell>
          <cell r="K269">
            <v>858000</v>
          </cell>
          <cell r="L269">
            <v>858000</v>
          </cell>
          <cell r="M269">
            <v>85.8</v>
          </cell>
        </row>
        <row r="270">
          <cell r="I270" t="str">
            <v>刘臻澜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I271" t="str">
            <v>陆丹怡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I272" t="str">
            <v>陆红霞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I273" t="str">
            <v>陆华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I274" t="str">
            <v>陆骅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I275" t="str">
            <v>陆佳妮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I276" t="str">
            <v>陆可妍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I277" t="str">
            <v>陆利冬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I278" t="str">
            <v>陆莉娟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I279" t="str">
            <v>陆秋妍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I280" t="str">
            <v>陆天娇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I281" t="str">
            <v>陆薇薇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I282" t="str">
            <v>陆炜晶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I283" t="str">
            <v>陆文岚</v>
          </cell>
          <cell r="J283">
            <v>0</v>
          </cell>
          <cell r="K283">
            <v>65000</v>
          </cell>
          <cell r="L283">
            <v>65000</v>
          </cell>
          <cell r="M283">
            <v>6.5</v>
          </cell>
        </row>
        <row r="284">
          <cell r="I284" t="str">
            <v>陆贤翔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I285" t="str">
            <v>陆雅雯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I286" t="str">
            <v>陆彦昕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I287" t="str">
            <v>陆宇菲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I288" t="str">
            <v>陆韵芸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I289" t="str">
            <v>陆志明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I290" t="str">
            <v>陆志远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I291" t="str">
            <v>罗秋慧</v>
          </cell>
          <cell r="J291">
            <v>0</v>
          </cell>
          <cell r="K291">
            <v>36000</v>
          </cell>
          <cell r="L291">
            <v>36000</v>
          </cell>
          <cell r="M291">
            <v>3.6</v>
          </cell>
        </row>
        <row r="292">
          <cell r="I292" t="str">
            <v>罗晓雯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I293" t="str">
            <v>骆奕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I294" t="str">
            <v>吕婷婷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I295" t="str">
            <v>马成斌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I296" t="str">
            <v>马俊德</v>
          </cell>
          <cell r="J296">
            <v>1</v>
          </cell>
          <cell r="K296">
            <v>100000</v>
          </cell>
          <cell r="L296">
            <v>100000</v>
          </cell>
          <cell r="M296">
            <v>10</v>
          </cell>
        </row>
        <row r="297">
          <cell r="I297" t="str">
            <v>马良</v>
          </cell>
          <cell r="J297">
            <v>0</v>
          </cell>
          <cell r="K297">
            <v>12300</v>
          </cell>
          <cell r="L297">
            <v>12300</v>
          </cell>
          <cell r="M297">
            <v>1.23</v>
          </cell>
        </row>
        <row r="298">
          <cell r="I298" t="str">
            <v>马秋红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I299" t="str">
            <v>马胜伟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I300" t="str">
            <v>马涛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I301" t="str">
            <v>马燕清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I302" t="str">
            <v>马玉梅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I303" t="str">
            <v>马越骋</v>
          </cell>
          <cell r="J303">
            <v>2</v>
          </cell>
          <cell r="K303">
            <v>10000</v>
          </cell>
          <cell r="L303">
            <v>10000</v>
          </cell>
          <cell r="M303">
            <v>1</v>
          </cell>
        </row>
        <row r="304">
          <cell r="I304" t="str">
            <v>马智杰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I305" t="str">
            <v>毛晶洁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I306" t="str">
            <v>茅敏艳</v>
          </cell>
          <cell r="J306">
            <v>2</v>
          </cell>
          <cell r="K306">
            <v>812017</v>
          </cell>
          <cell r="L306">
            <v>812017</v>
          </cell>
          <cell r="M306">
            <v>81.2017</v>
          </cell>
        </row>
        <row r="307">
          <cell r="I307" t="str">
            <v>茅毅桢</v>
          </cell>
          <cell r="J307">
            <v>8</v>
          </cell>
          <cell r="K307">
            <v>120000</v>
          </cell>
          <cell r="L307">
            <v>120000</v>
          </cell>
          <cell r="M307">
            <v>12</v>
          </cell>
        </row>
        <row r="308">
          <cell r="I308" t="str">
            <v>梅娟</v>
          </cell>
          <cell r="J308">
            <v>0</v>
          </cell>
          <cell r="K308">
            <v>151500</v>
          </cell>
          <cell r="L308">
            <v>151500</v>
          </cell>
          <cell r="M308">
            <v>15.15</v>
          </cell>
        </row>
        <row r="309">
          <cell r="I309" t="str">
            <v>孟苗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I310" t="str">
            <v>孟庆龙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I311" t="str">
            <v>闵亮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I312" t="str">
            <v>莫之汇</v>
          </cell>
          <cell r="J312">
            <v>1</v>
          </cell>
          <cell r="K312">
            <v>116948</v>
          </cell>
          <cell r="L312">
            <v>116948</v>
          </cell>
          <cell r="M312">
            <v>11.6948</v>
          </cell>
        </row>
        <row r="313">
          <cell r="I313" t="str">
            <v>缪维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I314" t="str">
            <v>那智玉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I315" t="str">
            <v>倪颉成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I316" t="str">
            <v>倪金瑛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I317" t="str">
            <v>倪静</v>
          </cell>
          <cell r="J317">
            <v>0</v>
          </cell>
          <cell r="K317">
            <v>100000</v>
          </cell>
          <cell r="L317">
            <v>100000</v>
          </cell>
          <cell r="M317">
            <v>10</v>
          </cell>
        </row>
        <row r="318">
          <cell r="I318" t="str">
            <v>倪文华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I319" t="str">
            <v>倪叶东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I320" t="str">
            <v>倪祖欣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I321" t="str">
            <v>潘婕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I322" t="str">
            <v>潘群铭</v>
          </cell>
          <cell r="J322">
            <v>0</v>
          </cell>
          <cell r="K322">
            <v>19000</v>
          </cell>
          <cell r="L322">
            <v>19000</v>
          </cell>
          <cell r="M322">
            <v>1.9</v>
          </cell>
        </row>
        <row r="323">
          <cell r="I323" t="str">
            <v>潘盛伟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I324" t="str">
            <v>潘亦如</v>
          </cell>
          <cell r="J324">
            <v>0</v>
          </cell>
          <cell r="K324">
            <v>100000</v>
          </cell>
          <cell r="L324">
            <v>100000</v>
          </cell>
          <cell r="M324">
            <v>10</v>
          </cell>
        </row>
        <row r="325">
          <cell r="I325" t="str">
            <v>裴乐园</v>
          </cell>
          <cell r="J325">
            <v>1</v>
          </cell>
          <cell r="K325">
            <v>111000</v>
          </cell>
          <cell r="L325">
            <v>111000</v>
          </cell>
          <cell r="M325">
            <v>11.1</v>
          </cell>
        </row>
        <row r="326">
          <cell r="I326" t="str">
            <v>裴文良</v>
          </cell>
          <cell r="J326">
            <v>0</v>
          </cell>
          <cell r="K326">
            <v>575500</v>
          </cell>
          <cell r="L326">
            <v>575500</v>
          </cell>
          <cell r="M326">
            <v>57.55</v>
          </cell>
        </row>
        <row r="327">
          <cell r="I327" t="str">
            <v>彭婷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I328" t="str">
            <v>彭韦欣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I329" t="str">
            <v>彭小红</v>
          </cell>
          <cell r="J329">
            <v>0</v>
          </cell>
          <cell r="K329">
            <v>2734</v>
          </cell>
          <cell r="L329">
            <v>2734</v>
          </cell>
          <cell r="M329">
            <v>0.2734</v>
          </cell>
        </row>
        <row r="330">
          <cell r="I330" t="str">
            <v>彭永东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I331" t="str">
            <v>浦东分行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I332" t="str">
            <v>浦建峰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I333" t="str">
            <v>钱慧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I334" t="str">
            <v>钱潇伟</v>
          </cell>
          <cell r="J334">
            <v>1</v>
          </cell>
          <cell r="K334">
            <v>857000</v>
          </cell>
          <cell r="L334">
            <v>857000</v>
          </cell>
          <cell r="M334">
            <v>85.7</v>
          </cell>
        </row>
        <row r="335">
          <cell r="I335" t="str">
            <v>钱晓琳</v>
          </cell>
          <cell r="J335">
            <v>0</v>
          </cell>
          <cell r="K335">
            <v>39800</v>
          </cell>
          <cell r="L335">
            <v>39800</v>
          </cell>
          <cell r="M335">
            <v>3.98</v>
          </cell>
        </row>
        <row r="336">
          <cell r="I336" t="str">
            <v>钱雨阳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I337" t="str">
            <v>乔国亭</v>
          </cell>
          <cell r="J337">
            <v>0</v>
          </cell>
          <cell r="K337">
            <v>30000</v>
          </cell>
          <cell r="L337">
            <v>30000</v>
          </cell>
          <cell r="M337">
            <v>3</v>
          </cell>
        </row>
        <row r="338">
          <cell r="I338" t="str">
            <v>乔琼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I339" t="str">
            <v>乔向红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I340" t="str">
            <v>乔宇英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I341" t="str">
            <v>秦斌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I342" t="str">
            <v>秦波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I343" t="str">
            <v>秦萃薇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I344" t="str">
            <v>秦海风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I345" t="str">
            <v>邱诗悦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I346" t="str">
            <v>邱智慧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I347" t="str">
            <v>瞿剑萍</v>
          </cell>
          <cell r="J347">
            <v>0</v>
          </cell>
          <cell r="K347">
            <v>270000</v>
          </cell>
          <cell r="L347">
            <v>270000</v>
          </cell>
          <cell r="M347">
            <v>27</v>
          </cell>
        </row>
        <row r="348">
          <cell r="I348" t="str">
            <v>瞿洁</v>
          </cell>
          <cell r="J348">
            <v>0</v>
          </cell>
          <cell r="K348">
            <v>200800</v>
          </cell>
          <cell r="L348">
            <v>200800</v>
          </cell>
          <cell r="M348">
            <v>20.08</v>
          </cell>
        </row>
        <row r="349">
          <cell r="I349" t="str">
            <v>瞿贤娥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I350" t="str">
            <v>瞿逸程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I351" t="str">
            <v>任露霄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I352" t="str">
            <v>沙彬彬</v>
          </cell>
          <cell r="J352">
            <v>1</v>
          </cell>
          <cell r="K352">
            <v>330000</v>
          </cell>
          <cell r="L352">
            <v>330000</v>
          </cell>
          <cell r="M352">
            <v>33</v>
          </cell>
        </row>
        <row r="353">
          <cell r="I353" t="str">
            <v>沙莎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I354" t="str">
            <v>尚啸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I355" t="str">
            <v>邵文杰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I356" t="str">
            <v>邵秀梅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I357" t="str">
            <v>邵驿涵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I358" t="str">
            <v>沈春梅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I359" t="str">
            <v>沈国青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I360" t="str">
            <v>沈佳燕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I361" t="str">
            <v>沈磊蕾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I362" t="str">
            <v>沈丽莉</v>
          </cell>
          <cell r="J362">
            <v>1</v>
          </cell>
          <cell r="K362">
            <v>180000</v>
          </cell>
          <cell r="L362">
            <v>180000</v>
          </cell>
          <cell r="M362">
            <v>18</v>
          </cell>
        </row>
        <row r="363">
          <cell r="I363" t="str">
            <v>沈丽清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I364" t="str">
            <v>沈凌苇</v>
          </cell>
          <cell r="J364">
            <v>0</v>
          </cell>
          <cell r="K364">
            <v>200000</v>
          </cell>
          <cell r="L364">
            <v>200000</v>
          </cell>
          <cell r="M364">
            <v>20</v>
          </cell>
        </row>
        <row r="365">
          <cell r="I365" t="str">
            <v>沈潞逸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I366" t="str">
            <v>沈思远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I367" t="str">
            <v>沈晔玮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I368" t="str">
            <v>沈奕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I369" t="str">
            <v>沈逸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I370" t="str">
            <v>盛瑷卉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I371" t="str">
            <v>盛健隽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I372" t="str">
            <v>施佳杰</v>
          </cell>
          <cell r="J372">
            <v>0</v>
          </cell>
          <cell r="K372">
            <v>8000</v>
          </cell>
          <cell r="L372">
            <v>8000</v>
          </cell>
          <cell r="M372">
            <v>0.8</v>
          </cell>
        </row>
        <row r="373">
          <cell r="I373" t="str">
            <v>施嘉程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I374" t="str">
            <v>施梅华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I375" t="str">
            <v>施敏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I376" t="str">
            <v>施石欣</v>
          </cell>
          <cell r="J376">
            <v>0</v>
          </cell>
          <cell r="K376">
            <v>29000</v>
          </cell>
          <cell r="L376">
            <v>29000</v>
          </cell>
          <cell r="M376">
            <v>2.9</v>
          </cell>
        </row>
        <row r="377">
          <cell r="I377" t="str">
            <v>施瑜婷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I378" t="str">
            <v>史嘉杰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I379" t="str">
            <v>寿春连</v>
          </cell>
          <cell r="J379">
            <v>1</v>
          </cell>
          <cell r="K379">
            <v>304000</v>
          </cell>
          <cell r="L379">
            <v>304000</v>
          </cell>
          <cell r="M379">
            <v>30.4</v>
          </cell>
        </row>
        <row r="380">
          <cell r="I380" t="str">
            <v>舒欣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I381" t="str">
            <v>宋丹红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I382" t="str">
            <v>宋家豪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I383" t="str">
            <v>宋丽凤</v>
          </cell>
          <cell r="J383">
            <v>1</v>
          </cell>
          <cell r="K383">
            <v>811000</v>
          </cell>
          <cell r="L383">
            <v>811000</v>
          </cell>
          <cell r="M383">
            <v>81.1</v>
          </cell>
        </row>
        <row r="384">
          <cell r="I384" t="str">
            <v>宋露霞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I385" t="str">
            <v>宋莹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I386" t="str">
            <v>宋瀛英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I387" t="str">
            <v>苏英</v>
          </cell>
          <cell r="J387">
            <v>0</v>
          </cell>
          <cell r="K387">
            <v>20400</v>
          </cell>
          <cell r="L387">
            <v>20400</v>
          </cell>
          <cell r="M387">
            <v>2.04</v>
          </cell>
        </row>
        <row r="388">
          <cell r="I388" t="str">
            <v>孙晨璐</v>
          </cell>
          <cell r="J388">
            <v>0</v>
          </cell>
          <cell r="K388">
            <v>50000</v>
          </cell>
          <cell r="L388">
            <v>50000</v>
          </cell>
          <cell r="M388">
            <v>5</v>
          </cell>
        </row>
        <row r="389">
          <cell r="I389" t="str">
            <v>孙倩雯</v>
          </cell>
          <cell r="J389">
            <v>0</v>
          </cell>
          <cell r="K389">
            <v>100000</v>
          </cell>
          <cell r="L389">
            <v>100000</v>
          </cell>
          <cell r="M389">
            <v>10</v>
          </cell>
        </row>
        <row r="390">
          <cell r="I390" t="str">
            <v>孙瞿琰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I391" t="str">
            <v>孙思敏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I392" t="str">
            <v>孙惟讷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I393" t="str">
            <v>孙燕妮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I394" t="str">
            <v>孙仰阳</v>
          </cell>
          <cell r="J394">
            <v>1</v>
          </cell>
          <cell r="K394">
            <v>1234222</v>
          </cell>
          <cell r="L394">
            <v>1234222</v>
          </cell>
          <cell r="M394">
            <v>123.4222</v>
          </cell>
        </row>
        <row r="395">
          <cell r="I395" t="str">
            <v>孙祎莉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I396" t="str">
            <v>孙逸云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I397" t="str">
            <v>孙瑜婷</v>
          </cell>
          <cell r="J397">
            <v>0</v>
          </cell>
          <cell r="K397">
            <v>50000</v>
          </cell>
          <cell r="L397">
            <v>50000</v>
          </cell>
          <cell r="M397">
            <v>5</v>
          </cell>
        </row>
        <row r="398">
          <cell r="I398" t="str">
            <v>孙悦</v>
          </cell>
          <cell r="J398">
            <v>0</v>
          </cell>
          <cell r="K398">
            <v>200000</v>
          </cell>
          <cell r="L398">
            <v>200000</v>
          </cell>
          <cell r="M398">
            <v>20</v>
          </cell>
        </row>
        <row r="399">
          <cell r="I399" t="str">
            <v>孙智涛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I400" t="str">
            <v>孙忠权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I401" t="str">
            <v>谈霞震</v>
          </cell>
          <cell r="J401">
            <v>0</v>
          </cell>
          <cell r="K401">
            <v>30000</v>
          </cell>
          <cell r="L401">
            <v>30000</v>
          </cell>
          <cell r="M401">
            <v>3</v>
          </cell>
        </row>
        <row r="402">
          <cell r="I402" t="str">
            <v>谈新芳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I403" t="str">
            <v>谭茗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I404" t="str">
            <v>汤成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I405" t="str">
            <v>汤皓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I406" t="str">
            <v>汤佳元</v>
          </cell>
          <cell r="J406">
            <v>0</v>
          </cell>
          <cell r="K406">
            <v>10000</v>
          </cell>
          <cell r="L406">
            <v>10000</v>
          </cell>
          <cell r="M406">
            <v>1</v>
          </cell>
        </row>
        <row r="407">
          <cell r="I407" t="str">
            <v>汤明昊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I408" t="str">
            <v>汤珮蓉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I409" t="str">
            <v>唐安明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I410" t="str">
            <v>唐蓓莉</v>
          </cell>
          <cell r="J410">
            <v>1</v>
          </cell>
          <cell r="K410">
            <v>0</v>
          </cell>
          <cell r="L410">
            <v>0</v>
          </cell>
          <cell r="M410">
            <v>0</v>
          </cell>
        </row>
        <row r="411">
          <cell r="I411" t="str">
            <v>唐丹恒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I412" t="str">
            <v>唐嘉烨</v>
          </cell>
          <cell r="J412">
            <v>1</v>
          </cell>
          <cell r="K412">
            <v>0</v>
          </cell>
          <cell r="L412">
            <v>0</v>
          </cell>
          <cell r="M412">
            <v>0</v>
          </cell>
        </row>
        <row r="413">
          <cell r="I413" t="str">
            <v>唐瑞</v>
          </cell>
          <cell r="J413">
            <v>0</v>
          </cell>
          <cell r="K413">
            <v>200000</v>
          </cell>
          <cell r="L413">
            <v>200000</v>
          </cell>
          <cell r="M413">
            <v>20</v>
          </cell>
        </row>
        <row r="414">
          <cell r="I414" t="str">
            <v>唐诗蓓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I415" t="str">
            <v>唐伟国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I416" t="str">
            <v>唐雯</v>
          </cell>
          <cell r="J416">
            <v>1</v>
          </cell>
          <cell r="K416">
            <v>50000</v>
          </cell>
          <cell r="L416">
            <v>50000</v>
          </cell>
          <cell r="M416">
            <v>5</v>
          </cell>
        </row>
        <row r="417">
          <cell r="I417" t="str">
            <v>唐雄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I418" t="str">
            <v>唐秀鸳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I419" t="str">
            <v>唐奕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I420" t="str">
            <v>唐奕俊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I421" t="str">
            <v>唐志华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I422" t="str">
            <v>陶宏伟</v>
          </cell>
          <cell r="J422">
            <v>0</v>
          </cell>
          <cell r="K422">
            <v>50000</v>
          </cell>
          <cell r="L422">
            <v>50000</v>
          </cell>
          <cell r="M422">
            <v>5</v>
          </cell>
        </row>
        <row r="423">
          <cell r="I423" t="str">
            <v>陶轶欧</v>
          </cell>
          <cell r="J423">
            <v>0</v>
          </cell>
          <cell r="K423">
            <v>167000</v>
          </cell>
          <cell r="L423">
            <v>167000</v>
          </cell>
          <cell r="M423">
            <v>16.7</v>
          </cell>
        </row>
        <row r="424">
          <cell r="I424" t="str">
            <v>陶咏蕾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I425" t="str">
            <v>滕明琰</v>
          </cell>
          <cell r="J425">
            <v>0</v>
          </cell>
          <cell r="K425">
            <v>20000</v>
          </cell>
          <cell r="L425">
            <v>20000</v>
          </cell>
          <cell r="M425">
            <v>2</v>
          </cell>
        </row>
        <row r="426">
          <cell r="I426" t="str">
            <v>田轩飏</v>
          </cell>
          <cell r="J426">
            <v>0</v>
          </cell>
          <cell r="K426">
            <v>72000</v>
          </cell>
          <cell r="L426">
            <v>72000</v>
          </cell>
          <cell r="M426">
            <v>7.2</v>
          </cell>
        </row>
        <row r="427">
          <cell r="I427" t="str">
            <v>田雨蔚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I428" t="str">
            <v>童思佳</v>
          </cell>
          <cell r="J428">
            <v>31</v>
          </cell>
          <cell r="K428">
            <v>549400</v>
          </cell>
          <cell r="L428">
            <v>549400</v>
          </cell>
          <cell r="M428">
            <v>54.94</v>
          </cell>
        </row>
        <row r="429">
          <cell r="I429" t="str">
            <v>万华</v>
          </cell>
          <cell r="J429">
            <v>5</v>
          </cell>
          <cell r="K429">
            <v>1566064</v>
          </cell>
          <cell r="L429">
            <v>1566064</v>
          </cell>
          <cell r="M429">
            <v>156.6064</v>
          </cell>
        </row>
        <row r="430">
          <cell r="I430" t="str">
            <v>万佳来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I431" t="str">
            <v>万云峰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I432" t="str">
            <v>汪承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I433" t="str">
            <v>王晨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I434" t="str">
            <v>王纯</v>
          </cell>
          <cell r="J434">
            <v>6</v>
          </cell>
          <cell r="K434">
            <v>0</v>
          </cell>
          <cell r="L434">
            <v>0</v>
          </cell>
          <cell r="M434">
            <v>0</v>
          </cell>
        </row>
        <row r="435">
          <cell r="I435" t="str">
            <v>王凡一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I436" t="str">
            <v>王方欣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I437" t="str">
            <v>王国华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I438" t="str">
            <v>王国良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I439" t="str">
            <v>王海静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I440" t="str">
            <v>王浩源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I441" t="str">
            <v>王合波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I442" t="str">
            <v>王华兴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I443" t="str">
            <v>王佳艺</v>
          </cell>
          <cell r="J443">
            <v>0</v>
          </cell>
          <cell r="K443">
            <v>105000</v>
          </cell>
          <cell r="L443">
            <v>105000</v>
          </cell>
          <cell r="M443">
            <v>10.5</v>
          </cell>
        </row>
        <row r="444">
          <cell r="I444" t="str">
            <v>王建飞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I445" t="str">
            <v>王静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</row>
        <row r="446">
          <cell r="I446" t="str">
            <v>王立斌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I447" t="str">
            <v>王丽丽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I448" t="str">
            <v>王美燕</v>
          </cell>
          <cell r="J448">
            <v>80</v>
          </cell>
          <cell r="K448">
            <v>1370180</v>
          </cell>
          <cell r="L448">
            <v>1370180</v>
          </cell>
          <cell r="M448">
            <v>137.018</v>
          </cell>
        </row>
        <row r="449">
          <cell r="I449" t="str">
            <v>王明霞</v>
          </cell>
          <cell r="J449">
            <v>0</v>
          </cell>
          <cell r="K449">
            <v>526600</v>
          </cell>
          <cell r="L449">
            <v>526600</v>
          </cell>
          <cell r="M449">
            <v>52.66</v>
          </cell>
        </row>
        <row r="450">
          <cell r="I450" t="str">
            <v>王萍</v>
          </cell>
          <cell r="J450">
            <v>0</v>
          </cell>
          <cell r="K450">
            <v>130000</v>
          </cell>
          <cell r="L450">
            <v>130000</v>
          </cell>
          <cell r="M450">
            <v>13</v>
          </cell>
        </row>
        <row r="451">
          <cell r="I451" t="str">
            <v>王瑞睿</v>
          </cell>
          <cell r="J451">
            <v>0</v>
          </cell>
          <cell r="K451">
            <v>5888</v>
          </cell>
          <cell r="L451">
            <v>5888</v>
          </cell>
          <cell r="M451">
            <v>0.5888</v>
          </cell>
        </row>
        <row r="452">
          <cell r="I452" t="str">
            <v>王睿安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I453" t="str">
            <v>王诗怡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I454" t="str">
            <v>王涛萍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I455" t="str">
            <v>王维平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I456" t="str">
            <v>王晓军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I457" t="str">
            <v>王晓鹂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I458" t="str">
            <v>王艳红</v>
          </cell>
          <cell r="J458">
            <v>0</v>
          </cell>
          <cell r="K458">
            <v>221000</v>
          </cell>
          <cell r="L458">
            <v>221000</v>
          </cell>
          <cell r="M458">
            <v>22.1</v>
          </cell>
        </row>
        <row r="459">
          <cell r="I459" t="str">
            <v>王燕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I460" t="str">
            <v>王一静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I461" t="str">
            <v>王雨佳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I462" t="str">
            <v>王玥琦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I463" t="str">
            <v>王喆</v>
          </cell>
          <cell r="J463">
            <v>1</v>
          </cell>
          <cell r="K463">
            <v>4500</v>
          </cell>
          <cell r="L463">
            <v>4500</v>
          </cell>
          <cell r="M463">
            <v>0.45</v>
          </cell>
        </row>
        <row r="464">
          <cell r="I464" t="str">
            <v>王臻</v>
          </cell>
          <cell r="J464">
            <v>0</v>
          </cell>
          <cell r="K464">
            <v>200000</v>
          </cell>
          <cell r="L464">
            <v>200000</v>
          </cell>
          <cell r="M464">
            <v>20</v>
          </cell>
        </row>
        <row r="465">
          <cell r="I465" t="str">
            <v>王正平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I466" t="str">
            <v>王之韵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I467" t="str">
            <v>王子奇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I468" t="str">
            <v>韦晔</v>
          </cell>
          <cell r="J468">
            <v>0</v>
          </cell>
          <cell r="K468">
            <v>22400</v>
          </cell>
          <cell r="L468">
            <v>22400</v>
          </cell>
          <cell r="M468">
            <v>2.24</v>
          </cell>
        </row>
        <row r="469">
          <cell r="I469" t="str">
            <v>韦钰茹</v>
          </cell>
          <cell r="J469">
            <v>1</v>
          </cell>
          <cell r="K469">
            <v>0</v>
          </cell>
          <cell r="L469">
            <v>0</v>
          </cell>
          <cell r="M469">
            <v>0</v>
          </cell>
        </row>
        <row r="470">
          <cell r="I470" t="str">
            <v>卫爱丽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I471" t="str">
            <v>卫春雷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I472" t="str">
            <v>位帅琦</v>
          </cell>
          <cell r="J472">
            <v>30</v>
          </cell>
          <cell r="K472">
            <v>0</v>
          </cell>
          <cell r="L472">
            <v>0</v>
          </cell>
          <cell r="M472">
            <v>0</v>
          </cell>
        </row>
        <row r="473">
          <cell r="I473" t="str">
            <v>翁素仪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I474" t="str">
            <v>翁婷婷</v>
          </cell>
          <cell r="J474">
            <v>12</v>
          </cell>
          <cell r="K474">
            <v>950000</v>
          </cell>
          <cell r="L474">
            <v>950000</v>
          </cell>
          <cell r="M474">
            <v>95</v>
          </cell>
        </row>
        <row r="475">
          <cell r="I475" t="str">
            <v>吴爱萍</v>
          </cell>
          <cell r="J475">
            <v>0</v>
          </cell>
          <cell r="K475">
            <v>40000</v>
          </cell>
          <cell r="L475">
            <v>40000</v>
          </cell>
          <cell r="M475">
            <v>4</v>
          </cell>
        </row>
        <row r="476">
          <cell r="I476" t="str">
            <v>吴尔夫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I477" t="str">
            <v>吴杲</v>
          </cell>
          <cell r="J477">
            <v>7</v>
          </cell>
          <cell r="K477">
            <v>45000</v>
          </cell>
          <cell r="L477">
            <v>45000</v>
          </cell>
          <cell r="M477">
            <v>4.5</v>
          </cell>
        </row>
        <row r="478">
          <cell r="I478" t="str">
            <v>吴佳妮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I479" t="str">
            <v>吴佳雯</v>
          </cell>
          <cell r="J479">
            <v>9</v>
          </cell>
          <cell r="K479">
            <v>0</v>
          </cell>
          <cell r="L479">
            <v>0</v>
          </cell>
          <cell r="M479">
            <v>0</v>
          </cell>
        </row>
        <row r="480">
          <cell r="I480" t="str">
            <v>吴疆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I481" t="str">
            <v>吴静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I482" t="str">
            <v>吴静艺</v>
          </cell>
          <cell r="J482">
            <v>5</v>
          </cell>
          <cell r="K482">
            <v>46000</v>
          </cell>
          <cell r="L482">
            <v>46000</v>
          </cell>
          <cell r="M482">
            <v>4.6</v>
          </cell>
        </row>
        <row r="483">
          <cell r="I483" t="str">
            <v>吴俊明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I484" t="str">
            <v>吴明君</v>
          </cell>
          <cell r="J484">
            <v>8</v>
          </cell>
          <cell r="K484">
            <v>0</v>
          </cell>
          <cell r="L484">
            <v>0</v>
          </cell>
          <cell r="M484">
            <v>0</v>
          </cell>
        </row>
        <row r="485">
          <cell r="I485" t="str">
            <v>吴天予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I486" t="str">
            <v>吴文通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I487" t="str">
            <v>吴晓华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I488" t="str">
            <v>吴晓艳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I489" t="str">
            <v>吴莹</v>
          </cell>
          <cell r="J489">
            <v>0</v>
          </cell>
          <cell r="K489">
            <v>100000</v>
          </cell>
          <cell r="L489">
            <v>100000</v>
          </cell>
          <cell r="M489">
            <v>10</v>
          </cell>
        </row>
        <row r="490">
          <cell r="I490" t="str">
            <v>吴颖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I491" t="str">
            <v>吴钰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I492" t="str">
            <v>吴泽炬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I493" t="str">
            <v>吴正奕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</row>
        <row r="494">
          <cell r="I494" t="str">
            <v>伍艺锦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I495" t="str">
            <v>奚蕾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I496" t="str">
            <v>奚心雨</v>
          </cell>
          <cell r="J496">
            <v>0</v>
          </cell>
          <cell r="K496">
            <v>74000</v>
          </cell>
          <cell r="L496">
            <v>74000</v>
          </cell>
          <cell r="M496">
            <v>7.4</v>
          </cell>
        </row>
        <row r="497">
          <cell r="I497" t="str">
            <v>夏厦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I498" t="str">
            <v>夏真真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I499" t="str">
            <v>向华溢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I500" t="str">
            <v>肖晓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I501" t="str">
            <v>肖遥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I502" t="str">
            <v>谢佰轩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I503" t="str">
            <v>谢天</v>
          </cell>
          <cell r="J503">
            <v>0</v>
          </cell>
          <cell r="K503">
            <v>35000</v>
          </cell>
          <cell r="L503">
            <v>35000</v>
          </cell>
          <cell r="M503">
            <v>3.5</v>
          </cell>
        </row>
        <row r="504">
          <cell r="I504" t="str">
            <v>谢晓雯</v>
          </cell>
          <cell r="J504">
            <v>0</v>
          </cell>
          <cell r="K504">
            <v>80000</v>
          </cell>
          <cell r="L504">
            <v>80000</v>
          </cell>
          <cell r="M504">
            <v>8</v>
          </cell>
        </row>
        <row r="505">
          <cell r="I505" t="str">
            <v>谢政廷</v>
          </cell>
          <cell r="J505">
            <v>0</v>
          </cell>
          <cell r="K505">
            <v>500</v>
          </cell>
          <cell r="L505">
            <v>500</v>
          </cell>
          <cell r="M505">
            <v>0.05</v>
          </cell>
        </row>
        <row r="506">
          <cell r="I506" t="str">
            <v>刑景慧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I507" t="str">
            <v>邢聪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I508" t="str">
            <v>熊祎韬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I509" t="str">
            <v>徐冰樱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I510" t="str">
            <v>徐芳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I511" t="str">
            <v>徐昊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I512" t="str">
            <v>徐洪娣</v>
          </cell>
          <cell r="J512">
            <v>0</v>
          </cell>
          <cell r="K512">
            <v>100000</v>
          </cell>
          <cell r="L512">
            <v>100000</v>
          </cell>
          <cell r="M512">
            <v>10</v>
          </cell>
        </row>
        <row r="513">
          <cell r="I513" t="str">
            <v>徐佳颖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I514" t="str">
            <v>徐嘉新</v>
          </cell>
          <cell r="J514">
            <v>0</v>
          </cell>
          <cell r="K514">
            <v>12000</v>
          </cell>
          <cell r="L514">
            <v>12000</v>
          </cell>
          <cell r="M514">
            <v>1.2</v>
          </cell>
        </row>
        <row r="515">
          <cell r="I515" t="str">
            <v>徐建芳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I516" t="str">
            <v>徐金凤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I517" t="str">
            <v>徐进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I518" t="str">
            <v>徐君</v>
          </cell>
          <cell r="J518">
            <v>39</v>
          </cell>
          <cell r="K518">
            <v>3881012</v>
          </cell>
          <cell r="L518">
            <v>3881012</v>
          </cell>
          <cell r="M518">
            <v>388.1012</v>
          </cell>
        </row>
        <row r="519">
          <cell r="I519" t="str">
            <v>徐凯文</v>
          </cell>
          <cell r="J519">
            <v>0</v>
          </cell>
          <cell r="K519">
            <v>85000</v>
          </cell>
          <cell r="L519">
            <v>85000</v>
          </cell>
          <cell r="M519">
            <v>8.5</v>
          </cell>
        </row>
        <row r="520">
          <cell r="I520" t="str">
            <v>徐曼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I521" t="str">
            <v>徐敏杰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I522" t="str">
            <v>徐明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I523" t="str">
            <v>徐天豪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I524" t="str">
            <v>徐文婧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I525" t="str">
            <v>徐曦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</row>
        <row r="526">
          <cell r="I526" t="str">
            <v>徐晓芸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I527" t="str">
            <v>徐晔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I528" t="str">
            <v>徐亦欢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I529" t="str">
            <v>徐轶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I530" t="str">
            <v>徐圆圆</v>
          </cell>
          <cell r="J530">
            <v>5</v>
          </cell>
          <cell r="K530">
            <v>0</v>
          </cell>
          <cell r="L530">
            <v>0</v>
          </cell>
          <cell r="M530">
            <v>0</v>
          </cell>
        </row>
        <row r="531">
          <cell r="I531" t="str">
            <v>徐玥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I532" t="str">
            <v>徐珠佳</v>
          </cell>
          <cell r="J532">
            <v>1</v>
          </cell>
          <cell r="K532">
            <v>0</v>
          </cell>
          <cell r="L532">
            <v>0</v>
          </cell>
          <cell r="M532">
            <v>0</v>
          </cell>
        </row>
        <row r="533">
          <cell r="I533" t="str">
            <v>许嘉浩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I534" t="str">
            <v>许嘉陆</v>
          </cell>
          <cell r="J534">
            <v>7</v>
          </cell>
          <cell r="K534">
            <v>110000</v>
          </cell>
          <cell r="L534">
            <v>110000</v>
          </cell>
          <cell r="M534">
            <v>11</v>
          </cell>
        </row>
        <row r="535">
          <cell r="I535" t="str">
            <v>许诗怡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I536" t="str">
            <v>许闻多</v>
          </cell>
          <cell r="J536">
            <v>4</v>
          </cell>
          <cell r="K536">
            <v>837000</v>
          </cell>
          <cell r="L536">
            <v>837000</v>
          </cell>
          <cell r="M536">
            <v>83.7</v>
          </cell>
        </row>
        <row r="537">
          <cell r="I537" t="str">
            <v>许益畅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I538" t="str">
            <v>薛锋杰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I539" t="str">
            <v>薛建国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I540" t="str">
            <v>薛文佳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I541" t="str">
            <v>薛晓晨</v>
          </cell>
          <cell r="J541">
            <v>0</v>
          </cell>
          <cell r="K541">
            <v>1500</v>
          </cell>
          <cell r="L541">
            <v>1500</v>
          </cell>
          <cell r="M541">
            <v>0.15</v>
          </cell>
        </row>
        <row r="542">
          <cell r="I542" t="str">
            <v>薛筱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I543" t="str">
            <v>严超弘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I544" t="str">
            <v>严澄澜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I545" t="str">
            <v>严丹</v>
          </cell>
          <cell r="J545">
            <v>1</v>
          </cell>
          <cell r="K545">
            <v>56000</v>
          </cell>
          <cell r="L545">
            <v>56000</v>
          </cell>
          <cell r="M545">
            <v>5.6</v>
          </cell>
        </row>
        <row r="546">
          <cell r="I546" t="str">
            <v>严洁颖</v>
          </cell>
          <cell r="J546">
            <v>2</v>
          </cell>
          <cell r="K546">
            <v>0</v>
          </cell>
          <cell r="L546">
            <v>0</v>
          </cell>
          <cell r="M546">
            <v>0</v>
          </cell>
        </row>
        <row r="547">
          <cell r="I547" t="str">
            <v>严平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I548" t="str">
            <v>严志华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I549" t="str">
            <v>颜芳芳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I550" t="str">
            <v>颜容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I551" t="str">
            <v>杨传毅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I552" t="str">
            <v>杨欢</v>
          </cell>
          <cell r="J552">
            <v>6</v>
          </cell>
          <cell r="K552">
            <v>154760</v>
          </cell>
          <cell r="L552">
            <v>154760</v>
          </cell>
          <cell r="M552">
            <v>15.476</v>
          </cell>
        </row>
        <row r="553">
          <cell r="I553" t="str">
            <v>杨佳浩</v>
          </cell>
          <cell r="J553">
            <v>0</v>
          </cell>
          <cell r="K553">
            <v>10000</v>
          </cell>
          <cell r="L553">
            <v>10000</v>
          </cell>
          <cell r="M553">
            <v>1</v>
          </cell>
        </row>
        <row r="554">
          <cell r="I554" t="str">
            <v>杨佳伟</v>
          </cell>
          <cell r="J554">
            <v>0</v>
          </cell>
          <cell r="K554">
            <v>29256</v>
          </cell>
          <cell r="L554">
            <v>29256</v>
          </cell>
          <cell r="M554">
            <v>2.9256</v>
          </cell>
        </row>
        <row r="555">
          <cell r="I555" t="str">
            <v>杨坚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I556" t="str">
            <v>杨杰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I557" t="str">
            <v>杨静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I558" t="str">
            <v>杨静岚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I559" t="str">
            <v>杨珏珺</v>
          </cell>
          <cell r="J559">
            <v>6</v>
          </cell>
          <cell r="K559">
            <v>703000</v>
          </cell>
          <cell r="L559">
            <v>703000</v>
          </cell>
          <cell r="M559">
            <v>70.3</v>
          </cell>
        </row>
        <row r="560">
          <cell r="I560" t="str">
            <v>杨蕾敏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I561" t="str">
            <v>杨丽凤</v>
          </cell>
          <cell r="J561">
            <v>0</v>
          </cell>
          <cell r="K561">
            <v>25000</v>
          </cell>
          <cell r="L561">
            <v>25000</v>
          </cell>
          <cell r="M561">
            <v>2.5</v>
          </cell>
        </row>
        <row r="562">
          <cell r="I562" t="str">
            <v>杨丽萍</v>
          </cell>
          <cell r="J562">
            <v>0</v>
          </cell>
          <cell r="K562">
            <v>102500</v>
          </cell>
          <cell r="L562">
            <v>102500</v>
          </cell>
          <cell r="M562">
            <v>10.25</v>
          </cell>
        </row>
        <row r="563">
          <cell r="I563" t="str">
            <v>杨荣</v>
          </cell>
          <cell r="J563">
            <v>0</v>
          </cell>
          <cell r="K563">
            <v>122580</v>
          </cell>
          <cell r="L563">
            <v>122580</v>
          </cell>
          <cell r="M563">
            <v>12.258</v>
          </cell>
        </row>
        <row r="564">
          <cell r="I564" t="str">
            <v>杨维维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I565" t="str">
            <v>杨玮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I566" t="str">
            <v>杨卫兴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I567" t="str">
            <v>杨文莉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I568" t="str">
            <v>杨习里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I569" t="str">
            <v>杨小东</v>
          </cell>
          <cell r="J569">
            <v>80</v>
          </cell>
          <cell r="K569">
            <v>9414688</v>
          </cell>
          <cell r="L569">
            <v>9414688</v>
          </cell>
          <cell r="M569">
            <v>941.4688</v>
          </cell>
        </row>
        <row r="570">
          <cell r="I570" t="str">
            <v>杨晓露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I571" t="str">
            <v>杨新英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I572" t="str">
            <v>杨燕</v>
          </cell>
          <cell r="J572">
            <v>3</v>
          </cell>
          <cell r="K572">
            <v>308000</v>
          </cell>
          <cell r="L572">
            <v>308000</v>
          </cell>
          <cell r="M572">
            <v>30.8</v>
          </cell>
        </row>
        <row r="573">
          <cell r="I573" t="str">
            <v>杨阳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I574" t="str">
            <v>杨宇鹭</v>
          </cell>
          <cell r="J574">
            <v>4</v>
          </cell>
          <cell r="K574">
            <v>0</v>
          </cell>
          <cell r="L574">
            <v>0</v>
          </cell>
          <cell r="M574">
            <v>0</v>
          </cell>
        </row>
        <row r="575">
          <cell r="I575" t="str">
            <v>杨玉良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I576" t="str">
            <v>杨裕丹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I577" t="str">
            <v>杨园君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I578" t="str">
            <v>杨玥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I579" t="str">
            <v>姚慧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I580" t="str">
            <v>姚磊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I581" t="str">
            <v>姚翊佳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I582" t="str">
            <v>姚永平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I583" t="str">
            <v>姚庄静</v>
          </cell>
          <cell r="J583">
            <v>0</v>
          </cell>
          <cell r="K583">
            <v>206000</v>
          </cell>
          <cell r="L583">
            <v>206000</v>
          </cell>
          <cell r="M583">
            <v>20.6</v>
          </cell>
        </row>
        <row r="584">
          <cell r="I584" t="str">
            <v>叶逢春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I585" t="str">
            <v>叶佳慧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I586" t="str">
            <v>叶黎恒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I587" t="str">
            <v>叶薇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I588" t="str">
            <v>叶玉珏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I589" t="str">
            <v>叶志文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I590" t="str">
            <v>殷凤</v>
          </cell>
          <cell r="J590">
            <v>0</v>
          </cell>
          <cell r="K590">
            <v>305700</v>
          </cell>
          <cell r="L590">
            <v>305700</v>
          </cell>
          <cell r="M590">
            <v>30.57</v>
          </cell>
        </row>
        <row r="591">
          <cell r="I591" t="str">
            <v>殷锡娟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I592" t="str">
            <v>殷正宇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I593" t="str">
            <v>尹爱华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I594" t="str">
            <v>尹磊</v>
          </cell>
          <cell r="J594">
            <v>0</v>
          </cell>
          <cell r="K594">
            <v>181762</v>
          </cell>
          <cell r="L594">
            <v>181762</v>
          </cell>
          <cell r="M594">
            <v>18.1762</v>
          </cell>
        </row>
        <row r="595">
          <cell r="I595" t="str">
            <v>尹婷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I596" t="str">
            <v>尹霞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I597" t="str">
            <v>尹一卉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I598" t="str">
            <v>应艳婷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I599" t="str">
            <v>尤丽清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I600" t="str">
            <v>尤怡慧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I601" t="str">
            <v>尤子吟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I602" t="str">
            <v>于红</v>
          </cell>
          <cell r="J602">
            <v>0</v>
          </cell>
          <cell r="K602">
            <v>374000</v>
          </cell>
          <cell r="L602">
            <v>374000</v>
          </cell>
          <cell r="M602">
            <v>37.4</v>
          </cell>
        </row>
        <row r="603">
          <cell r="I603" t="str">
            <v>于家豪</v>
          </cell>
          <cell r="J603">
            <v>0</v>
          </cell>
          <cell r="K603">
            <v>25000</v>
          </cell>
          <cell r="L603">
            <v>25000</v>
          </cell>
          <cell r="M603">
            <v>2.5</v>
          </cell>
        </row>
        <row r="604">
          <cell r="I604" t="str">
            <v>余慧</v>
          </cell>
          <cell r="J604">
            <v>6</v>
          </cell>
          <cell r="K604">
            <v>0</v>
          </cell>
          <cell r="L604">
            <v>0</v>
          </cell>
          <cell r="M604">
            <v>0</v>
          </cell>
        </row>
        <row r="605">
          <cell r="I605" t="str">
            <v>俞诚</v>
          </cell>
          <cell r="J605">
            <v>0</v>
          </cell>
          <cell r="K605">
            <v>80000</v>
          </cell>
          <cell r="L605">
            <v>80000</v>
          </cell>
          <cell r="M605">
            <v>8</v>
          </cell>
        </row>
        <row r="606">
          <cell r="I606" t="str">
            <v>俞岭岭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I607" t="str">
            <v>俞倩文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I608" t="str">
            <v>俞卫民</v>
          </cell>
          <cell r="J608">
            <v>0</v>
          </cell>
          <cell r="K608">
            <v>83500</v>
          </cell>
          <cell r="L608">
            <v>83500</v>
          </cell>
          <cell r="M608">
            <v>8.35</v>
          </cell>
        </row>
        <row r="609">
          <cell r="I609" t="str">
            <v>俞晓丹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I610" t="str">
            <v>俞勇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I611" t="str">
            <v>虞倩琳</v>
          </cell>
          <cell r="J611">
            <v>0</v>
          </cell>
          <cell r="K611">
            <v>100000</v>
          </cell>
          <cell r="L611">
            <v>100000</v>
          </cell>
          <cell r="M611">
            <v>10</v>
          </cell>
        </row>
        <row r="612">
          <cell r="I612" t="str">
            <v>郁勤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I613" t="str">
            <v>郁悦</v>
          </cell>
          <cell r="J613">
            <v>0</v>
          </cell>
          <cell r="K613">
            <v>30000</v>
          </cell>
          <cell r="L613">
            <v>30000</v>
          </cell>
          <cell r="M613">
            <v>3</v>
          </cell>
        </row>
        <row r="614">
          <cell r="I614" t="str">
            <v>袁冰</v>
          </cell>
          <cell r="J614">
            <v>1</v>
          </cell>
          <cell r="K614">
            <v>200000</v>
          </cell>
          <cell r="L614">
            <v>200000</v>
          </cell>
          <cell r="M614">
            <v>20</v>
          </cell>
        </row>
        <row r="615">
          <cell r="I615" t="str">
            <v>袁文杰</v>
          </cell>
          <cell r="J615">
            <v>0</v>
          </cell>
          <cell r="K615">
            <v>100000</v>
          </cell>
          <cell r="L615">
            <v>100000</v>
          </cell>
          <cell r="M615">
            <v>10</v>
          </cell>
        </row>
        <row r="616">
          <cell r="I616" t="str">
            <v>袁瀛波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I617" t="str">
            <v>詹博睿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I618" t="str">
            <v>张?</v>
          </cell>
          <cell r="J618">
            <v>0</v>
          </cell>
          <cell r="K618">
            <v>32000</v>
          </cell>
          <cell r="L618">
            <v>32000</v>
          </cell>
          <cell r="M618">
            <v>3.2</v>
          </cell>
        </row>
        <row r="619">
          <cell r="I619" t="str">
            <v>张爱琴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I620" t="str">
            <v>张超豪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I621" t="str">
            <v>张朝明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I622" t="str">
            <v>张晨</v>
          </cell>
          <cell r="J622">
            <v>0</v>
          </cell>
          <cell r="K622">
            <v>74700</v>
          </cell>
          <cell r="L622">
            <v>74700</v>
          </cell>
          <cell r="M622">
            <v>7.47</v>
          </cell>
        </row>
        <row r="623">
          <cell r="I623" t="str">
            <v>张诚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I624" t="str">
            <v>张大伟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</row>
        <row r="625">
          <cell r="I625" t="str">
            <v>张欢</v>
          </cell>
          <cell r="J625">
            <v>2</v>
          </cell>
          <cell r="K625">
            <v>298000</v>
          </cell>
          <cell r="L625">
            <v>298000</v>
          </cell>
          <cell r="M625">
            <v>29.8</v>
          </cell>
        </row>
        <row r="626">
          <cell r="I626" t="str">
            <v>张晖</v>
          </cell>
          <cell r="J626">
            <v>0</v>
          </cell>
          <cell r="K626">
            <v>74700</v>
          </cell>
          <cell r="L626">
            <v>74700</v>
          </cell>
          <cell r="M626">
            <v>7.47</v>
          </cell>
        </row>
        <row r="627">
          <cell r="I627" t="str">
            <v>张佳勤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</row>
        <row r="628">
          <cell r="I628" t="str">
            <v>张洁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I629" t="str">
            <v>张静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I630" t="str">
            <v>张峻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I631" t="str">
            <v>张丽莉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2">
          <cell r="I632" t="str">
            <v>张俪馨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</row>
        <row r="633">
          <cell r="I633" t="str">
            <v>张林美</v>
          </cell>
          <cell r="J633">
            <v>6</v>
          </cell>
          <cell r="K633">
            <v>58000</v>
          </cell>
          <cell r="L633">
            <v>58000</v>
          </cell>
          <cell r="M633">
            <v>5.8</v>
          </cell>
        </row>
        <row r="634">
          <cell r="I634" t="str">
            <v>张禄华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I635" t="str">
            <v>张佩君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</row>
        <row r="636">
          <cell r="I636" t="str">
            <v>张琴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I637" t="str">
            <v>张琼斐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I638" t="str">
            <v>张蓉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I639" t="str">
            <v>张润雨</v>
          </cell>
          <cell r="J639">
            <v>1</v>
          </cell>
          <cell r="K639">
            <v>306000</v>
          </cell>
          <cell r="L639">
            <v>306000</v>
          </cell>
          <cell r="M639">
            <v>30.6</v>
          </cell>
        </row>
        <row r="640">
          <cell r="I640" t="str">
            <v>张诗云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I641" t="str">
            <v>张束娇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I642" t="str">
            <v>张天超</v>
          </cell>
          <cell r="J642">
            <v>0</v>
          </cell>
          <cell r="K642">
            <v>13000</v>
          </cell>
          <cell r="L642">
            <v>13000</v>
          </cell>
          <cell r="M642">
            <v>1.3</v>
          </cell>
        </row>
        <row r="643">
          <cell r="I643" t="str">
            <v>张文晋</v>
          </cell>
          <cell r="J643">
            <v>0</v>
          </cell>
          <cell r="K643">
            <v>150000</v>
          </cell>
          <cell r="L643">
            <v>150000</v>
          </cell>
          <cell r="M643">
            <v>15</v>
          </cell>
        </row>
        <row r="644">
          <cell r="I644" t="str">
            <v>张孝治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I645" t="str">
            <v>张啸</v>
          </cell>
          <cell r="J645">
            <v>0</v>
          </cell>
          <cell r="K645">
            <v>27000</v>
          </cell>
          <cell r="L645">
            <v>27000</v>
          </cell>
          <cell r="M645">
            <v>2.7</v>
          </cell>
        </row>
        <row r="646">
          <cell r="I646" t="str">
            <v>张啸尘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I647" t="str">
            <v>张馨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I648" t="str">
            <v>张馨怡</v>
          </cell>
          <cell r="J648">
            <v>10</v>
          </cell>
          <cell r="K648">
            <v>200000</v>
          </cell>
          <cell r="L648">
            <v>200000</v>
          </cell>
          <cell r="M648">
            <v>20</v>
          </cell>
        </row>
        <row r="649">
          <cell r="I649" t="str">
            <v>张徐运</v>
          </cell>
          <cell r="J649">
            <v>0</v>
          </cell>
          <cell r="K649">
            <v>10000</v>
          </cell>
          <cell r="L649">
            <v>10000</v>
          </cell>
          <cell r="M649">
            <v>1</v>
          </cell>
        </row>
        <row r="650">
          <cell r="I650" t="str">
            <v>张雅韵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I651" t="str">
            <v>张艳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I652" t="str">
            <v>张燕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I653" t="str">
            <v>张燕艳</v>
          </cell>
          <cell r="J653">
            <v>0</v>
          </cell>
          <cell r="K653">
            <v>6000</v>
          </cell>
          <cell r="L653">
            <v>6000</v>
          </cell>
          <cell r="M653">
            <v>0.6</v>
          </cell>
        </row>
        <row r="654">
          <cell r="I654" t="str">
            <v>张燕贇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I655" t="str">
            <v>张洋洋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I656" t="str">
            <v>张怡婷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I657" t="str">
            <v>张怡云</v>
          </cell>
          <cell r="J657">
            <v>0</v>
          </cell>
          <cell r="K657">
            <v>291800</v>
          </cell>
          <cell r="L657">
            <v>291800</v>
          </cell>
          <cell r="M657">
            <v>29.18</v>
          </cell>
        </row>
        <row r="658">
          <cell r="I658" t="str">
            <v>张颖</v>
          </cell>
          <cell r="J658">
            <v>0</v>
          </cell>
          <cell r="K658">
            <v>100000</v>
          </cell>
          <cell r="L658">
            <v>100000</v>
          </cell>
          <cell r="M658">
            <v>10</v>
          </cell>
        </row>
        <row r="659">
          <cell r="I659" t="str">
            <v>张颖寅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I660" t="str">
            <v>张宇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I661" t="str">
            <v>张聿诚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I662" t="str">
            <v>张毓琦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I663" t="str">
            <v>张玥</v>
          </cell>
          <cell r="J663">
            <v>0</v>
          </cell>
          <cell r="K663">
            <v>200000</v>
          </cell>
          <cell r="L663">
            <v>200000</v>
          </cell>
          <cell r="M663">
            <v>20</v>
          </cell>
        </row>
        <row r="664">
          <cell r="I664" t="str">
            <v>张藻微</v>
          </cell>
          <cell r="J664">
            <v>0</v>
          </cell>
          <cell r="K664">
            <v>57600</v>
          </cell>
          <cell r="L664">
            <v>57600</v>
          </cell>
          <cell r="M664">
            <v>5.76</v>
          </cell>
        </row>
        <row r="665">
          <cell r="I665" t="str">
            <v>张臻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I666" t="str">
            <v>张郅骅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I667" t="str">
            <v>张忠友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I668" t="str">
            <v>张子豪</v>
          </cell>
          <cell r="J668">
            <v>2</v>
          </cell>
          <cell r="K668">
            <v>13000</v>
          </cell>
          <cell r="L668">
            <v>13000</v>
          </cell>
          <cell r="M668">
            <v>1.3</v>
          </cell>
        </row>
        <row r="669">
          <cell r="I669" t="str">
            <v>张紫霄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I670" t="str">
            <v>张自然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</row>
        <row r="671">
          <cell r="I671" t="str">
            <v>章逸昊</v>
          </cell>
          <cell r="J671">
            <v>0</v>
          </cell>
          <cell r="K671">
            <v>40000</v>
          </cell>
          <cell r="L671">
            <v>40000</v>
          </cell>
          <cell r="M671">
            <v>4</v>
          </cell>
        </row>
        <row r="672">
          <cell r="I672" t="str">
            <v>赵蓓莲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I673" t="str">
            <v>赵彬燕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I674" t="str">
            <v>赵峰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I675" t="str">
            <v>赵汉青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I676" t="str">
            <v>赵嘉昊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I677" t="str">
            <v>赵娇娇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</row>
        <row r="678">
          <cell r="I678" t="str">
            <v>赵琳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I679" t="str">
            <v>赵市宇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I680" t="str">
            <v>赵轶颖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I681" t="str">
            <v>赵韵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I682" t="str">
            <v>赵张洋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I683" t="str">
            <v>郑聪彦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I684" t="str">
            <v>郑浩君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</row>
        <row r="685">
          <cell r="I685" t="str">
            <v>郑佳伟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I686" t="str">
            <v>郑阳</v>
          </cell>
          <cell r="J686">
            <v>1</v>
          </cell>
          <cell r="K686">
            <v>86000</v>
          </cell>
          <cell r="L686">
            <v>86000</v>
          </cell>
          <cell r="M686">
            <v>8.6</v>
          </cell>
        </row>
        <row r="687">
          <cell r="I687" t="str">
            <v>郑元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</row>
        <row r="688">
          <cell r="I688" t="str">
            <v>仲维芳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</row>
        <row r="689">
          <cell r="I689" t="str">
            <v>周辰</v>
          </cell>
          <cell r="J689">
            <v>11</v>
          </cell>
          <cell r="K689">
            <v>0</v>
          </cell>
          <cell r="L689">
            <v>0</v>
          </cell>
          <cell r="M689">
            <v>0</v>
          </cell>
        </row>
        <row r="690">
          <cell r="I690" t="str">
            <v>周辰峰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I691" t="str">
            <v>周海伦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I692" t="str">
            <v>周华</v>
          </cell>
          <cell r="J692">
            <v>0</v>
          </cell>
          <cell r="K692">
            <v>70000</v>
          </cell>
          <cell r="L692">
            <v>70000</v>
          </cell>
          <cell r="M692">
            <v>7</v>
          </cell>
        </row>
        <row r="693">
          <cell r="I693" t="str">
            <v>周慧利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</row>
        <row r="694">
          <cell r="I694" t="str">
            <v>周嘉慧</v>
          </cell>
          <cell r="J694">
            <v>9</v>
          </cell>
          <cell r="K694">
            <v>20000</v>
          </cell>
          <cell r="L694">
            <v>20000</v>
          </cell>
          <cell r="M694">
            <v>2</v>
          </cell>
        </row>
        <row r="695">
          <cell r="I695" t="str">
            <v>周凯元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</row>
        <row r="696">
          <cell r="I696" t="str">
            <v>周黎明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I697" t="str">
            <v>周玲玲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I698" t="str">
            <v>周美倩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I699" t="str">
            <v>周培松</v>
          </cell>
          <cell r="J699">
            <v>0</v>
          </cell>
          <cell r="K699">
            <v>90000</v>
          </cell>
          <cell r="L699">
            <v>90000</v>
          </cell>
          <cell r="M699">
            <v>9</v>
          </cell>
        </row>
        <row r="700">
          <cell r="I700" t="str">
            <v>周琴</v>
          </cell>
          <cell r="J700">
            <v>0</v>
          </cell>
          <cell r="K700">
            <v>35900</v>
          </cell>
          <cell r="L700">
            <v>35900</v>
          </cell>
          <cell r="M700">
            <v>3.59</v>
          </cell>
        </row>
        <row r="701">
          <cell r="I701" t="str">
            <v>周沁桐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</row>
        <row r="702">
          <cell r="I702" t="str">
            <v>周晴晴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I703" t="str">
            <v>周汝泽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I704" t="str">
            <v>周思亦</v>
          </cell>
          <cell r="J704">
            <v>1</v>
          </cell>
          <cell r="K704">
            <v>616300</v>
          </cell>
          <cell r="L704">
            <v>616300</v>
          </cell>
          <cell r="M704">
            <v>61.63</v>
          </cell>
        </row>
        <row r="705">
          <cell r="I705" t="str">
            <v>周涛远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I706" t="str">
            <v>周天成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I707" t="str">
            <v>周啸天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I708" t="str">
            <v>周昕悦</v>
          </cell>
          <cell r="J708">
            <v>2</v>
          </cell>
          <cell r="K708">
            <v>0</v>
          </cell>
          <cell r="L708">
            <v>0</v>
          </cell>
          <cell r="M708">
            <v>0</v>
          </cell>
        </row>
        <row r="709">
          <cell r="I709" t="str">
            <v>周欣宇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I710" t="str">
            <v>周欣悦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I711" t="str">
            <v>周燕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I712" t="str">
            <v>周燕君</v>
          </cell>
          <cell r="J712">
            <v>0</v>
          </cell>
          <cell r="K712">
            <v>128600</v>
          </cell>
          <cell r="L712">
            <v>128600</v>
          </cell>
          <cell r="M712">
            <v>12.86</v>
          </cell>
        </row>
        <row r="713">
          <cell r="I713" t="str">
            <v>周以倩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I714" t="str">
            <v>周宇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I715" t="str">
            <v>周玉婷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I716" t="str">
            <v>周元弢</v>
          </cell>
          <cell r="J716">
            <v>0</v>
          </cell>
          <cell r="K716">
            <v>13500</v>
          </cell>
          <cell r="L716">
            <v>13500</v>
          </cell>
          <cell r="M716">
            <v>1.35</v>
          </cell>
        </row>
        <row r="717">
          <cell r="I717" t="str">
            <v>周韵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I718" t="str">
            <v>朱承波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I719" t="str">
            <v>朱法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I720" t="str">
            <v>朱芬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I721" t="str">
            <v>朱佳佳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I722" t="str">
            <v>朱佳敏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I723" t="str">
            <v>朱建青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I724" t="str">
            <v>朱洁婷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I725" t="str">
            <v>朱军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I726" t="str">
            <v>朱君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I727" t="str">
            <v>朱丽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I728" t="str">
            <v>朱丽梅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I729" t="str">
            <v>朱清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I730" t="str">
            <v>朱少廷</v>
          </cell>
          <cell r="J730">
            <v>0</v>
          </cell>
          <cell r="K730">
            <v>15000</v>
          </cell>
          <cell r="L730">
            <v>15000</v>
          </cell>
          <cell r="M730">
            <v>1.5</v>
          </cell>
        </row>
        <row r="731">
          <cell r="I731" t="str">
            <v>朱薇</v>
          </cell>
          <cell r="J731">
            <v>0</v>
          </cell>
          <cell r="K731">
            <v>50000</v>
          </cell>
          <cell r="L731">
            <v>50000</v>
          </cell>
          <cell r="M731">
            <v>5</v>
          </cell>
        </row>
        <row r="732">
          <cell r="I732" t="str">
            <v>朱伟彪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I733" t="str">
            <v>朱伟杰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I734" t="str">
            <v>朱小弟</v>
          </cell>
          <cell r="J734">
            <v>0</v>
          </cell>
          <cell r="K734">
            <v>80900</v>
          </cell>
          <cell r="L734">
            <v>80900</v>
          </cell>
          <cell r="M734">
            <v>8.09</v>
          </cell>
        </row>
        <row r="735">
          <cell r="I735" t="str">
            <v>朱旖辰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I736" t="str">
            <v>朱屹帆</v>
          </cell>
          <cell r="J736">
            <v>8</v>
          </cell>
          <cell r="K736">
            <v>12900</v>
          </cell>
          <cell r="L736">
            <v>12900</v>
          </cell>
          <cell r="M736">
            <v>1.29</v>
          </cell>
        </row>
        <row r="737">
          <cell r="I737" t="str">
            <v>朱勇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I738" t="str">
            <v>朱郁芬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I739" t="str">
            <v>庄佳毅</v>
          </cell>
          <cell r="J739">
            <v>0</v>
          </cell>
          <cell r="K739">
            <v>120000</v>
          </cell>
          <cell r="L739">
            <v>120000</v>
          </cell>
          <cell r="M739">
            <v>12</v>
          </cell>
        </row>
        <row r="740">
          <cell r="I740" t="str">
            <v>庄冉</v>
          </cell>
          <cell r="J740">
            <v>2</v>
          </cell>
          <cell r="K740">
            <v>0</v>
          </cell>
          <cell r="L740">
            <v>0</v>
          </cell>
          <cell r="M740">
            <v>0</v>
          </cell>
        </row>
        <row r="741">
          <cell r="I741" t="str">
            <v>邹盛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I742" t="str">
            <v>邹世奇</v>
          </cell>
          <cell r="J742">
            <v>0</v>
          </cell>
          <cell r="K742">
            <v>862000</v>
          </cell>
          <cell r="L742">
            <v>862000</v>
          </cell>
          <cell r="M742">
            <v>86.2</v>
          </cell>
        </row>
        <row r="743">
          <cell r="I743" t="str">
            <v>(空白)</v>
          </cell>
        </row>
        <row r="743">
          <cell r="M743">
            <v>0</v>
          </cell>
        </row>
        <row r="744">
          <cell r="I744" t="str">
            <v>总计</v>
          </cell>
          <cell r="J744">
            <v>774</v>
          </cell>
          <cell r="K744">
            <v>50179762</v>
          </cell>
          <cell r="L744">
            <v>50179762</v>
          </cell>
          <cell r="M744">
            <v>5017.9762</v>
          </cell>
        </row>
      </sheetData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43</v>
          </cell>
        </row>
        <row r="3">
          <cell r="K3" t="str">
            <v>陈靓</v>
          </cell>
          <cell r="L3">
            <v>2</v>
          </cell>
        </row>
        <row r="4">
          <cell r="K4" t="str">
            <v>陈莉娜</v>
          </cell>
          <cell r="L4">
            <v>1</v>
          </cell>
        </row>
        <row r="5">
          <cell r="K5" t="str">
            <v>陈名</v>
          </cell>
          <cell r="L5">
            <v>2</v>
          </cell>
        </row>
        <row r="6">
          <cell r="K6" t="str">
            <v>陈淑玲</v>
          </cell>
          <cell r="L6">
            <v>1</v>
          </cell>
        </row>
        <row r="7">
          <cell r="K7" t="str">
            <v>杜星瑶</v>
          </cell>
          <cell r="L7">
            <v>41</v>
          </cell>
        </row>
        <row r="8">
          <cell r="K8" t="str">
            <v>费文婷</v>
          </cell>
          <cell r="L8">
            <v>13</v>
          </cell>
        </row>
        <row r="9">
          <cell r="K9" t="str">
            <v>顾伟丽</v>
          </cell>
          <cell r="L9">
            <v>2</v>
          </cell>
        </row>
        <row r="10">
          <cell r="K10" t="str">
            <v>何佳</v>
          </cell>
          <cell r="L10">
            <v>1</v>
          </cell>
        </row>
        <row r="11">
          <cell r="K11" t="str">
            <v>黄旭</v>
          </cell>
          <cell r="L11">
            <v>60</v>
          </cell>
        </row>
        <row r="12">
          <cell r="K12" t="str">
            <v>李亚</v>
          </cell>
          <cell r="L12">
            <v>60</v>
          </cell>
        </row>
        <row r="13">
          <cell r="K13" t="str">
            <v>李雨蒙</v>
          </cell>
          <cell r="L13">
            <v>2</v>
          </cell>
        </row>
        <row r="14">
          <cell r="K14" t="str">
            <v>李志明</v>
          </cell>
          <cell r="L14">
            <v>1</v>
          </cell>
        </row>
        <row r="15">
          <cell r="K15" t="str">
            <v>刘国平</v>
          </cell>
          <cell r="L15">
            <v>1</v>
          </cell>
        </row>
        <row r="16">
          <cell r="K16" t="str">
            <v>刘一瑾</v>
          </cell>
          <cell r="L16">
            <v>4</v>
          </cell>
        </row>
        <row r="17">
          <cell r="K17" t="str">
            <v>马越骋</v>
          </cell>
          <cell r="L17">
            <v>2</v>
          </cell>
        </row>
        <row r="18">
          <cell r="K18" t="str">
            <v>茅敏艳</v>
          </cell>
          <cell r="L18">
            <v>1</v>
          </cell>
        </row>
        <row r="19">
          <cell r="K19" t="str">
            <v>钱潇伟</v>
          </cell>
          <cell r="L19">
            <v>1</v>
          </cell>
        </row>
        <row r="20">
          <cell r="K20" t="str">
            <v>寿春连</v>
          </cell>
          <cell r="L20">
            <v>1</v>
          </cell>
        </row>
        <row r="21">
          <cell r="K21" t="str">
            <v>宋丽凤</v>
          </cell>
          <cell r="L21">
            <v>1</v>
          </cell>
        </row>
        <row r="22">
          <cell r="K22" t="str">
            <v>孙仰阳</v>
          </cell>
          <cell r="L22">
            <v>1</v>
          </cell>
        </row>
        <row r="23">
          <cell r="K23" t="str">
            <v>陶宏伟</v>
          </cell>
          <cell r="L23">
            <v>1</v>
          </cell>
        </row>
        <row r="24">
          <cell r="K24" t="str">
            <v>童思佳</v>
          </cell>
          <cell r="L24">
            <v>2</v>
          </cell>
        </row>
        <row r="25">
          <cell r="K25" t="str">
            <v>万华</v>
          </cell>
          <cell r="L25">
            <v>5</v>
          </cell>
        </row>
        <row r="26">
          <cell r="K26" t="str">
            <v>王纯</v>
          </cell>
          <cell r="L26">
            <v>1</v>
          </cell>
        </row>
        <row r="27">
          <cell r="K27" t="str">
            <v>王美燕</v>
          </cell>
          <cell r="L27">
            <v>77</v>
          </cell>
        </row>
        <row r="28">
          <cell r="K28" t="str">
            <v>徐君</v>
          </cell>
          <cell r="L28">
            <v>22</v>
          </cell>
        </row>
        <row r="29">
          <cell r="K29" t="str">
            <v>徐圆圆</v>
          </cell>
          <cell r="L29">
            <v>4</v>
          </cell>
        </row>
        <row r="30">
          <cell r="K30" t="str">
            <v>许嘉陆</v>
          </cell>
          <cell r="L30">
            <v>6</v>
          </cell>
        </row>
        <row r="31">
          <cell r="K31" t="str">
            <v>许闻多</v>
          </cell>
          <cell r="L31">
            <v>4</v>
          </cell>
        </row>
        <row r="32">
          <cell r="K32" t="str">
            <v>严洁颖</v>
          </cell>
          <cell r="L32">
            <v>1</v>
          </cell>
        </row>
        <row r="33">
          <cell r="K33" t="str">
            <v>杨欢</v>
          </cell>
          <cell r="L33">
            <v>3</v>
          </cell>
        </row>
        <row r="34">
          <cell r="K34" t="str">
            <v>杨小东</v>
          </cell>
          <cell r="L34">
            <v>99</v>
          </cell>
        </row>
        <row r="35">
          <cell r="K35" t="str">
            <v>杨宇鹭</v>
          </cell>
          <cell r="L35">
            <v>1</v>
          </cell>
        </row>
        <row r="36">
          <cell r="K36" t="str">
            <v>袁冰</v>
          </cell>
          <cell r="L36">
            <v>1</v>
          </cell>
        </row>
        <row r="37">
          <cell r="K37" t="str">
            <v>张欢</v>
          </cell>
          <cell r="L37">
            <v>1</v>
          </cell>
        </row>
        <row r="38">
          <cell r="K38" t="str">
            <v>张林美</v>
          </cell>
          <cell r="L38">
            <v>2</v>
          </cell>
        </row>
        <row r="39">
          <cell r="K39" t="str">
            <v>张润雨</v>
          </cell>
          <cell r="L39">
            <v>1</v>
          </cell>
        </row>
        <row r="40">
          <cell r="K40" t="str">
            <v>张馨怡</v>
          </cell>
          <cell r="L40">
            <v>4</v>
          </cell>
        </row>
        <row r="41">
          <cell r="K41" t="str">
            <v>周思亦</v>
          </cell>
          <cell r="L41">
            <v>1</v>
          </cell>
        </row>
        <row r="42">
          <cell r="K42" t="str">
            <v>(空白)</v>
          </cell>
        </row>
        <row r="43">
          <cell r="K43" t="str">
            <v>总计</v>
          </cell>
          <cell r="L43">
            <v>477</v>
          </cell>
        </row>
      </sheetData>
      <sheetData sheetId="3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18</v>
          </cell>
        </row>
        <row r="3">
          <cell r="K3" t="str">
            <v>陈靓</v>
          </cell>
          <cell r="L3">
            <v>1</v>
          </cell>
        </row>
        <row r="4">
          <cell r="K4" t="str">
            <v>陈淑玲</v>
          </cell>
          <cell r="L4">
            <v>1</v>
          </cell>
        </row>
        <row r="5">
          <cell r="K5" t="str">
            <v>杜星瑶</v>
          </cell>
          <cell r="L5">
            <v>29</v>
          </cell>
        </row>
        <row r="6">
          <cell r="K6" t="str">
            <v>黄旭</v>
          </cell>
          <cell r="L6">
            <v>36</v>
          </cell>
        </row>
        <row r="7">
          <cell r="K7" t="str">
            <v>李亚</v>
          </cell>
          <cell r="L7">
            <v>25</v>
          </cell>
        </row>
        <row r="8">
          <cell r="K8" t="str">
            <v>马越骋</v>
          </cell>
          <cell r="L8">
            <v>1</v>
          </cell>
        </row>
        <row r="9">
          <cell r="K9" t="str">
            <v>王美燕</v>
          </cell>
          <cell r="L9">
            <v>12</v>
          </cell>
        </row>
        <row r="10">
          <cell r="K10" t="str">
            <v>徐君</v>
          </cell>
          <cell r="L10">
            <v>9</v>
          </cell>
        </row>
        <row r="11">
          <cell r="K11" t="str">
            <v>许闻多</v>
          </cell>
          <cell r="L11">
            <v>1</v>
          </cell>
        </row>
        <row r="12">
          <cell r="K12" t="str">
            <v>杨小东</v>
          </cell>
          <cell r="L12">
            <v>32</v>
          </cell>
        </row>
        <row r="13">
          <cell r="K13" t="str">
            <v>(空白)</v>
          </cell>
        </row>
        <row r="14">
          <cell r="K14" t="str">
            <v>总计</v>
          </cell>
          <cell r="L14">
            <v>165</v>
          </cell>
        </row>
      </sheetData>
      <sheetData sheetId="4" refreshError="1"/>
      <sheetData sheetId="5" refreshError="1">
        <row r="1">
          <cell r="K1" t="str">
            <v>尽调客户经理</v>
          </cell>
          <cell r="L1" t="str">
            <v>求和项:放款金额</v>
          </cell>
          <cell r="M1" t="str">
            <v>求和项:放款金额</v>
          </cell>
          <cell r="N1" t="str">
            <v>放款</v>
          </cell>
        </row>
        <row r="2">
          <cell r="K2" t="str">
            <v>曹倩云</v>
          </cell>
          <cell r="L2">
            <v>5253271</v>
          </cell>
          <cell r="M2">
            <v>5253271</v>
          </cell>
          <cell r="N2">
            <v>525.3271</v>
          </cell>
        </row>
        <row r="3">
          <cell r="K3" t="str">
            <v>杜星瑶</v>
          </cell>
          <cell r="L3">
            <v>4825000</v>
          </cell>
          <cell r="M3">
            <v>4825000</v>
          </cell>
          <cell r="N3">
            <v>482.5</v>
          </cell>
        </row>
        <row r="4">
          <cell r="K4" t="str">
            <v>顾晓峰</v>
          </cell>
          <cell r="L4">
            <v>100000</v>
          </cell>
          <cell r="M4">
            <v>100000</v>
          </cell>
          <cell r="N4">
            <v>10</v>
          </cell>
        </row>
        <row r="5">
          <cell r="K5" t="str">
            <v>郭勤</v>
          </cell>
          <cell r="L5">
            <v>198000</v>
          </cell>
          <cell r="M5">
            <v>198000</v>
          </cell>
          <cell r="N5">
            <v>19.8</v>
          </cell>
        </row>
        <row r="6">
          <cell r="K6" t="str">
            <v>黄旭</v>
          </cell>
          <cell r="L6">
            <v>6433088</v>
          </cell>
          <cell r="M6">
            <v>6433088</v>
          </cell>
          <cell r="N6">
            <v>643.3088</v>
          </cell>
        </row>
        <row r="7">
          <cell r="K7" t="str">
            <v>阚圣凌</v>
          </cell>
          <cell r="L7">
            <v>13000</v>
          </cell>
          <cell r="M7">
            <v>13000</v>
          </cell>
          <cell r="N7">
            <v>1.3</v>
          </cell>
        </row>
        <row r="8">
          <cell r="K8" t="str">
            <v>李亚</v>
          </cell>
          <cell r="L8">
            <v>7097260</v>
          </cell>
          <cell r="M8">
            <v>7097260</v>
          </cell>
          <cell r="N8">
            <v>709.726</v>
          </cell>
        </row>
        <row r="9">
          <cell r="K9" t="str">
            <v>陆可妍</v>
          </cell>
          <cell r="L9">
            <v>528000</v>
          </cell>
          <cell r="M9">
            <v>528000</v>
          </cell>
          <cell r="N9">
            <v>52.8</v>
          </cell>
        </row>
        <row r="10">
          <cell r="K10" t="str">
            <v>罗秋慧</v>
          </cell>
          <cell r="L10">
            <v>25000</v>
          </cell>
          <cell r="M10">
            <v>25000</v>
          </cell>
          <cell r="N10">
            <v>2.5</v>
          </cell>
        </row>
        <row r="11">
          <cell r="K11" t="str">
            <v>茅敏艳</v>
          </cell>
          <cell r="L11">
            <v>169000</v>
          </cell>
          <cell r="M11">
            <v>169000</v>
          </cell>
          <cell r="N11">
            <v>16.9</v>
          </cell>
        </row>
        <row r="12">
          <cell r="K12" t="str">
            <v>莫之汇</v>
          </cell>
          <cell r="L12">
            <v>417223</v>
          </cell>
          <cell r="M12">
            <v>417223</v>
          </cell>
          <cell r="N12">
            <v>41.7223</v>
          </cell>
        </row>
        <row r="13">
          <cell r="K13" t="str">
            <v>钱潇伟</v>
          </cell>
          <cell r="L13">
            <v>80000</v>
          </cell>
          <cell r="M13">
            <v>80000</v>
          </cell>
          <cell r="N13">
            <v>8</v>
          </cell>
        </row>
        <row r="14">
          <cell r="K14" t="str">
            <v>宋丽凤</v>
          </cell>
          <cell r="L14">
            <v>100000</v>
          </cell>
          <cell r="M14">
            <v>100000</v>
          </cell>
          <cell r="N14">
            <v>10</v>
          </cell>
        </row>
        <row r="15">
          <cell r="K15" t="str">
            <v>孙仰阳</v>
          </cell>
          <cell r="L15">
            <v>414666</v>
          </cell>
          <cell r="M15">
            <v>414666</v>
          </cell>
          <cell r="N15">
            <v>41.4666</v>
          </cell>
        </row>
        <row r="16">
          <cell r="K16" t="str">
            <v>唐雯</v>
          </cell>
          <cell r="L16">
            <v>200000</v>
          </cell>
          <cell r="M16">
            <v>200000</v>
          </cell>
          <cell r="N16">
            <v>20</v>
          </cell>
        </row>
        <row r="17">
          <cell r="K17" t="str">
            <v>王美燕</v>
          </cell>
          <cell r="L17">
            <v>2902022</v>
          </cell>
          <cell r="M17">
            <v>2902022</v>
          </cell>
          <cell r="N17">
            <v>290.2022</v>
          </cell>
        </row>
        <row r="18">
          <cell r="K18" t="str">
            <v>徐君</v>
          </cell>
          <cell r="L18">
            <v>2587916</v>
          </cell>
          <cell r="M18">
            <v>2587916</v>
          </cell>
          <cell r="N18">
            <v>258.7916</v>
          </cell>
        </row>
        <row r="19">
          <cell r="K19" t="str">
            <v>许闻多</v>
          </cell>
          <cell r="L19">
            <v>200000</v>
          </cell>
          <cell r="M19">
            <v>200000</v>
          </cell>
          <cell r="N19">
            <v>20</v>
          </cell>
        </row>
        <row r="20">
          <cell r="K20" t="str">
            <v>杨小东</v>
          </cell>
          <cell r="L20">
            <v>4575342</v>
          </cell>
          <cell r="M20">
            <v>4575342</v>
          </cell>
          <cell r="N20">
            <v>457.5342</v>
          </cell>
        </row>
        <row r="21">
          <cell r="K21" t="str">
            <v>张馨怡</v>
          </cell>
          <cell r="L21">
            <v>179698</v>
          </cell>
          <cell r="M21">
            <v>179698</v>
          </cell>
          <cell r="N21">
            <v>17.9698</v>
          </cell>
        </row>
        <row r="22">
          <cell r="K22" t="str">
            <v>张子豪</v>
          </cell>
          <cell r="L22">
            <v>50000</v>
          </cell>
          <cell r="M22">
            <v>50000</v>
          </cell>
          <cell r="N22">
            <v>5</v>
          </cell>
        </row>
        <row r="23">
          <cell r="K23" t="str">
            <v>(空白)</v>
          </cell>
        </row>
        <row r="23">
          <cell r="N23">
            <v>0</v>
          </cell>
        </row>
        <row r="24">
          <cell r="K24" t="str">
            <v>总计</v>
          </cell>
          <cell r="L24">
            <v>36348486</v>
          </cell>
          <cell r="M24">
            <v>36348486</v>
          </cell>
          <cell r="N24">
            <v>3634.8486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 refreshError="1">
        <row r="1">
          <cell r="I1" t="str">
            <v>客户经理姓名</v>
          </cell>
          <cell r="J1" t="str">
            <v>求和项:本月授信人数</v>
          </cell>
          <cell r="K1" t="str">
            <v>求和项:本月放款金额</v>
          </cell>
          <cell r="L1" t="str">
            <v>求和项:本月放款金额</v>
          </cell>
          <cell r="M1" t="str">
            <v>放款</v>
          </cell>
        </row>
        <row r="2">
          <cell r="I2" t="str">
            <v>艾滨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I3" t="str">
            <v>包俊峰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I4" t="str">
            <v>包绍文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I5" t="str">
            <v>包晓琳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I6" t="str">
            <v>蔡超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I7" t="str">
            <v>蔡程</v>
          </cell>
          <cell r="J7">
            <v>9</v>
          </cell>
          <cell r="K7">
            <v>1000</v>
          </cell>
          <cell r="L7">
            <v>1000</v>
          </cell>
          <cell r="M7">
            <v>0.1</v>
          </cell>
        </row>
        <row r="8">
          <cell r="I8" t="str">
            <v>蔡国卿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I9" t="str">
            <v>蔡建峰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I10" t="str">
            <v>蔡利华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I11" t="str">
            <v>蔡美玲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I12" t="str">
            <v>蔡申宇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I13" t="str">
            <v>蔡素芬</v>
          </cell>
          <cell r="J13">
            <v>0</v>
          </cell>
          <cell r="K13">
            <v>3500</v>
          </cell>
          <cell r="L13">
            <v>3500</v>
          </cell>
          <cell r="M13">
            <v>0.35</v>
          </cell>
        </row>
        <row r="14">
          <cell r="I14" t="str">
            <v>蔡炜路</v>
          </cell>
          <cell r="J14">
            <v>0</v>
          </cell>
          <cell r="K14">
            <v>34200</v>
          </cell>
          <cell r="L14">
            <v>34200</v>
          </cell>
          <cell r="M14">
            <v>3.42</v>
          </cell>
        </row>
        <row r="15">
          <cell r="I15" t="str">
            <v>蔡燕雯</v>
          </cell>
          <cell r="J15">
            <v>1</v>
          </cell>
          <cell r="K15">
            <v>6000</v>
          </cell>
          <cell r="L15">
            <v>6000</v>
          </cell>
          <cell r="M15">
            <v>0.6</v>
          </cell>
        </row>
        <row r="16">
          <cell r="I16" t="str">
            <v>蔡逸钦</v>
          </cell>
          <cell r="J16">
            <v>0</v>
          </cell>
          <cell r="K16">
            <v>20000</v>
          </cell>
          <cell r="L16">
            <v>20000</v>
          </cell>
          <cell r="M16">
            <v>2</v>
          </cell>
        </row>
        <row r="17">
          <cell r="I17" t="str">
            <v>蔡颖军</v>
          </cell>
          <cell r="J17">
            <v>0</v>
          </cell>
          <cell r="K17">
            <v>300000</v>
          </cell>
          <cell r="L17">
            <v>300000</v>
          </cell>
          <cell r="M17">
            <v>30</v>
          </cell>
        </row>
        <row r="18">
          <cell r="I18" t="str">
            <v>蔡征寰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I19" t="str">
            <v>蔡正鹏</v>
          </cell>
          <cell r="J19">
            <v>0</v>
          </cell>
          <cell r="K19">
            <v>220000</v>
          </cell>
          <cell r="L19">
            <v>220000</v>
          </cell>
          <cell r="M19">
            <v>22</v>
          </cell>
        </row>
        <row r="20">
          <cell r="I20" t="str">
            <v>蔡志赟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I21" t="str">
            <v>曹茗婕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I22" t="str">
            <v>曹倩云</v>
          </cell>
          <cell r="J22">
            <v>29</v>
          </cell>
          <cell r="K22">
            <v>1538000</v>
          </cell>
          <cell r="L22">
            <v>1538000</v>
          </cell>
          <cell r="M22">
            <v>153.8</v>
          </cell>
        </row>
        <row r="23">
          <cell r="I23" t="str">
            <v>曹仁忠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I24" t="str">
            <v>曹怡珺</v>
          </cell>
          <cell r="J24">
            <v>0</v>
          </cell>
          <cell r="K24">
            <v>170000</v>
          </cell>
          <cell r="L24">
            <v>170000</v>
          </cell>
          <cell r="M24">
            <v>17</v>
          </cell>
        </row>
        <row r="25">
          <cell r="I25" t="str">
            <v>曹羿君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I26" t="str">
            <v>曹雨诚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I27" t="str">
            <v>曹媛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I28" t="str">
            <v>曹征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I29" t="str">
            <v>曹忠权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I30" t="str">
            <v>陈朝阳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I31" t="str">
            <v>陈淦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I32" t="str">
            <v>陈昊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I33" t="str">
            <v>陈弘俊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I34" t="str">
            <v>陈建强</v>
          </cell>
          <cell r="J34">
            <v>2</v>
          </cell>
          <cell r="K34">
            <v>0</v>
          </cell>
          <cell r="L34">
            <v>0</v>
          </cell>
          <cell r="M34">
            <v>0</v>
          </cell>
        </row>
        <row r="35">
          <cell r="I35" t="str">
            <v>陈剑峰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I36" t="str">
            <v>陈洁云</v>
          </cell>
          <cell r="J36">
            <v>82</v>
          </cell>
          <cell r="K36">
            <v>353000</v>
          </cell>
          <cell r="L36">
            <v>353000</v>
          </cell>
          <cell r="M36">
            <v>35.3</v>
          </cell>
        </row>
        <row r="37">
          <cell r="I37" t="str">
            <v>陈靓</v>
          </cell>
          <cell r="J37">
            <v>2</v>
          </cell>
          <cell r="K37">
            <v>9000</v>
          </cell>
          <cell r="L37">
            <v>9000</v>
          </cell>
          <cell r="M37">
            <v>0.9</v>
          </cell>
        </row>
        <row r="38">
          <cell r="I38" t="str">
            <v>陈莉娜</v>
          </cell>
          <cell r="J38">
            <v>1</v>
          </cell>
          <cell r="K38">
            <v>310000</v>
          </cell>
          <cell r="L38">
            <v>310000</v>
          </cell>
          <cell r="M38">
            <v>31</v>
          </cell>
        </row>
        <row r="39">
          <cell r="I39" t="str">
            <v>陈璐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I40" t="str">
            <v>陈敏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I41" t="str">
            <v>陈名</v>
          </cell>
          <cell r="J41">
            <v>2</v>
          </cell>
          <cell r="K41">
            <v>621725</v>
          </cell>
          <cell r="L41">
            <v>621725</v>
          </cell>
          <cell r="M41">
            <v>62.1725</v>
          </cell>
        </row>
        <row r="42">
          <cell r="I42" t="str">
            <v>陈珮瑶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I43" t="str">
            <v>陈琦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I44" t="str">
            <v>陈秋依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I45" t="str">
            <v>陈瑞卿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I46" t="str">
            <v>陈睿佳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I47" t="str">
            <v>陈诗然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I48" t="str">
            <v>陈淑玲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  <row r="49">
          <cell r="I49" t="str">
            <v>陈思齐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I50" t="str">
            <v>陈婷</v>
          </cell>
          <cell r="J50">
            <v>0</v>
          </cell>
          <cell r="K50">
            <v>28500</v>
          </cell>
          <cell r="L50">
            <v>28500</v>
          </cell>
          <cell r="M50">
            <v>2.85</v>
          </cell>
        </row>
        <row r="51">
          <cell r="I51" t="str">
            <v>陈伟奋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I52" t="str">
            <v>陈雯瑛</v>
          </cell>
          <cell r="J52">
            <v>16</v>
          </cell>
          <cell r="K52">
            <v>270000</v>
          </cell>
          <cell r="L52">
            <v>270000</v>
          </cell>
          <cell r="M52">
            <v>27</v>
          </cell>
        </row>
        <row r="53">
          <cell r="I53" t="str">
            <v>陈晓敏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I54" t="str">
            <v>陈欣文</v>
          </cell>
          <cell r="J54">
            <v>0</v>
          </cell>
          <cell r="K54">
            <v>200000</v>
          </cell>
          <cell r="L54">
            <v>200000</v>
          </cell>
          <cell r="M54">
            <v>20</v>
          </cell>
        </row>
        <row r="55">
          <cell r="I55" t="str">
            <v>陈俨珏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I56" t="str">
            <v>陈艳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I57" t="str">
            <v>陈瑶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I58" t="str">
            <v>陈以恒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I59" t="str">
            <v>陈永琪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I60" t="str">
            <v>陈语嘉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I61" t="str">
            <v>陈玉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I62" t="str">
            <v>陈园园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I63" t="str">
            <v>陈真逸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I64" t="str">
            <v>陈子悦</v>
          </cell>
          <cell r="J64">
            <v>11</v>
          </cell>
          <cell r="K64">
            <v>0</v>
          </cell>
          <cell r="L64">
            <v>0</v>
          </cell>
          <cell r="M64">
            <v>0</v>
          </cell>
        </row>
        <row r="65">
          <cell r="I65" t="str">
            <v>成丽萍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I66" t="str">
            <v>程钧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I67" t="str">
            <v>程远芳</v>
          </cell>
          <cell r="J67">
            <v>0</v>
          </cell>
          <cell r="K67">
            <v>109000</v>
          </cell>
          <cell r="L67">
            <v>109000</v>
          </cell>
          <cell r="M67">
            <v>10.9</v>
          </cell>
        </row>
        <row r="68">
          <cell r="I68" t="str">
            <v>程智华</v>
          </cell>
          <cell r="J68">
            <v>0</v>
          </cell>
          <cell r="K68">
            <v>20000</v>
          </cell>
          <cell r="L68">
            <v>20000</v>
          </cell>
          <cell r="M68">
            <v>2</v>
          </cell>
        </row>
        <row r="69">
          <cell r="I69" t="str">
            <v>储天捷</v>
          </cell>
          <cell r="J69">
            <v>3</v>
          </cell>
          <cell r="K69">
            <v>100000</v>
          </cell>
          <cell r="L69">
            <v>100000</v>
          </cell>
          <cell r="M69">
            <v>10</v>
          </cell>
        </row>
        <row r="70">
          <cell r="I70" t="str">
            <v>褚梦露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I71" t="str">
            <v>戴纯清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I72" t="str">
            <v>戴加贝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I73" t="str">
            <v>戴佳怡</v>
          </cell>
          <cell r="J73">
            <v>0</v>
          </cell>
          <cell r="K73">
            <v>2600</v>
          </cell>
          <cell r="L73">
            <v>2600</v>
          </cell>
          <cell r="M73">
            <v>0.26</v>
          </cell>
        </row>
        <row r="74">
          <cell r="I74" t="str">
            <v>戴思静</v>
          </cell>
          <cell r="J74">
            <v>0</v>
          </cell>
          <cell r="K74">
            <v>32000</v>
          </cell>
          <cell r="L74">
            <v>32000</v>
          </cell>
          <cell r="M74">
            <v>3.2</v>
          </cell>
        </row>
        <row r="75">
          <cell r="I75" t="str">
            <v>戴贇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I76" t="str">
            <v>邓艳丽</v>
          </cell>
          <cell r="J76">
            <v>1</v>
          </cell>
          <cell r="K76">
            <v>593700</v>
          </cell>
          <cell r="L76">
            <v>593700</v>
          </cell>
          <cell r="M76">
            <v>59.37</v>
          </cell>
        </row>
        <row r="77">
          <cell r="I77" t="str">
            <v>丁丹萍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I78" t="str">
            <v>丁晓雄</v>
          </cell>
          <cell r="J78">
            <v>4</v>
          </cell>
          <cell r="K78">
            <v>16000</v>
          </cell>
          <cell r="L78">
            <v>16000</v>
          </cell>
          <cell r="M78">
            <v>1.6</v>
          </cell>
        </row>
        <row r="79">
          <cell r="I79" t="str">
            <v>董莉莉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I80" t="str">
            <v>董伟菁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I81" t="str">
            <v>董秀兰</v>
          </cell>
          <cell r="J81">
            <v>0</v>
          </cell>
          <cell r="K81">
            <v>200000</v>
          </cell>
          <cell r="L81">
            <v>200000</v>
          </cell>
          <cell r="M81">
            <v>20</v>
          </cell>
        </row>
        <row r="82">
          <cell r="I82" t="str">
            <v>杜鑫怡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I83" t="str">
            <v>杜星瑶</v>
          </cell>
          <cell r="J83">
            <v>26</v>
          </cell>
          <cell r="K83">
            <v>1488000</v>
          </cell>
          <cell r="L83">
            <v>1488000</v>
          </cell>
          <cell r="M83">
            <v>148.8</v>
          </cell>
        </row>
        <row r="84">
          <cell r="I84" t="str">
            <v>杜以晴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I85" t="str">
            <v>樊文笺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I86" t="str">
            <v>范文通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I87" t="str">
            <v>房玉虹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I88" t="str">
            <v>费思量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I89" t="str">
            <v>费文婷</v>
          </cell>
          <cell r="J89">
            <v>15</v>
          </cell>
          <cell r="K89">
            <v>0</v>
          </cell>
          <cell r="L89">
            <v>0</v>
          </cell>
          <cell r="M89">
            <v>0</v>
          </cell>
        </row>
        <row r="90">
          <cell r="I90" t="str">
            <v>费晓晨</v>
          </cell>
          <cell r="J90">
            <v>0</v>
          </cell>
          <cell r="K90">
            <v>272500</v>
          </cell>
          <cell r="L90">
            <v>272500</v>
          </cell>
          <cell r="M90">
            <v>27.25</v>
          </cell>
        </row>
        <row r="91">
          <cell r="I91" t="str">
            <v>冯凯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</row>
        <row r="92">
          <cell r="I92" t="str">
            <v>冯妮</v>
          </cell>
          <cell r="J92">
            <v>4</v>
          </cell>
          <cell r="K92">
            <v>0</v>
          </cell>
          <cell r="L92">
            <v>0</v>
          </cell>
          <cell r="M92">
            <v>0</v>
          </cell>
        </row>
        <row r="93">
          <cell r="I93" t="str">
            <v>冯伟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I94" t="str">
            <v>傅静妍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I95" t="str">
            <v>高磊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I96" t="str">
            <v>高露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I97" t="str">
            <v>高卫恩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I98" t="str">
            <v>高阳</v>
          </cell>
          <cell r="J98">
            <v>0</v>
          </cell>
          <cell r="K98">
            <v>11000</v>
          </cell>
          <cell r="L98">
            <v>11000</v>
          </cell>
          <cell r="M98">
            <v>1.1</v>
          </cell>
        </row>
        <row r="99">
          <cell r="I99" t="str">
            <v>高越</v>
          </cell>
          <cell r="J99">
            <v>0</v>
          </cell>
          <cell r="K99">
            <v>109300</v>
          </cell>
          <cell r="L99">
            <v>109300</v>
          </cell>
          <cell r="M99">
            <v>10.93</v>
          </cell>
        </row>
        <row r="100">
          <cell r="I100" t="str">
            <v>高鋆睿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I101" t="str">
            <v>郜晓霖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I102" t="str">
            <v>戈鑫毅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I103" t="str">
            <v>葛欣怡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I104" t="str">
            <v>龚纯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I105" t="str">
            <v>龚昊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</row>
        <row r="106">
          <cell r="I106" t="str">
            <v>龚浩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I107" t="str">
            <v>龚华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I108" t="str">
            <v>龚洁</v>
          </cell>
          <cell r="J108">
            <v>0</v>
          </cell>
          <cell r="K108">
            <v>307000</v>
          </cell>
          <cell r="L108">
            <v>307000</v>
          </cell>
          <cell r="M108">
            <v>30.7</v>
          </cell>
        </row>
        <row r="109">
          <cell r="I109" t="str">
            <v>龚文浩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I110" t="str">
            <v>龚欣怡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I111" t="str">
            <v>龚振华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I112" t="str">
            <v>龚政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I113" t="str">
            <v>顾诚劼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I114" t="str">
            <v>顾虹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I115" t="str">
            <v>顾佳怡</v>
          </cell>
          <cell r="J115">
            <v>0</v>
          </cell>
          <cell r="K115">
            <v>86300</v>
          </cell>
          <cell r="L115">
            <v>86300</v>
          </cell>
          <cell r="M115">
            <v>8.63</v>
          </cell>
        </row>
        <row r="116">
          <cell r="I116" t="str">
            <v>顾佳源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I117" t="str">
            <v>顾建安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I118" t="str">
            <v>顾美芬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I119" t="str">
            <v>顾盼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I120" t="str">
            <v>顾琼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I121" t="str">
            <v>顾诗芸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I122" t="str">
            <v>顾伟洁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I123" t="str">
            <v>顾伟丽</v>
          </cell>
          <cell r="J123">
            <v>2</v>
          </cell>
          <cell r="K123">
            <v>1089460</v>
          </cell>
          <cell r="L123">
            <v>1089460</v>
          </cell>
          <cell r="M123">
            <v>108.946</v>
          </cell>
        </row>
        <row r="124">
          <cell r="I124" t="str">
            <v>顾卫平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I125" t="str">
            <v>顾晓峰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I126" t="str">
            <v>顾嫣丽</v>
          </cell>
          <cell r="J126">
            <v>0</v>
          </cell>
          <cell r="K126">
            <v>30000</v>
          </cell>
          <cell r="L126">
            <v>30000</v>
          </cell>
          <cell r="M126">
            <v>3</v>
          </cell>
        </row>
        <row r="127">
          <cell r="I127" t="str">
            <v>顾亦萌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I128" t="str">
            <v>顾奕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I129" t="str">
            <v>顾愉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I130" t="str">
            <v>顾悦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I131" t="str">
            <v>顾振宇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I132" t="str">
            <v>顾志涛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I133" t="str">
            <v>桂旖旎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I134" t="str">
            <v>郭北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I135" t="str">
            <v>郭凤华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I136" t="str">
            <v>郭静华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I137" t="str">
            <v>郭勤</v>
          </cell>
          <cell r="J137">
            <v>1</v>
          </cell>
          <cell r="K137">
            <v>579783</v>
          </cell>
          <cell r="L137">
            <v>579783</v>
          </cell>
          <cell r="M137">
            <v>57.9783</v>
          </cell>
        </row>
        <row r="138">
          <cell r="I138" t="str">
            <v>郭青青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I139" t="str">
            <v>郭思宇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</row>
        <row r="140">
          <cell r="I140" t="str">
            <v>郭婉姣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I141" t="str">
            <v>郭莹珞</v>
          </cell>
          <cell r="J141">
            <v>3</v>
          </cell>
          <cell r="K141">
            <v>0</v>
          </cell>
          <cell r="L141">
            <v>0</v>
          </cell>
          <cell r="M141">
            <v>0</v>
          </cell>
        </row>
        <row r="142">
          <cell r="I142" t="str">
            <v>韩欧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I143" t="str">
            <v>郝剑华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I144" t="str">
            <v>何佳</v>
          </cell>
          <cell r="J144">
            <v>3</v>
          </cell>
          <cell r="K144">
            <v>20000</v>
          </cell>
          <cell r="L144">
            <v>20000</v>
          </cell>
          <cell r="M144">
            <v>2</v>
          </cell>
        </row>
        <row r="145">
          <cell r="I145" t="str">
            <v>何佳义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I146" t="str">
            <v>何聂琼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I147" t="str">
            <v>何晴妍</v>
          </cell>
          <cell r="J147">
            <v>1</v>
          </cell>
          <cell r="K147">
            <v>20000</v>
          </cell>
          <cell r="L147">
            <v>20000</v>
          </cell>
          <cell r="M147">
            <v>2</v>
          </cell>
        </row>
        <row r="148">
          <cell r="I148" t="str">
            <v>何伟清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I149" t="str">
            <v>何雨秋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I150" t="str">
            <v>和艳珺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I151" t="str">
            <v>洪瞿辰</v>
          </cell>
          <cell r="J151">
            <v>0</v>
          </cell>
          <cell r="K151">
            <v>70000</v>
          </cell>
          <cell r="L151">
            <v>70000</v>
          </cell>
          <cell r="M151">
            <v>7</v>
          </cell>
        </row>
        <row r="152">
          <cell r="I152" t="str">
            <v>胡凤芳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I153" t="str">
            <v>胡菁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I154" t="str">
            <v>胡茹萍</v>
          </cell>
          <cell r="J154">
            <v>0</v>
          </cell>
          <cell r="K154">
            <v>200000</v>
          </cell>
          <cell r="L154">
            <v>200000</v>
          </cell>
          <cell r="M154">
            <v>20</v>
          </cell>
        </row>
        <row r="155">
          <cell r="I155" t="str">
            <v>胡伟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I156" t="str">
            <v>胡燕华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I157" t="str">
            <v>胡轶菲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I158" t="str">
            <v>胡筠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I159" t="str">
            <v>胡振林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I160" t="str">
            <v>胡志军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I161" t="str">
            <v>花瑾漪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I162" t="str">
            <v>花梦琦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I163" t="str">
            <v>黄海东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I164" t="str">
            <v>黄金宇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I165" t="str">
            <v>黄凯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I166" t="str">
            <v>黄立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I167" t="str">
            <v>黄萍</v>
          </cell>
          <cell r="J167">
            <v>0</v>
          </cell>
          <cell r="K167">
            <v>70000</v>
          </cell>
          <cell r="L167">
            <v>70000</v>
          </cell>
          <cell r="M167">
            <v>7</v>
          </cell>
        </row>
        <row r="168">
          <cell r="I168" t="str">
            <v>黄琼</v>
          </cell>
          <cell r="J168">
            <v>0</v>
          </cell>
          <cell r="K168">
            <v>70000</v>
          </cell>
          <cell r="L168">
            <v>70000</v>
          </cell>
          <cell r="M168">
            <v>7</v>
          </cell>
        </row>
        <row r="169">
          <cell r="I169" t="str">
            <v>黄任潇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I170" t="str">
            <v>黄伟丽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I171" t="str">
            <v>黄雯怡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I172" t="str">
            <v>黄晓伟</v>
          </cell>
          <cell r="J172">
            <v>1</v>
          </cell>
          <cell r="K172">
            <v>50000</v>
          </cell>
          <cell r="L172">
            <v>50000</v>
          </cell>
          <cell r="M172">
            <v>5</v>
          </cell>
        </row>
        <row r="173">
          <cell r="I173" t="str">
            <v>黄晓燕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I174" t="str">
            <v>黄晓轶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I175" t="str">
            <v>黄旭</v>
          </cell>
          <cell r="J175">
            <v>30</v>
          </cell>
          <cell r="K175">
            <v>169000</v>
          </cell>
          <cell r="L175">
            <v>169000</v>
          </cell>
          <cell r="M175">
            <v>16.9</v>
          </cell>
        </row>
        <row r="176">
          <cell r="I176" t="str">
            <v>黄燕琼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I177" t="str">
            <v>黄尧</v>
          </cell>
          <cell r="J177">
            <v>0</v>
          </cell>
          <cell r="K177">
            <v>6200</v>
          </cell>
          <cell r="L177">
            <v>6200</v>
          </cell>
          <cell r="M177">
            <v>0.62</v>
          </cell>
        </row>
        <row r="178">
          <cell r="I178" t="str">
            <v>黄伊</v>
          </cell>
          <cell r="J178">
            <v>0</v>
          </cell>
          <cell r="K178">
            <v>200000</v>
          </cell>
          <cell r="L178">
            <v>200000</v>
          </cell>
          <cell r="M178">
            <v>20</v>
          </cell>
        </row>
        <row r="179">
          <cell r="I179" t="str">
            <v>黄伊雯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I180" t="str">
            <v>黄逸莹</v>
          </cell>
          <cell r="J180">
            <v>0</v>
          </cell>
          <cell r="K180">
            <v>123100</v>
          </cell>
          <cell r="L180">
            <v>123100</v>
          </cell>
          <cell r="M180">
            <v>12.31</v>
          </cell>
        </row>
        <row r="181">
          <cell r="I181" t="str">
            <v>黄懿胤</v>
          </cell>
          <cell r="J181">
            <v>0</v>
          </cell>
          <cell r="K181">
            <v>33000</v>
          </cell>
          <cell r="L181">
            <v>33000</v>
          </cell>
          <cell r="M181">
            <v>3.3</v>
          </cell>
        </row>
        <row r="182">
          <cell r="I182" t="str">
            <v>黄芝兰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I183" t="str">
            <v>霍达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I184" t="str">
            <v>姬婷婷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I185" t="str">
            <v>计财兴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I186" t="str">
            <v>计婧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I187" t="str">
            <v>计知己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I188" t="str">
            <v>贾琼</v>
          </cell>
          <cell r="J188">
            <v>0</v>
          </cell>
          <cell r="K188">
            <v>900</v>
          </cell>
          <cell r="L188">
            <v>900</v>
          </cell>
          <cell r="M188">
            <v>0.09</v>
          </cell>
        </row>
        <row r="189">
          <cell r="I189" t="str">
            <v>贾卫东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I190" t="str">
            <v>江川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I191" t="str">
            <v>江琳莉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I192" t="str">
            <v>江以润</v>
          </cell>
          <cell r="J192">
            <v>0</v>
          </cell>
          <cell r="K192">
            <v>16000</v>
          </cell>
          <cell r="L192">
            <v>16000</v>
          </cell>
          <cell r="M192">
            <v>1.6</v>
          </cell>
        </row>
        <row r="193">
          <cell r="I193" t="str">
            <v>姜昊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I194" t="str">
            <v>姜慧珍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I195" t="str">
            <v>姜珉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I196" t="str">
            <v>姜晓晔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I197" t="str">
            <v>蒋朝盛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I198" t="str">
            <v>蒋磊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I199" t="str">
            <v>蒋莉青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I200" t="str">
            <v>蒋育华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I201" t="str">
            <v>蒋钰雯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I202" t="str">
            <v>焦虹</v>
          </cell>
          <cell r="J202">
            <v>0</v>
          </cell>
          <cell r="K202">
            <v>340348</v>
          </cell>
          <cell r="L202">
            <v>340348</v>
          </cell>
          <cell r="M202">
            <v>34.0348</v>
          </cell>
        </row>
        <row r="203">
          <cell r="I203" t="str">
            <v>焦琼锐</v>
          </cell>
          <cell r="J203">
            <v>0</v>
          </cell>
          <cell r="K203">
            <v>20000</v>
          </cell>
          <cell r="L203">
            <v>20000</v>
          </cell>
          <cell r="M203">
            <v>2</v>
          </cell>
        </row>
        <row r="204">
          <cell r="I204" t="str">
            <v>焦玉姗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I205" t="str">
            <v>金斌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 t="str">
            <v>金剑斌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I207" t="str">
            <v>金丽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I208" t="str">
            <v>金佩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I209" t="str">
            <v>金涛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I210" t="str">
            <v>金晓欢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I211" t="str">
            <v>金怡筠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I212" t="str">
            <v>金莹莹</v>
          </cell>
          <cell r="J212">
            <v>5</v>
          </cell>
          <cell r="K212">
            <v>0</v>
          </cell>
          <cell r="L212">
            <v>0</v>
          </cell>
          <cell r="M212">
            <v>0</v>
          </cell>
        </row>
        <row r="213">
          <cell r="I213" t="str">
            <v>景子芸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I214" t="str">
            <v>阚圣凌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I215" t="str">
            <v>柯方逸</v>
          </cell>
          <cell r="J215">
            <v>0</v>
          </cell>
          <cell r="K215">
            <v>8000</v>
          </cell>
          <cell r="L215">
            <v>8000</v>
          </cell>
          <cell r="M215">
            <v>0.8</v>
          </cell>
        </row>
        <row r="216">
          <cell r="I216" t="str">
            <v>柯洋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I217" t="str">
            <v>孔佳琦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I218" t="str">
            <v>孔祥贇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 t="str">
            <v>李丁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I220" t="str">
            <v>李涵虚</v>
          </cell>
          <cell r="J220">
            <v>0</v>
          </cell>
          <cell r="K220">
            <v>100000</v>
          </cell>
          <cell r="L220">
            <v>100000</v>
          </cell>
          <cell r="M220">
            <v>10</v>
          </cell>
        </row>
        <row r="221">
          <cell r="I221" t="str">
            <v>李恒丰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I222" t="str">
            <v>李慧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I223" t="str">
            <v>李菊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I224" t="str">
            <v>李君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I225" t="str">
            <v>李凌波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 t="str">
            <v>李凌峰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</row>
        <row r="227">
          <cell r="I227" t="str">
            <v>李萍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I228" t="str">
            <v>李强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I229" t="str">
            <v>李青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 t="str">
            <v>李青颖</v>
          </cell>
          <cell r="J230">
            <v>0</v>
          </cell>
          <cell r="K230">
            <v>17888</v>
          </cell>
          <cell r="L230">
            <v>17888</v>
          </cell>
          <cell r="M230">
            <v>1.7888</v>
          </cell>
        </row>
        <row r="231">
          <cell r="I231" t="str">
            <v>李润杰</v>
          </cell>
          <cell r="J231">
            <v>0</v>
          </cell>
          <cell r="K231">
            <v>6648</v>
          </cell>
          <cell r="L231">
            <v>6648</v>
          </cell>
          <cell r="M231">
            <v>0.6648</v>
          </cell>
        </row>
        <row r="232">
          <cell r="I232" t="str">
            <v>李书吟</v>
          </cell>
          <cell r="J232">
            <v>18</v>
          </cell>
          <cell r="K232">
            <v>230000</v>
          </cell>
          <cell r="L232">
            <v>230000</v>
          </cell>
          <cell r="M232">
            <v>23</v>
          </cell>
        </row>
        <row r="233">
          <cell r="I233" t="str">
            <v>李思聪</v>
          </cell>
          <cell r="J233">
            <v>7</v>
          </cell>
          <cell r="K233">
            <v>100000</v>
          </cell>
          <cell r="L233">
            <v>100000</v>
          </cell>
          <cell r="M233">
            <v>10</v>
          </cell>
        </row>
        <row r="234">
          <cell r="I234" t="str">
            <v>李思思</v>
          </cell>
          <cell r="J234">
            <v>0</v>
          </cell>
          <cell r="K234">
            <v>309500</v>
          </cell>
          <cell r="L234">
            <v>309500</v>
          </cell>
          <cell r="M234">
            <v>30.95</v>
          </cell>
        </row>
        <row r="235">
          <cell r="I235" t="str">
            <v>李素文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I236" t="str">
            <v>李想</v>
          </cell>
          <cell r="J236">
            <v>0</v>
          </cell>
          <cell r="K236">
            <v>102999</v>
          </cell>
          <cell r="L236">
            <v>102999</v>
          </cell>
          <cell r="M236">
            <v>10.2999</v>
          </cell>
        </row>
        <row r="237">
          <cell r="I237" t="str">
            <v>李晓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 t="str">
            <v>李雪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 t="str">
            <v>李亚</v>
          </cell>
          <cell r="J239">
            <v>41</v>
          </cell>
          <cell r="K239">
            <v>1390000</v>
          </cell>
          <cell r="L239">
            <v>1390000</v>
          </cell>
          <cell r="M239">
            <v>139</v>
          </cell>
        </row>
        <row r="240">
          <cell r="I240" t="str">
            <v>李莹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I241" t="str">
            <v>李雨蒙</v>
          </cell>
          <cell r="J241">
            <v>2</v>
          </cell>
          <cell r="K241">
            <v>0</v>
          </cell>
          <cell r="L241">
            <v>0</v>
          </cell>
          <cell r="M241">
            <v>0</v>
          </cell>
        </row>
        <row r="242">
          <cell r="I242" t="str">
            <v>李玉莺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I243" t="str">
            <v>李志明</v>
          </cell>
          <cell r="J243">
            <v>1</v>
          </cell>
          <cell r="K243">
            <v>789000</v>
          </cell>
          <cell r="L243">
            <v>789000</v>
          </cell>
          <cell r="M243">
            <v>78.9</v>
          </cell>
        </row>
        <row r="244">
          <cell r="I244" t="str">
            <v>厉笑天</v>
          </cell>
          <cell r="J244">
            <v>0</v>
          </cell>
          <cell r="K244">
            <v>90000</v>
          </cell>
          <cell r="L244">
            <v>90000</v>
          </cell>
          <cell r="M244">
            <v>9</v>
          </cell>
        </row>
        <row r="245">
          <cell r="I245" t="str">
            <v>梁裔欣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I246" t="str">
            <v>林华菁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I247" t="str">
            <v>林慧婷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I248" t="str">
            <v>林婕</v>
          </cell>
          <cell r="J248">
            <v>0</v>
          </cell>
          <cell r="K248">
            <v>26000</v>
          </cell>
          <cell r="L248">
            <v>26000</v>
          </cell>
          <cell r="M248">
            <v>2.6</v>
          </cell>
        </row>
        <row r="249">
          <cell r="I249" t="str">
            <v>林晓凤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I250" t="str">
            <v>凌岚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I251" t="str">
            <v>凌思宇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I252" t="str">
            <v>凌毅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I253" t="str">
            <v>刘呈锦</v>
          </cell>
          <cell r="J253">
            <v>0</v>
          </cell>
          <cell r="K253">
            <v>231000</v>
          </cell>
          <cell r="L253">
            <v>231000</v>
          </cell>
          <cell r="M253">
            <v>23.1</v>
          </cell>
        </row>
        <row r="254">
          <cell r="I254" t="str">
            <v>刘笛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I255" t="str">
            <v>刘栋</v>
          </cell>
          <cell r="J255">
            <v>0</v>
          </cell>
          <cell r="K255">
            <v>20000</v>
          </cell>
          <cell r="L255">
            <v>20000</v>
          </cell>
          <cell r="M255">
            <v>2</v>
          </cell>
        </row>
        <row r="256">
          <cell r="I256" t="str">
            <v>刘国平</v>
          </cell>
          <cell r="J256">
            <v>2</v>
          </cell>
          <cell r="K256">
            <v>315000</v>
          </cell>
          <cell r="L256">
            <v>315000</v>
          </cell>
          <cell r="M256">
            <v>31.5</v>
          </cell>
        </row>
        <row r="257">
          <cell r="I257" t="str">
            <v>刘佳伟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I258" t="str">
            <v>刘洁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I259" t="str">
            <v>刘凛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I260" t="str">
            <v>刘璐萱</v>
          </cell>
          <cell r="J260">
            <v>0</v>
          </cell>
          <cell r="K260">
            <v>90000</v>
          </cell>
          <cell r="L260">
            <v>90000</v>
          </cell>
          <cell r="M260">
            <v>9</v>
          </cell>
        </row>
        <row r="261">
          <cell r="I261" t="str">
            <v>刘敏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I262" t="str">
            <v>刘盼</v>
          </cell>
          <cell r="J262">
            <v>0</v>
          </cell>
          <cell r="K262">
            <v>9000</v>
          </cell>
          <cell r="L262">
            <v>9000</v>
          </cell>
          <cell r="M262">
            <v>0.9</v>
          </cell>
        </row>
        <row r="263">
          <cell r="I263" t="str">
            <v>刘诗葭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I264" t="str">
            <v>刘婷婷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I265" t="str">
            <v>刘雯君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I266" t="str">
            <v>刘歆玥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I267" t="str">
            <v>刘雪菁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I268" t="str">
            <v>刘一畅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I269" t="str">
            <v>刘一瑾</v>
          </cell>
          <cell r="J269">
            <v>4</v>
          </cell>
          <cell r="K269">
            <v>858000</v>
          </cell>
          <cell r="L269">
            <v>858000</v>
          </cell>
          <cell r="M269">
            <v>85.8</v>
          </cell>
        </row>
        <row r="270">
          <cell r="I270" t="str">
            <v>刘臻澜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I271" t="str">
            <v>陆丹怡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I272" t="str">
            <v>陆红霞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I273" t="str">
            <v>陆华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I274" t="str">
            <v>陆骅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I275" t="str">
            <v>陆佳妮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I276" t="str">
            <v>陆可妍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I277" t="str">
            <v>陆利冬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I278" t="str">
            <v>陆莉娟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I279" t="str">
            <v>陆秋妍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I280" t="str">
            <v>陆天娇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I281" t="str">
            <v>陆薇薇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I282" t="str">
            <v>陆炜晶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I283" t="str">
            <v>陆文岚</v>
          </cell>
          <cell r="J283">
            <v>0</v>
          </cell>
          <cell r="K283">
            <v>65000</v>
          </cell>
          <cell r="L283">
            <v>65000</v>
          </cell>
          <cell r="M283">
            <v>6.5</v>
          </cell>
        </row>
        <row r="284">
          <cell r="I284" t="str">
            <v>陆贤翔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I285" t="str">
            <v>陆雅雯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I286" t="str">
            <v>陆彦昕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I287" t="str">
            <v>陆宇菲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I288" t="str">
            <v>陆韵芸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I289" t="str">
            <v>陆志明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I290" t="str">
            <v>陆志远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I291" t="str">
            <v>罗秋慧</v>
          </cell>
          <cell r="J291">
            <v>0</v>
          </cell>
          <cell r="K291">
            <v>36000</v>
          </cell>
          <cell r="L291">
            <v>36000</v>
          </cell>
          <cell r="M291">
            <v>3.6</v>
          </cell>
        </row>
        <row r="292">
          <cell r="I292" t="str">
            <v>罗晓雯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I293" t="str">
            <v>骆奕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I294" t="str">
            <v>吕婷婷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I295" t="str">
            <v>马成斌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I296" t="str">
            <v>马俊德</v>
          </cell>
          <cell r="J296">
            <v>1</v>
          </cell>
          <cell r="K296">
            <v>218000</v>
          </cell>
          <cell r="L296">
            <v>218000</v>
          </cell>
          <cell r="M296">
            <v>21.8</v>
          </cell>
        </row>
        <row r="297">
          <cell r="I297" t="str">
            <v>马良</v>
          </cell>
          <cell r="J297">
            <v>0</v>
          </cell>
          <cell r="K297">
            <v>12300</v>
          </cell>
          <cell r="L297">
            <v>12300</v>
          </cell>
          <cell r="M297">
            <v>1.23</v>
          </cell>
        </row>
        <row r="298">
          <cell r="I298" t="str">
            <v>马秋红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I299" t="str">
            <v>马胜伟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I300" t="str">
            <v>马涛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I301" t="str">
            <v>马燕清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I302" t="str">
            <v>马玉梅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I303" t="str">
            <v>马越骋</v>
          </cell>
          <cell r="J303">
            <v>2</v>
          </cell>
          <cell r="K303">
            <v>10000</v>
          </cell>
          <cell r="L303">
            <v>10000</v>
          </cell>
          <cell r="M303">
            <v>1</v>
          </cell>
        </row>
        <row r="304">
          <cell r="I304" t="str">
            <v>马智杰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I305" t="str">
            <v>毛晶洁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I306" t="str">
            <v>茅敏艳</v>
          </cell>
          <cell r="J306">
            <v>2</v>
          </cell>
          <cell r="K306">
            <v>812017</v>
          </cell>
          <cell r="L306">
            <v>812017</v>
          </cell>
          <cell r="M306">
            <v>81.2017</v>
          </cell>
        </row>
        <row r="307">
          <cell r="I307" t="str">
            <v>茅毅桢</v>
          </cell>
          <cell r="J307">
            <v>8</v>
          </cell>
          <cell r="K307">
            <v>120000</v>
          </cell>
          <cell r="L307">
            <v>120000</v>
          </cell>
          <cell r="M307">
            <v>12</v>
          </cell>
        </row>
        <row r="308">
          <cell r="I308" t="str">
            <v>梅娟</v>
          </cell>
          <cell r="J308">
            <v>0</v>
          </cell>
          <cell r="K308">
            <v>151500</v>
          </cell>
          <cell r="L308">
            <v>151500</v>
          </cell>
          <cell r="M308">
            <v>15.15</v>
          </cell>
        </row>
        <row r="309">
          <cell r="I309" t="str">
            <v>孟苗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I310" t="str">
            <v>孟庆龙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I311" t="str">
            <v>闵亮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I312" t="str">
            <v>莫之汇</v>
          </cell>
          <cell r="J312">
            <v>1</v>
          </cell>
          <cell r="K312">
            <v>116948</v>
          </cell>
          <cell r="L312">
            <v>116948</v>
          </cell>
          <cell r="M312">
            <v>11.6948</v>
          </cell>
        </row>
        <row r="313">
          <cell r="I313" t="str">
            <v>缪维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I314" t="str">
            <v>那智玉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I315" t="str">
            <v>倪颉成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I316" t="str">
            <v>倪金瑛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I317" t="str">
            <v>倪静</v>
          </cell>
          <cell r="J317">
            <v>0</v>
          </cell>
          <cell r="K317">
            <v>100000</v>
          </cell>
          <cell r="L317">
            <v>100000</v>
          </cell>
          <cell r="M317">
            <v>10</v>
          </cell>
        </row>
        <row r="318">
          <cell r="I318" t="str">
            <v>倪文华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I319" t="str">
            <v>倪叶东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I320" t="str">
            <v>倪祖欣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I321" t="str">
            <v>潘婕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I322" t="str">
            <v>潘群铭</v>
          </cell>
          <cell r="J322">
            <v>0</v>
          </cell>
          <cell r="K322">
            <v>19000</v>
          </cell>
          <cell r="L322">
            <v>19000</v>
          </cell>
          <cell r="M322">
            <v>1.9</v>
          </cell>
        </row>
        <row r="323">
          <cell r="I323" t="str">
            <v>潘盛伟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I324" t="str">
            <v>潘亦如</v>
          </cell>
          <cell r="J324">
            <v>0</v>
          </cell>
          <cell r="K324">
            <v>100000</v>
          </cell>
          <cell r="L324">
            <v>100000</v>
          </cell>
          <cell r="M324">
            <v>10</v>
          </cell>
        </row>
        <row r="325">
          <cell r="I325" t="str">
            <v>裴乐园</v>
          </cell>
          <cell r="J325">
            <v>1</v>
          </cell>
          <cell r="K325">
            <v>111000</v>
          </cell>
          <cell r="L325">
            <v>111000</v>
          </cell>
          <cell r="M325">
            <v>11.1</v>
          </cell>
        </row>
        <row r="326">
          <cell r="I326" t="str">
            <v>裴文良</v>
          </cell>
          <cell r="J326">
            <v>0</v>
          </cell>
          <cell r="K326">
            <v>575500</v>
          </cell>
          <cell r="L326">
            <v>575500</v>
          </cell>
          <cell r="M326">
            <v>57.55</v>
          </cell>
        </row>
        <row r="327">
          <cell r="I327" t="str">
            <v>彭婷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I328" t="str">
            <v>彭韦欣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I329" t="str">
            <v>彭小红</v>
          </cell>
          <cell r="J329">
            <v>0</v>
          </cell>
          <cell r="K329">
            <v>2734</v>
          </cell>
          <cell r="L329">
            <v>2734</v>
          </cell>
          <cell r="M329">
            <v>0.2734</v>
          </cell>
        </row>
        <row r="330">
          <cell r="I330" t="str">
            <v>彭永东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I331" t="str">
            <v>浦东分行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I332" t="str">
            <v>浦建峰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I333" t="str">
            <v>钱慧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I334" t="str">
            <v>钱潇伟</v>
          </cell>
          <cell r="J334">
            <v>1</v>
          </cell>
          <cell r="K334">
            <v>857000</v>
          </cell>
          <cell r="L334">
            <v>857000</v>
          </cell>
          <cell r="M334">
            <v>85.7</v>
          </cell>
        </row>
        <row r="335">
          <cell r="I335" t="str">
            <v>钱晓琳</v>
          </cell>
          <cell r="J335">
            <v>0</v>
          </cell>
          <cell r="K335">
            <v>39800</v>
          </cell>
          <cell r="L335">
            <v>39800</v>
          </cell>
          <cell r="M335">
            <v>3.98</v>
          </cell>
        </row>
        <row r="336">
          <cell r="I336" t="str">
            <v>钱雨阳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I337" t="str">
            <v>乔国亭</v>
          </cell>
          <cell r="J337">
            <v>0</v>
          </cell>
          <cell r="K337">
            <v>30000</v>
          </cell>
          <cell r="L337">
            <v>30000</v>
          </cell>
          <cell r="M337">
            <v>3</v>
          </cell>
        </row>
        <row r="338">
          <cell r="I338" t="str">
            <v>乔琼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I339" t="str">
            <v>乔向红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I340" t="str">
            <v>乔宇英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I341" t="str">
            <v>秦斌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I342" t="str">
            <v>秦波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I343" t="str">
            <v>秦萃薇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I344" t="str">
            <v>秦海风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I345" t="str">
            <v>邱诗悦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I346" t="str">
            <v>邱智慧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I347" t="str">
            <v>瞿剑萍</v>
          </cell>
          <cell r="J347">
            <v>0</v>
          </cell>
          <cell r="K347">
            <v>270000</v>
          </cell>
          <cell r="L347">
            <v>270000</v>
          </cell>
          <cell r="M347">
            <v>27</v>
          </cell>
        </row>
        <row r="348">
          <cell r="I348" t="str">
            <v>瞿洁</v>
          </cell>
          <cell r="J348">
            <v>0</v>
          </cell>
          <cell r="K348">
            <v>205700</v>
          </cell>
          <cell r="L348">
            <v>205700</v>
          </cell>
          <cell r="M348">
            <v>20.57</v>
          </cell>
        </row>
        <row r="349">
          <cell r="I349" t="str">
            <v>瞿贤娥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I350" t="str">
            <v>瞿逸程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I351" t="str">
            <v>任露霄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I352" t="str">
            <v>沙彬彬</v>
          </cell>
          <cell r="J352">
            <v>1</v>
          </cell>
          <cell r="K352">
            <v>330000</v>
          </cell>
          <cell r="L352">
            <v>330000</v>
          </cell>
          <cell r="M352">
            <v>33</v>
          </cell>
        </row>
        <row r="353">
          <cell r="I353" t="str">
            <v>沙莎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I354" t="str">
            <v>尚啸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I355" t="str">
            <v>邵文杰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I356" t="str">
            <v>邵秀梅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I357" t="str">
            <v>邵驿涵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I358" t="str">
            <v>沈春梅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I359" t="str">
            <v>沈国青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I360" t="str">
            <v>沈佳燕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I361" t="str">
            <v>沈磊蕾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I362" t="str">
            <v>沈丽莉</v>
          </cell>
          <cell r="J362">
            <v>1</v>
          </cell>
          <cell r="K362">
            <v>180000</v>
          </cell>
          <cell r="L362">
            <v>180000</v>
          </cell>
          <cell r="M362">
            <v>18</v>
          </cell>
        </row>
        <row r="363">
          <cell r="I363" t="str">
            <v>沈丽清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I364" t="str">
            <v>沈凌苇</v>
          </cell>
          <cell r="J364">
            <v>0</v>
          </cell>
          <cell r="K364">
            <v>200000</v>
          </cell>
          <cell r="L364">
            <v>200000</v>
          </cell>
          <cell r="M364">
            <v>20</v>
          </cell>
        </row>
        <row r="365">
          <cell r="I365" t="str">
            <v>沈潞逸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I366" t="str">
            <v>沈思远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I367" t="str">
            <v>沈晔玮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I368" t="str">
            <v>沈奕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I369" t="str">
            <v>沈逸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I370" t="str">
            <v>盛瑷卉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I371" t="str">
            <v>盛健隽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I372" t="str">
            <v>施佳杰</v>
          </cell>
          <cell r="J372">
            <v>0</v>
          </cell>
          <cell r="K372">
            <v>8000</v>
          </cell>
          <cell r="L372">
            <v>8000</v>
          </cell>
          <cell r="M372">
            <v>0.8</v>
          </cell>
        </row>
        <row r="373">
          <cell r="I373" t="str">
            <v>施嘉程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I374" t="str">
            <v>施梅华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I375" t="str">
            <v>施敏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I376" t="str">
            <v>施石欣</v>
          </cell>
          <cell r="J376">
            <v>0</v>
          </cell>
          <cell r="K376">
            <v>29000</v>
          </cell>
          <cell r="L376">
            <v>29000</v>
          </cell>
          <cell r="M376">
            <v>2.9</v>
          </cell>
        </row>
        <row r="377">
          <cell r="I377" t="str">
            <v>施瑜婷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I378" t="str">
            <v>史嘉杰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I379" t="str">
            <v>寿春连</v>
          </cell>
          <cell r="J379">
            <v>1</v>
          </cell>
          <cell r="K379">
            <v>304000</v>
          </cell>
          <cell r="L379">
            <v>304000</v>
          </cell>
          <cell r="M379">
            <v>30.4</v>
          </cell>
        </row>
        <row r="380">
          <cell r="I380" t="str">
            <v>舒欣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I381" t="str">
            <v>宋丹红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I382" t="str">
            <v>宋家豪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I383" t="str">
            <v>宋丽凤</v>
          </cell>
          <cell r="J383">
            <v>1</v>
          </cell>
          <cell r="K383">
            <v>811000</v>
          </cell>
          <cell r="L383">
            <v>811000</v>
          </cell>
          <cell r="M383">
            <v>81.1</v>
          </cell>
        </row>
        <row r="384">
          <cell r="I384" t="str">
            <v>宋露霞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I385" t="str">
            <v>宋莹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I386" t="str">
            <v>宋瀛英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I387" t="str">
            <v>苏英</v>
          </cell>
          <cell r="J387">
            <v>0</v>
          </cell>
          <cell r="K387">
            <v>20400</v>
          </cell>
          <cell r="L387">
            <v>20400</v>
          </cell>
          <cell r="M387">
            <v>2.04</v>
          </cell>
        </row>
        <row r="388">
          <cell r="I388" t="str">
            <v>孙晨璐</v>
          </cell>
          <cell r="J388">
            <v>1</v>
          </cell>
          <cell r="K388">
            <v>50000</v>
          </cell>
          <cell r="L388">
            <v>50000</v>
          </cell>
          <cell r="M388">
            <v>5</v>
          </cell>
        </row>
        <row r="389">
          <cell r="I389" t="str">
            <v>孙倩雯</v>
          </cell>
          <cell r="J389">
            <v>0</v>
          </cell>
          <cell r="K389">
            <v>100000</v>
          </cell>
          <cell r="L389">
            <v>100000</v>
          </cell>
          <cell r="M389">
            <v>10</v>
          </cell>
        </row>
        <row r="390">
          <cell r="I390" t="str">
            <v>孙瞿琰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I391" t="str">
            <v>孙思敏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I392" t="str">
            <v>孙惟讷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I393" t="str">
            <v>孙燕妮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I394" t="str">
            <v>孙仰阳</v>
          </cell>
          <cell r="J394">
            <v>3</v>
          </cell>
          <cell r="K394">
            <v>1284222</v>
          </cell>
          <cell r="L394">
            <v>1284222</v>
          </cell>
          <cell r="M394">
            <v>128.4222</v>
          </cell>
        </row>
        <row r="395">
          <cell r="I395" t="str">
            <v>孙祎莉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I396" t="str">
            <v>孙逸云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I397" t="str">
            <v>孙瑜婷</v>
          </cell>
          <cell r="J397">
            <v>0</v>
          </cell>
          <cell r="K397">
            <v>50000</v>
          </cell>
          <cell r="L397">
            <v>50000</v>
          </cell>
          <cell r="M397">
            <v>5</v>
          </cell>
        </row>
        <row r="398">
          <cell r="I398" t="str">
            <v>孙悦</v>
          </cell>
          <cell r="J398">
            <v>0</v>
          </cell>
          <cell r="K398">
            <v>200000</v>
          </cell>
          <cell r="L398">
            <v>200000</v>
          </cell>
          <cell r="M398">
            <v>20</v>
          </cell>
        </row>
        <row r="399">
          <cell r="I399" t="str">
            <v>孙智涛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I400" t="str">
            <v>孙忠权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I401" t="str">
            <v>谈霞震</v>
          </cell>
          <cell r="J401">
            <v>0</v>
          </cell>
          <cell r="K401">
            <v>30000</v>
          </cell>
          <cell r="L401">
            <v>30000</v>
          </cell>
          <cell r="M401">
            <v>3</v>
          </cell>
        </row>
        <row r="402">
          <cell r="I402" t="str">
            <v>谈新芳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I403" t="str">
            <v>谭茗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I404" t="str">
            <v>汤成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I405" t="str">
            <v>汤皓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I406" t="str">
            <v>汤佳元</v>
          </cell>
          <cell r="J406">
            <v>0</v>
          </cell>
          <cell r="K406">
            <v>10000</v>
          </cell>
          <cell r="L406">
            <v>10000</v>
          </cell>
          <cell r="M406">
            <v>1</v>
          </cell>
        </row>
        <row r="407">
          <cell r="I407" t="str">
            <v>汤明昊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I408" t="str">
            <v>汤珮蓉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I409" t="str">
            <v>唐安明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I410" t="str">
            <v>唐蓓莉</v>
          </cell>
          <cell r="J410">
            <v>1</v>
          </cell>
          <cell r="K410">
            <v>0</v>
          </cell>
          <cell r="L410">
            <v>0</v>
          </cell>
          <cell r="M410">
            <v>0</v>
          </cell>
        </row>
        <row r="411">
          <cell r="I411" t="str">
            <v>唐丹恒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I412" t="str">
            <v>唐嘉烨</v>
          </cell>
          <cell r="J412">
            <v>1</v>
          </cell>
          <cell r="K412">
            <v>0</v>
          </cell>
          <cell r="L412">
            <v>0</v>
          </cell>
          <cell r="M412">
            <v>0</v>
          </cell>
        </row>
        <row r="413">
          <cell r="I413" t="str">
            <v>唐瑞</v>
          </cell>
          <cell r="J413">
            <v>0</v>
          </cell>
          <cell r="K413">
            <v>200000</v>
          </cell>
          <cell r="L413">
            <v>200000</v>
          </cell>
          <cell r="M413">
            <v>20</v>
          </cell>
        </row>
        <row r="414">
          <cell r="I414" t="str">
            <v>唐诗蓓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I415" t="str">
            <v>唐伟国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I416" t="str">
            <v>唐雯</v>
          </cell>
          <cell r="J416">
            <v>1</v>
          </cell>
          <cell r="K416">
            <v>50000</v>
          </cell>
          <cell r="L416">
            <v>50000</v>
          </cell>
          <cell r="M416">
            <v>5</v>
          </cell>
        </row>
        <row r="417">
          <cell r="I417" t="str">
            <v>唐雄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I418" t="str">
            <v>唐秀鸳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I419" t="str">
            <v>唐奕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I420" t="str">
            <v>唐奕俊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I421" t="str">
            <v>唐志华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I422" t="str">
            <v>陶宏伟</v>
          </cell>
          <cell r="J422">
            <v>0</v>
          </cell>
          <cell r="K422">
            <v>50000</v>
          </cell>
          <cell r="L422">
            <v>50000</v>
          </cell>
          <cell r="M422">
            <v>5</v>
          </cell>
        </row>
        <row r="423">
          <cell r="I423" t="str">
            <v>陶轶欧</v>
          </cell>
          <cell r="J423">
            <v>0</v>
          </cell>
          <cell r="K423">
            <v>167000</v>
          </cell>
          <cell r="L423">
            <v>167000</v>
          </cell>
          <cell r="M423">
            <v>16.7</v>
          </cell>
        </row>
        <row r="424">
          <cell r="I424" t="str">
            <v>陶咏蕾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I425" t="str">
            <v>滕明琰</v>
          </cell>
          <cell r="J425">
            <v>0</v>
          </cell>
          <cell r="K425">
            <v>20000</v>
          </cell>
          <cell r="L425">
            <v>20000</v>
          </cell>
          <cell r="M425">
            <v>2</v>
          </cell>
        </row>
        <row r="426">
          <cell r="I426" t="str">
            <v>田轩飏</v>
          </cell>
          <cell r="J426">
            <v>0</v>
          </cell>
          <cell r="K426">
            <v>72000</v>
          </cell>
          <cell r="L426">
            <v>72000</v>
          </cell>
          <cell r="M426">
            <v>7.2</v>
          </cell>
        </row>
        <row r="427">
          <cell r="I427" t="str">
            <v>田雨蔚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I428" t="str">
            <v>童思佳</v>
          </cell>
          <cell r="J428">
            <v>32</v>
          </cell>
          <cell r="K428">
            <v>549400</v>
          </cell>
          <cell r="L428">
            <v>549400</v>
          </cell>
          <cell r="M428">
            <v>54.94</v>
          </cell>
        </row>
        <row r="429">
          <cell r="I429" t="str">
            <v>万华</v>
          </cell>
          <cell r="J429">
            <v>5</v>
          </cell>
          <cell r="K429">
            <v>1566064</v>
          </cell>
          <cell r="L429">
            <v>1566064</v>
          </cell>
          <cell r="M429">
            <v>156.6064</v>
          </cell>
        </row>
        <row r="430">
          <cell r="I430" t="str">
            <v>万佳来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I431" t="str">
            <v>万云峰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I432" t="str">
            <v>汪承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I433" t="str">
            <v>王晨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I434" t="str">
            <v>王纯</v>
          </cell>
          <cell r="J434">
            <v>6</v>
          </cell>
          <cell r="K434">
            <v>0</v>
          </cell>
          <cell r="L434">
            <v>0</v>
          </cell>
          <cell r="M434">
            <v>0</v>
          </cell>
        </row>
        <row r="435">
          <cell r="I435" t="str">
            <v>王凡一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I436" t="str">
            <v>王方欣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I437" t="str">
            <v>王国华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I438" t="str">
            <v>王国良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I439" t="str">
            <v>王海静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I440" t="str">
            <v>王浩源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I441" t="str">
            <v>王合波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I442" t="str">
            <v>王华兴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I443" t="str">
            <v>王佳艺</v>
          </cell>
          <cell r="J443">
            <v>0</v>
          </cell>
          <cell r="K443">
            <v>105000</v>
          </cell>
          <cell r="L443">
            <v>105000</v>
          </cell>
          <cell r="M443">
            <v>10.5</v>
          </cell>
        </row>
        <row r="444">
          <cell r="I444" t="str">
            <v>王建飞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I445" t="str">
            <v>王静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</row>
        <row r="446">
          <cell r="I446" t="str">
            <v>王立斌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I447" t="str">
            <v>王丽丽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I448" t="str">
            <v>王美燕</v>
          </cell>
          <cell r="J448">
            <v>80</v>
          </cell>
          <cell r="K448">
            <v>1370180</v>
          </cell>
          <cell r="L448">
            <v>1370180</v>
          </cell>
          <cell r="M448">
            <v>137.018</v>
          </cell>
        </row>
        <row r="449">
          <cell r="I449" t="str">
            <v>王明霞</v>
          </cell>
          <cell r="J449">
            <v>0</v>
          </cell>
          <cell r="K449">
            <v>526600</v>
          </cell>
          <cell r="L449">
            <v>526600</v>
          </cell>
          <cell r="M449">
            <v>52.66</v>
          </cell>
        </row>
        <row r="450">
          <cell r="I450" t="str">
            <v>王萍</v>
          </cell>
          <cell r="J450">
            <v>0</v>
          </cell>
          <cell r="K450">
            <v>203000</v>
          </cell>
          <cell r="L450">
            <v>203000</v>
          </cell>
          <cell r="M450">
            <v>20.3</v>
          </cell>
        </row>
        <row r="451">
          <cell r="I451" t="str">
            <v>王瑞睿</v>
          </cell>
          <cell r="J451">
            <v>0</v>
          </cell>
          <cell r="K451">
            <v>5888</v>
          </cell>
          <cell r="L451">
            <v>5888</v>
          </cell>
          <cell r="M451">
            <v>0.5888</v>
          </cell>
        </row>
        <row r="452">
          <cell r="I452" t="str">
            <v>王睿安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I453" t="str">
            <v>王诗怡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I454" t="str">
            <v>王涛萍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I455" t="str">
            <v>王维平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I456" t="str">
            <v>王晓军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I457" t="str">
            <v>王晓鹂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I458" t="str">
            <v>王艳红</v>
          </cell>
          <cell r="J458">
            <v>0</v>
          </cell>
          <cell r="K458">
            <v>221000</v>
          </cell>
          <cell r="L458">
            <v>221000</v>
          </cell>
          <cell r="M458">
            <v>22.1</v>
          </cell>
        </row>
        <row r="459">
          <cell r="I459" t="str">
            <v>王燕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I460" t="str">
            <v>王一静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I461" t="str">
            <v>王雨佳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I462" t="str">
            <v>王玥琦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I463" t="str">
            <v>王喆</v>
          </cell>
          <cell r="J463">
            <v>1</v>
          </cell>
          <cell r="K463">
            <v>4500</v>
          </cell>
          <cell r="L463">
            <v>4500</v>
          </cell>
          <cell r="M463">
            <v>0.45</v>
          </cell>
        </row>
        <row r="464">
          <cell r="I464" t="str">
            <v>王臻</v>
          </cell>
          <cell r="J464">
            <v>0</v>
          </cell>
          <cell r="K464">
            <v>200000</v>
          </cell>
          <cell r="L464">
            <v>200000</v>
          </cell>
          <cell r="M464">
            <v>20</v>
          </cell>
        </row>
        <row r="465">
          <cell r="I465" t="str">
            <v>王正平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I466" t="str">
            <v>王之韵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I467" t="str">
            <v>王子奇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I468" t="str">
            <v>韦晔</v>
          </cell>
          <cell r="J468">
            <v>0</v>
          </cell>
          <cell r="K468">
            <v>22400</v>
          </cell>
          <cell r="L468">
            <v>22400</v>
          </cell>
          <cell r="M468">
            <v>2.24</v>
          </cell>
        </row>
        <row r="469">
          <cell r="I469" t="str">
            <v>韦钰茹</v>
          </cell>
          <cell r="J469">
            <v>1</v>
          </cell>
          <cell r="K469">
            <v>0</v>
          </cell>
          <cell r="L469">
            <v>0</v>
          </cell>
          <cell r="M469">
            <v>0</v>
          </cell>
        </row>
        <row r="470">
          <cell r="I470" t="str">
            <v>卫爱丽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I471" t="str">
            <v>卫春雷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I472" t="str">
            <v>位帅琦</v>
          </cell>
          <cell r="J472">
            <v>31</v>
          </cell>
          <cell r="K472">
            <v>0</v>
          </cell>
          <cell r="L472">
            <v>0</v>
          </cell>
          <cell r="M472">
            <v>0</v>
          </cell>
        </row>
        <row r="473">
          <cell r="I473" t="str">
            <v>翁素仪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I474" t="str">
            <v>翁婷婷</v>
          </cell>
          <cell r="J474">
            <v>12</v>
          </cell>
          <cell r="K474">
            <v>950000</v>
          </cell>
          <cell r="L474">
            <v>950000</v>
          </cell>
          <cell r="M474">
            <v>95</v>
          </cell>
        </row>
        <row r="475">
          <cell r="I475" t="str">
            <v>吴爱萍</v>
          </cell>
          <cell r="J475">
            <v>0</v>
          </cell>
          <cell r="K475">
            <v>40000</v>
          </cell>
          <cell r="L475">
            <v>40000</v>
          </cell>
          <cell r="M475">
            <v>4</v>
          </cell>
        </row>
        <row r="476">
          <cell r="I476" t="str">
            <v>吴尔夫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I477" t="str">
            <v>吴杲</v>
          </cell>
          <cell r="J477">
            <v>8</v>
          </cell>
          <cell r="K477">
            <v>45000</v>
          </cell>
          <cell r="L477">
            <v>45000</v>
          </cell>
          <cell r="M477">
            <v>4.5</v>
          </cell>
        </row>
        <row r="478">
          <cell r="I478" t="str">
            <v>吴佳妮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I479" t="str">
            <v>吴佳雯</v>
          </cell>
          <cell r="J479">
            <v>9</v>
          </cell>
          <cell r="K479">
            <v>0</v>
          </cell>
          <cell r="L479">
            <v>0</v>
          </cell>
          <cell r="M479">
            <v>0</v>
          </cell>
        </row>
        <row r="480">
          <cell r="I480" t="str">
            <v>吴疆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I481" t="str">
            <v>吴静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I482" t="str">
            <v>吴静艺</v>
          </cell>
          <cell r="J482">
            <v>5</v>
          </cell>
          <cell r="K482">
            <v>46000</v>
          </cell>
          <cell r="L482">
            <v>46000</v>
          </cell>
          <cell r="M482">
            <v>4.6</v>
          </cell>
        </row>
        <row r="483">
          <cell r="I483" t="str">
            <v>吴俊明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I484" t="str">
            <v>吴明君</v>
          </cell>
          <cell r="J484">
            <v>8</v>
          </cell>
          <cell r="K484">
            <v>0</v>
          </cell>
          <cell r="L484">
            <v>0</v>
          </cell>
          <cell r="M484">
            <v>0</v>
          </cell>
        </row>
        <row r="485">
          <cell r="I485" t="str">
            <v>吴天予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I486" t="str">
            <v>吴文通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I487" t="str">
            <v>吴晓华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I488" t="str">
            <v>吴晓艳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I489" t="str">
            <v>吴莹</v>
          </cell>
          <cell r="J489">
            <v>0</v>
          </cell>
          <cell r="K489">
            <v>100000</v>
          </cell>
          <cell r="L489">
            <v>100000</v>
          </cell>
          <cell r="M489">
            <v>10</v>
          </cell>
        </row>
        <row r="490">
          <cell r="I490" t="str">
            <v>吴颖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I491" t="str">
            <v>吴钰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I492" t="str">
            <v>吴泽炬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I493" t="str">
            <v>吴正奕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</row>
        <row r="494">
          <cell r="I494" t="str">
            <v>伍艺锦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I495" t="str">
            <v>奚蕾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I496" t="str">
            <v>奚心雨</v>
          </cell>
          <cell r="J496">
            <v>0</v>
          </cell>
          <cell r="K496">
            <v>74000</v>
          </cell>
          <cell r="L496">
            <v>74000</v>
          </cell>
          <cell r="M496">
            <v>7.4</v>
          </cell>
        </row>
        <row r="497">
          <cell r="I497" t="str">
            <v>夏厦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I498" t="str">
            <v>夏真真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I499" t="str">
            <v>向华溢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I500" t="str">
            <v>肖晓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I501" t="str">
            <v>肖遥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I502" t="str">
            <v>谢佰轩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I503" t="str">
            <v>谢天</v>
          </cell>
          <cell r="J503">
            <v>0</v>
          </cell>
          <cell r="K503">
            <v>35000</v>
          </cell>
          <cell r="L503">
            <v>35000</v>
          </cell>
          <cell r="M503">
            <v>3.5</v>
          </cell>
        </row>
        <row r="504">
          <cell r="I504" t="str">
            <v>谢晓雯</v>
          </cell>
          <cell r="J504">
            <v>0</v>
          </cell>
          <cell r="K504">
            <v>90000</v>
          </cell>
          <cell r="L504">
            <v>90000</v>
          </cell>
          <cell r="M504">
            <v>9</v>
          </cell>
        </row>
        <row r="505">
          <cell r="I505" t="str">
            <v>谢政廷</v>
          </cell>
          <cell r="J505">
            <v>0</v>
          </cell>
          <cell r="K505">
            <v>500</v>
          </cell>
          <cell r="L505">
            <v>500</v>
          </cell>
          <cell r="M505">
            <v>0.05</v>
          </cell>
        </row>
        <row r="506">
          <cell r="I506" t="str">
            <v>刑景慧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I507" t="str">
            <v>邢聪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I508" t="str">
            <v>熊祎韬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I509" t="str">
            <v>徐冰樱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I510" t="str">
            <v>徐芳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I511" t="str">
            <v>徐昊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I512" t="str">
            <v>徐洪娣</v>
          </cell>
          <cell r="J512">
            <v>0</v>
          </cell>
          <cell r="K512">
            <v>100000</v>
          </cell>
          <cell r="L512">
            <v>100000</v>
          </cell>
          <cell r="M512">
            <v>10</v>
          </cell>
        </row>
        <row r="513">
          <cell r="I513" t="str">
            <v>徐佳颖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I514" t="str">
            <v>徐嘉新</v>
          </cell>
          <cell r="J514">
            <v>0</v>
          </cell>
          <cell r="K514">
            <v>12000</v>
          </cell>
          <cell r="L514">
            <v>12000</v>
          </cell>
          <cell r="M514">
            <v>1.2</v>
          </cell>
        </row>
        <row r="515">
          <cell r="I515" t="str">
            <v>徐建芳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I516" t="str">
            <v>徐金凤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I517" t="str">
            <v>徐进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I518" t="str">
            <v>徐君</v>
          </cell>
          <cell r="J518">
            <v>40</v>
          </cell>
          <cell r="K518">
            <v>4140012</v>
          </cell>
          <cell r="L518">
            <v>4140012</v>
          </cell>
          <cell r="M518">
            <v>414.0012</v>
          </cell>
        </row>
        <row r="519">
          <cell r="I519" t="str">
            <v>徐凯文</v>
          </cell>
          <cell r="J519">
            <v>0</v>
          </cell>
          <cell r="K519">
            <v>85000</v>
          </cell>
          <cell r="L519">
            <v>85000</v>
          </cell>
          <cell r="M519">
            <v>8.5</v>
          </cell>
        </row>
        <row r="520">
          <cell r="I520" t="str">
            <v>徐曼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I521" t="str">
            <v>徐敏杰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I522" t="str">
            <v>徐明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I523" t="str">
            <v>徐天豪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I524" t="str">
            <v>徐文婧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I525" t="str">
            <v>徐曦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</row>
        <row r="526">
          <cell r="I526" t="str">
            <v>徐晓芸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I527" t="str">
            <v>徐晔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I528" t="str">
            <v>徐亦欢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I529" t="str">
            <v>徐轶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I530" t="str">
            <v>徐圆圆</v>
          </cell>
          <cell r="J530">
            <v>5</v>
          </cell>
          <cell r="K530">
            <v>0</v>
          </cell>
          <cell r="L530">
            <v>0</v>
          </cell>
          <cell r="M530">
            <v>0</v>
          </cell>
        </row>
        <row r="531">
          <cell r="I531" t="str">
            <v>徐玥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I532" t="str">
            <v>徐珠佳</v>
          </cell>
          <cell r="J532">
            <v>1</v>
          </cell>
          <cell r="K532">
            <v>0</v>
          </cell>
          <cell r="L532">
            <v>0</v>
          </cell>
          <cell r="M532">
            <v>0</v>
          </cell>
        </row>
        <row r="533">
          <cell r="I533" t="str">
            <v>许嘉浩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I534" t="str">
            <v>许嘉陆</v>
          </cell>
          <cell r="J534">
            <v>7</v>
          </cell>
          <cell r="K534">
            <v>110000</v>
          </cell>
          <cell r="L534">
            <v>110000</v>
          </cell>
          <cell r="M534">
            <v>11</v>
          </cell>
        </row>
        <row r="535">
          <cell r="I535" t="str">
            <v>许诗怡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I536" t="str">
            <v>许闻多</v>
          </cell>
          <cell r="J536">
            <v>4</v>
          </cell>
          <cell r="K536">
            <v>837000</v>
          </cell>
          <cell r="L536">
            <v>837000</v>
          </cell>
          <cell r="M536">
            <v>83.7</v>
          </cell>
        </row>
        <row r="537">
          <cell r="I537" t="str">
            <v>许益畅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I538" t="str">
            <v>薛锋杰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I539" t="str">
            <v>薛建国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I540" t="str">
            <v>薛文佳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I541" t="str">
            <v>薛晓晨</v>
          </cell>
          <cell r="J541">
            <v>0</v>
          </cell>
          <cell r="K541">
            <v>1500</v>
          </cell>
          <cell r="L541">
            <v>1500</v>
          </cell>
          <cell r="M541">
            <v>0.15</v>
          </cell>
        </row>
        <row r="542">
          <cell r="I542" t="str">
            <v>薛筱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I543" t="str">
            <v>严超弘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I544" t="str">
            <v>严澄澜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I545" t="str">
            <v>严丹</v>
          </cell>
          <cell r="J545">
            <v>1</v>
          </cell>
          <cell r="K545">
            <v>56000</v>
          </cell>
          <cell r="L545">
            <v>56000</v>
          </cell>
          <cell r="M545">
            <v>5.6</v>
          </cell>
        </row>
        <row r="546">
          <cell r="I546" t="str">
            <v>严洁颖</v>
          </cell>
          <cell r="J546">
            <v>2</v>
          </cell>
          <cell r="K546">
            <v>100000</v>
          </cell>
          <cell r="L546">
            <v>100000</v>
          </cell>
          <cell r="M546">
            <v>10</v>
          </cell>
        </row>
        <row r="547">
          <cell r="I547" t="str">
            <v>严平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I548" t="str">
            <v>严志华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I549" t="str">
            <v>颜芳芳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I550" t="str">
            <v>颜容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I551" t="str">
            <v>杨传毅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I552" t="str">
            <v>杨欢</v>
          </cell>
          <cell r="J552">
            <v>6</v>
          </cell>
          <cell r="K552">
            <v>154760</v>
          </cell>
          <cell r="L552">
            <v>154760</v>
          </cell>
          <cell r="M552">
            <v>15.476</v>
          </cell>
        </row>
        <row r="553">
          <cell r="I553" t="str">
            <v>杨佳浩</v>
          </cell>
          <cell r="J553">
            <v>0</v>
          </cell>
          <cell r="K553">
            <v>10000</v>
          </cell>
          <cell r="L553">
            <v>10000</v>
          </cell>
          <cell r="M553">
            <v>1</v>
          </cell>
        </row>
        <row r="554">
          <cell r="I554" t="str">
            <v>杨佳伟</v>
          </cell>
          <cell r="J554">
            <v>0</v>
          </cell>
          <cell r="K554">
            <v>29256</v>
          </cell>
          <cell r="L554">
            <v>29256</v>
          </cell>
          <cell r="M554">
            <v>2.9256</v>
          </cell>
        </row>
        <row r="555">
          <cell r="I555" t="str">
            <v>杨坚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I556" t="str">
            <v>杨杰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I557" t="str">
            <v>杨静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I558" t="str">
            <v>杨静岚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I559" t="str">
            <v>杨珏珺</v>
          </cell>
          <cell r="J559">
            <v>6</v>
          </cell>
          <cell r="K559">
            <v>703000</v>
          </cell>
          <cell r="L559">
            <v>703000</v>
          </cell>
          <cell r="M559">
            <v>70.3</v>
          </cell>
        </row>
        <row r="560">
          <cell r="I560" t="str">
            <v>杨蕾敏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I561" t="str">
            <v>杨丽凤</v>
          </cell>
          <cell r="J561">
            <v>0</v>
          </cell>
          <cell r="K561">
            <v>25000</v>
          </cell>
          <cell r="L561">
            <v>25000</v>
          </cell>
          <cell r="M561">
            <v>2.5</v>
          </cell>
        </row>
        <row r="562">
          <cell r="I562" t="str">
            <v>杨丽萍</v>
          </cell>
          <cell r="J562">
            <v>0</v>
          </cell>
          <cell r="K562">
            <v>102500</v>
          </cell>
          <cell r="L562">
            <v>102500</v>
          </cell>
          <cell r="M562">
            <v>10.25</v>
          </cell>
        </row>
        <row r="563">
          <cell r="I563" t="str">
            <v>杨荣</v>
          </cell>
          <cell r="J563">
            <v>0</v>
          </cell>
          <cell r="K563">
            <v>122580</v>
          </cell>
          <cell r="L563">
            <v>122580</v>
          </cell>
          <cell r="M563">
            <v>12.258</v>
          </cell>
        </row>
        <row r="564">
          <cell r="I564" t="str">
            <v>杨维维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I565" t="str">
            <v>杨玮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I566" t="str">
            <v>杨卫兴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I567" t="str">
            <v>杨文莉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I568" t="str">
            <v>杨习里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I569" t="str">
            <v>杨小东</v>
          </cell>
          <cell r="J569">
            <v>80</v>
          </cell>
          <cell r="K569">
            <v>9707354</v>
          </cell>
          <cell r="L569">
            <v>9707354</v>
          </cell>
          <cell r="M569">
            <v>970.7354</v>
          </cell>
        </row>
        <row r="570">
          <cell r="I570" t="str">
            <v>杨晓露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I571" t="str">
            <v>杨新英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I572" t="str">
            <v>杨燕</v>
          </cell>
          <cell r="J572">
            <v>3</v>
          </cell>
          <cell r="K572">
            <v>308000</v>
          </cell>
          <cell r="L572">
            <v>308000</v>
          </cell>
          <cell r="M572">
            <v>30.8</v>
          </cell>
        </row>
        <row r="573">
          <cell r="I573" t="str">
            <v>杨阳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I574" t="str">
            <v>杨宇鹭</v>
          </cell>
          <cell r="J574">
            <v>4</v>
          </cell>
          <cell r="K574">
            <v>0</v>
          </cell>
          <cell r="L574">
            <v>0</v>
          </cell>
          <cell r="M574">
            <v>0</v>
          </cell>
        </row>
        <row r="575">
          <cell r="I575" t="str">
            <v>杨玉良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I576" t="str">
            <v>杨裕丹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I577" t="str">
            <v>杨园君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I578" t="str">
            <v>杨玥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I579" t="str">
            <v>姚慧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I580" t="str">
            <v>姚磊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I581" t="str">
            <v>姚翊佳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I582" t="str">
            <v>姚永平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I583" t="str">
            <v>姚庄静</v>
          </cell>
          <cell r="J583">
            <v>0</v>
          </cell>
          <cell r="K583">
            <v>206000</v>
          </cell>
          <cell r="L583">
            <v>206000</v>
          </cell>
          <cell r="M583">
            <v>20.6</v>
          </cell>
        </row>
        <row r="584">
          <cell r="I584" t="str">
            <v>叶逢春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I585" t="str">
            <v>叶佳慧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I586" t="str">
            <v>叶黎恒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I587" t="str">
            <v>叶薇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I588" t="str">
            <v>叶玉珏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I589" t="str">
            <v>叶志文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I590" t="str">
            <v>殷凤</v>
          </cell>
          <cell r="J590">
            <v>0</v>
          </cell>
          <cell r="K590">
            <v>305700</v>
          </cell>
          <cell r="L590">
            <v>305700</v>
          </cell>
          <cell r="M590">
            <v>30.57</v>
          </cell>
        </row>
        <row r="591">
          <cell r="I591" t="str">
            <v>殷锡娟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I592" t="str">
            <v>殷正宇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I593" t="str">
            <v>尹爱华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I594" t="str">
            <v>尹磊</v>
          </cell>
          <cell r="J594">
            <v>0</v>
          </cell>
          <cell r="K594">
            <v>183862</v>
          </cell>
          <cell r="L594">
            <v>183862</v>
          </cell>
          <cell r="M594">
            <v>18.3862</v>
          </cell>
        </row>
        <row r="595">
          <cell r="I595" t="str">
            <v>尹婷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I596" t="str">
            <v>尹霞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I597" t="str">
            <v>尹一卉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I598" t="str">
            <v>应艳婷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I599" t="str">
            <v>尤丽清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I600" t="str">
            <v>尤怡慧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I601" t="str">
            <v>尤子吟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I602" t="str">
            <v>于红</v>
          </cell>
          <cell r="J602">
            <v>0</v>
          </cell>
          <cell r="K602">
            <v>374000</v>
          </cell>
          <cell r="L602">
            <v>374000</v>
          </cell>
          <cell r="M602">
            <v>37.4</v>
          </cell>
        </row>
        <row r="603">
          <cell r="I603" t="str">
            <v>于家豪</v>
          </cell>
          <cell r="J603">
            <v>0</v>
          </cell>
          <cell r="K603">
            <v>25000</v>
          </cell>
          <cell r="L603">
            <v>25000</v>
          </cell>
          <cell r="M603">
            <v>2.5</v>
          </cell>
        </row>
        <row r="604">
          <cell r="I604" t="str">
            <v>余慧</v>
          </cell>
          <cell r="J604">
            <v>6</v>
          </cell>
          <cell r="K604">
            <v>0</v>
          </cell>
          <cell r="L604">
            <v>0</v>
          </cell>
          <cell r="M604">
            <v>0</v>
          </cell>
        </row>
        <row r="605">
          <cell r="I605" t="str">
            <v>俞诚</v>
          </cell>
          <cell r="J605">
            <v>0</v>
          </cell>
          <cell r="K605">
            <v>80000</v>
          </cell>
          <cell r="L605">
            <v>80000</v>
          </cell>
          <cell r="M605">
            <v>8</v>
          </cell>
        </row>
        <row r="606">
          <cell r="I606" t="str">
            <v>俞岭岭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I607" t="str">
            <v>俞倩文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I608" t="str">
            <v>俞卫民</v>
          </cell>
          <cell r="J608">
            <v>0</v>
          </cell>
          <cell r="K608">
            <v>83500</v>
          </cell>
          <cell r="L608">
            <v>83500</v>
          </cell>
          <cell r="M608">
            <v>8.35</v>
          </cell>
        </row>
        <row r="609">
          <cell r="I609" t="str">
            <v>俞晓丹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I610" t="str">
            <v>俞勇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I611" t="str">
            <v>虞倩琳</v>
          </cell>
          <cell r="J611">
            <v>1</v>
          </cell>
          <cell r="K611">
            <v>100000</v>
          </cell>
          <cell r="L611">
            <v>100000</v>
          </cell>
          <cell r="M611">
            <v>10</v>
          </cell>
        </row>
        <row r="612">
          <cell r="I612" t="str">
            <v>郁勤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I613" t="str">
            <v>郁悦</v>
          </cell>
          <cell r="J613">
            <v>0</v>
          </cell>
          <cell r="K613">
            <v>30000</v>
          </cell>
          <cell r="L613">
            <v>30000</v>
          </cell>
          <cell r="M613">
            <v>3</v>
          </cell>
        </row>
        <row r="614">
          <cell r="I614" t="str">
            <v>袁冰</v>
          </cell>
          <cell r="J614">
            <v>1</v>
          </cell>
          <cell r="K614">
            <v>200000</v>
          </cell>
          <cell r="L614">
            <v>200000</v>
          </cell>
          <cell r="M614">
            <v>20</v>
          </cell>
        </row>
        <row r="615">
          <cell r="I615" t="str">
            <v>袁文杰</v>
          </cell>
          <cell r="J615">
            <v>0</v>
          </cell>
          <cell r="K615">
            <v>100000</v>
          </cell>
          <cell r="L615">
            <v>100000</v>
          </cell>
          <cell r="M615">
            <v>10</v>
          </cell>
        </row>
        <row r="616">
          <cell r="I616" t="str">
            <v>袁瀛波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I617" t="str">
            <v>詹博睿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I618" t="str">
            <v>张?</v>
          </cell>
          <cell r="J618">
            <v>0</v>
          </cell>
          <cell r="K618">
            <v>32000</v>
          </cell>
          <cell r="L618">
            <v>32000</v>
          </cell>
          <cell r="M618">
            <v>3.2</v>
          </cell>
        </row>
        <row r="619">
          <cell r="I619" t="str">
            <v>张爱琴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I620" t="str">
            <v>张超豪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I621" t="str">
            <v>张朝明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I622" t="str">
            <v>张晨</v>
          </cell>
          <cell r="J622">
            <v>0</v>
          </cell>
          <cell r="K622">
            <v>74700</v>
          </cell>
          <cell r="L622">
            <v>74700</v>
          </cell>
          <cell r="M622">
            <v>7.47</v>
          </cell>
        </row>
        <row r="623">
          <cell r="I623" t="str">
            <v>张诚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I624" t="str">
            <v>张大伟</v>
          </cell>
          <cell r="J624">
            <v>0</v>
          </cell>
          <cell r="K624">
            <v>24000</v>
          </cell>
          <cell r="L624">
            <v>24000</v>
          </cell>
          <cell r="M624">
            <v>2.4</v>
          </cell>
        </row>
        <row r="625">
          <cell r="I625" t="str">
            <v>张欢</v>
          </cell>
          <cell r="J625">
            <v>2</v>
          </cell>
          <cell r="K625">
            <v>298000</v>
          </cell>
          <cell r="L625">
            <v>298000</v>
          </cell>
          <cell r="M625">
            <v>29.8</v>
          </cell>
        </row>
        <row r="626">
          <cell r="I626" t="str">
            <v>张晖</v>
          </cell>
          <cell r="J626">
            <v>0</v>
          </cell>
          <cell r="K626">
            <v>74700</v>
          </cell>
          <cell r="L626">
            <v>74700</v>
          </cell>
          <cell r="M626">
            <v>7.47</v>
          </cell>
        </row>
        <row r="627">
          <cell r="I627" t="str">
            <v>张佳勤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</row>
        <row r="628">
          <cell r="I628" t="str">
            <v>张洁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I629" t="str">
            <v>张静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I630" t="str">
            <v>张峻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I631" t="str">
            <v>张丽莉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2">
          <cell r="I632" t="str">
            <v>张俪馨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</row>
        <row r="633">
          <cell r="I633" t="str">
            <v>张林美</v>
          </cell>
          <cell r="J633">
            <v>6</v>
          </cell>
          <cell r="K633">
            <v>58000</v>
          </cell>
          <cell r="L633">
            <v>58000</v>
          </cell>
          <cell r="M633">
            <v>5.8</v>
          </cell>
        </row>
        <row r="634">
          <cell r="I634" t="str">
            <v>张禄华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I635" t="str">
            <v>张佩君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</row>
        <row r="636">
          <cell r="I636" t="str">
            <v>张琴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I637" t="str">
            <v>张琼斐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I638" t="str">
            <v>张蓉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I639" t="str">
            <v>张润雨</v>
          </cell>
          <cell r="J639">
            <v>1</v>
          </cell>
          <cell r="K639">
            <v>306000</v>
          </cell>
          <cell r="L639">
            <v>306000</v>
          </cell>
          <cell r="M639">
            <v>30.6</v>
          </cell>
        </row>
        <row r="640">
          <cell r="I640" t="str">
            <v>张诗云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I641" t="str">
            <v>张束娇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I642" t="str">
            <v>张天超</v>
          </cell>
          <cell r="J642">
            <v>0</v>
          </cell>
          <cell r="K642">
            <v>13000</v>
          </cell>
          <cell r="L642">
            <v>13000</v>
          </cell>
          <cell r="M642">
            <v>1.3</v>
          </cell>
        </row>
        <row r="643">
          <cell r="I643" t="str">
            <v>张文晋</v>
          </cell>
          <cell r="J643">
            <v>0</v>
          </cell>
          <cell r="K643">
            <v>150000</v>
          </cell>
          <cell r="L643">
            <v>150000</v>
          </cell>
          <cell r="M643">
            <v>15</v>
          </cell>
        </row>
        <row r="644">
          <cell r="I644" t="str">
            <v>张孝治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I645" t="str">
            <v>张啸</v>
          </cell>
          <cell r="J645">
            <v>0</v>
          </cell>
          <cell r="K645">
            <v>27000</v>
          </cell>
          <cell r="L645">
            <v>27000</v>
          </cell>
          <cell r="M645">
            <v>2.7</v>
          </cell>
        </row>
        <row r="646">
          <cell r="I646" t="str">
            <v>张啸尘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I647" t="str">
            <v>张馨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I648" t="str">
            <v>张馨怡</v>
          </cell>
          <cell r="J648">
            <v>10</v>
          </cell>
          <cell r="K648">
            <v>200000</v>
          </cell>
          <cell r="L648">
            <v>200000</v>
          </cell>
          <cell r="M648">
            <v>20</v>
          </cell>
        </row>
        <row r="649">
          <cell r="I649" t="str">
            <v>张徐运</v>
          </cell>
          <cell r="J649">
            <v>0</v>
          </cell>
          <cell r="K649">
            <v>10000</v>
          </cell>
          <cell r="L649">
            <v>10000</v>
          </cell>
          <cell r="M649">
            <v>1</v>
          </cell>
        </row>
        <row r="650">
          <cell r="I650" t="str">
            <v>张雅韵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I651" t="str">
            <v>张艳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I652" t="str">
            <v>张燕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I653" t="str">
            <v>张燕艳</v>
          </cell>
          <cell r="J653">
            <v>0</v>
          </cell>
          <cell r="K653">
            <v>6000</v>
          </cell>
          <cell r="L653">
            <v>6000</v>
          </cell>
          <cell r="M653">
            <v>0.6</v>
          </cell>
        </row>
        <row r="654">
          <cell r="I654" t="str">
            <v>张燕贇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I655" t="str">
            <v>张洋洋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I656" t="str">
            <v>张怡婷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I657" t="str">
            <v>张怡云</v>
          </cell>
          <cell r="J657">
            <v>0</v>
          </cell>
          <cell r="K657">
            <v>291800</v>
          </cell>
          <cell r="L657">
            <v>291800</v>
          </cell>
          <cell r="M657">
            <v>29.18</v>
          </cell>
        </row>
        <row r="658">
          <cell r="I658" t="str">
            <v>张颖</v>
          </cell>
          <cell r="J658">
            <v>0</v>
          </cell>
          <cell r="K658">
            <v>100000</v>
          </cell>
          <cell r="L658">
            <v>100000</v>
          </cell>
          <cell r="M658">
            <v>10</v>
          </cell>
        </row>
        <row r="659">
          <cell r="I659" t="str">
            <v>张颖寅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I660" t="str">
            <v>张宇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I661" t="str">
            <v>张聿诚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I662" t="str">
            <v>张毓琦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I663" t="str">
            <v>张玥</v>
          </cell>
          <cell r="J663">
            <v>0</v>
          </cell>
          <cell r="K663">
            <v>200000</v>
          </cell>
          <cell r="L663">
            <v>200000</v>
          </cell>
          <cell r="M663">
            <v>20</v>
          </cell>
        </row>
        <row r="664">
          <cell r="I664" t="str">
            <v>张藻微</v>
          </cell>
          <cell r="J664">
            <v>0</v>
          </cell>
          <cell r="K664">
            <v>57600</v>
          </cell>
          <cell r="L664">
            <v>57600</v>
          </cell>
          <cell r="M664">
            <v>5.76</v>
          </cell>
        </row>
        <row r="665">
          <cell r="I665" t="str">
            <v>张臻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I666" t="str">
            <v>张郅骅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I667" t="str">
            <v>张忠友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I668" t="str">
            <v>张子豪</v>
          </cell>
          <cell r="J668">
            <v>2</v>
          </cell>
          <cell r="K668">
            <v>13000</v>
          </cell>
          <cell r="L668">
            <v>13000</v>
          </cell>
          <cell r="M668">
            <v>1.3</v>
          </cell>
        </row>
        <row r="669">
          <cell r="I669" t="str">
            <v>张紫霄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I670" t="str">
            <v>张自然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</row>
        <row r="671">
          <cell r="I671" t="str">
            <v>章逸昊</v>
          </cell>
          <cell r="J671">
            <v>0</v>
          </cell>
          <cell r="K671">
            <v>40000</v>
          </cell>
          <cell r="L671">
            <v>40000</v>
          </cell>
          <cell r="M671">
            <v>4</v>
          </cell>
        </row>
        <row r="672">
          <cell r="I672" t="str">
            <v>赵蓓莲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I673" t="str">
            <v>赵彬燕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I674" t="str">
            <v>赵峰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I675" t="str">
            <v>赵汉青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I676" t="str">
            <v>赵嘉昊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I677" t="str">
            <v>赵娇娇</v>
          </cell>
          <cell r="J677">
            <v>2</v>
          </cell>
          <cell r="K677">
            <v>0</v>
          </cell>
          <cell r="L677">
            <v>0</v>
          </cell>
          <cell r="M677">
            <v>0</v>
          </cell>
        </row>
        <row r="678">
          <cell r="I678" t="str">
            <v>赵琳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I679" t="str">
            <v>赵市宇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I680" t="str">
            <v>赵轶颖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I681" t="str">
            <v>赵韵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I682" t="str">
            <v>赵张洋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I683" t="str">
            <v>郑聪彦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I684" t="str">
            <v>郑浩君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</row>
        <row r="685">
          <cell r="I685" t="str">
            <v>郑佳伟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I686" t="str">
            <v>郑阳</v>
          </cell>
          <cell r="J686">
            <v>1</v>
          </cell>
          <cell r="K686">
            <v>86000</v>
          </cell>
          <cell r="L686">
            <v>86000</v>
          </cell>
          <cell r="M686">
            <v>8.6</v>
          </cell>
        </row>
        <row r="687">
          <cell r="I687" t="str">
            <v>郑元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</row>
        <row r="688">
          <cell r="I688" t="str">
            <v>仲维芳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</row>
        <row r="689">
          <cell r="I689" t="str">
            <v>周辰</v>
          </cell>
          <cell r="J689">
            <v>11</v>
          </cell>
          <cell r="K689">
            <v>0</v>
          </cell>
          <cell r="L689">
            <v>0</v>
          </cell>
          <cell r="M689">
            <v>0</v>
          </cell>
        </row>
        <row r="690">
          <cell r="I690" t="str">
            <v>周辰峰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I691" t="str">
            <v>周海伦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I692" t="str">
            <v>周华</v>
          </cell>
          <cell r="J692">
            <v>0</v>
          </cell>
          <cell r="K692">
            <v>70000</v>
          </cell>
          <cell r="L692">
            <v>70000</v>
          </cell>
          <cell r="M692">
            <v>7</v>
          </cell>
        </row>
        <row r="693">
          <cell r="I693" t="str">
            <v>周慧利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</row>
        <row r="694">
          <cell r="I694" t="str">
            <v>周嘉慧</v>
          </cell>
          <cell r="J694">
            <v>10</v>
          </cell>
          <cell r="K694">
            <v>20000</v>
          </cell>
          <cell r="L694">
            <v>20000</v>
          </cell>
          <cell r="M694">
            <v>2</v>
          </cell>
        </row>
        <row r="695">
          <cell r="I695" t="str">
            <v>周凯元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</row>
        <row r="696">
          <cell r="I696" t="str">
            <v>周黎明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I697" t="str">
            <v>周玲玲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I698" t="str">
            <v>周美倩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I699" t="str">
            <v>周培松</v>
          </cell>
          <cell r="J699">
            <v>0</v>
          </cell>
          <cell r="K699">
            <v>90000</v>
          </cell>
          <cell r="L699">
            <v>90000</v>
          </cell>
          <cell r="M699">
            <v>9</v>
          </cell>
        </row>
        <row r="700">
          <cell r="I700" t="str">
            <v>周琴</v>
          </cell>
          <cell r="J700">
            <v>0</v>
          </cell>
          <cell r="K700">
            <v>35900</v>
          </cell>
          <cell r="L700">
            <v>35900</v>
          </cell>
          <cell r="M700">
            <v>3.59</v>
          </cell>
        </row>
        <row r="701">
          <cell r="I701" t="str">
            <v>周沁桐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</row>
        <row r="702">
          <cell r="I702" t="str">
            <v>周晴晴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I703" t="str">
            <v>周汝泽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I704" t="str">
            <v>周思亦</v>
          </cell>
          <cell r="J704">
            <v>1</v>
          </cell>
          <cell r="K704">
            <v>644613</v>
          </cell>
          <cell r="L704">
            <v>644613</v>
          </cell>
          <cell r="M704">
            <v>64.4613</v>
          </cell>
        </row>
        <row r="705">
          <cell r="I705" t="str">
            <v>周涛远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I706" t="str">
            <v>周天成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I707" t="str">
            <v>周啸天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I708" t="str">
            <v>周昕悦</v>
          </cell>
          <cell r="J708">
            <v>2</v>
          </cell>
          <cell r="K708">
            <v>0</v>
          </cell>
          <cell r="L708">
            <v>0</v>
          </cell>
          <cell r="M708">
            <v>0</v>
          </cell>
        </row>
        <row r="709">
          <cell r="I709" t="str">
            <v>周欣宇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I710" t="str">
            <v>周欣悦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I711" t="str">
            <v>周燕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I712" t="str">
            <v>周燕君</v>
          </cell>
          <cell r="J712">
            <v>0</v>
          </cell>
          <cell r="K712">
            <v>128600</v>
          </cell>
          <cell r="L712">
            <v>128600</v>
          </cell>
          <cell r="M712">
            <v>12.86</v>
          </cell>
        </row>
        <row r="713">
          <cell r="I713" t="str">
            <v>周以倩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I714" t="str">
            <v>周宇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I715" t="str">
            <v>周玉婷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I716" t="str">
            <v>周元弢</v>
          </cell>
          <cell r="J716">
            <v>0</v>
          </cell>
          <cell r="K716">
            <v>13500</v>
          </cell>
          <cell r="L716">
            <v>13500</v>
          </cell>
          <cell r="M716">
            <v>1.35</v>
          </cell>
        </row>
        <row r="717">
          <cell r="I717" t="str">
            <v>周韵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I718" t="str">
            <v>朱承波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I719" t="str">
            <v>朱法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I720" t="str">
            <v>朱芬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I721" t="str">
            <v>朱佳佳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I722" t="str">
            <v>朱佳敏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I723" t="str">
            <v>朱建青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I724" t="str">
            <v>朱洁婷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I725" t="str">
            <v>朱军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I726" t="str">
            <v>朱君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I727" t="str">
            <v>朱丽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I728" t="str">
            <v>朱丽梅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I729" t="str">
            <v>朱清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I730" t="str">
            <v>朱少廷</v>
          </cell>
          <cell r="J730">
            <v>0</v>
          </cell>
          <cell r="K730">
            <v>15000</v>
          </cell>
          <cell r="L730">
            <v>15000</v>
          </cell>
          <cell r="M730">
            <v>1.5</v>
          </cell>
        </row>
        <row r="731">
          <cell r="I731" t="str">
            <v>朱薇</v>
          </cell>
          <cell r="J731">
            <v>0</v>
          </cell>
          <cell r="K731">
            <v>50000</v>
          </cell>
          <cell r="L731">
            <v>50000</v>
          </cell>
          <cell r="M731">
            <v>5</v>
          </cell>
        </row>
        <row r="732">
          <cell r="I732" t="str">
            <v>朱伟彪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I733" t="str">
            <v>朱伟杰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I734" t="str">
            <v>朱小弟</v>
          </cell>
          <cell r="J734">
            <v>0</v>
          </cell>
          <cell r="K734">
            <v>80900</v>
          </cell>
          <cell r="L734">
            <v>80900</v>
          </cell>
          <cell r="M734">
            <v>8.09</v>
          </cell>
        </row>
        <row r="735">
          <cell r="I735" t="str">
            <v>朱旖辰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I736" t="str">
            <v>朱屹帆</v>
          </cell>
          <cell r="J736">
            <v>8</v>
          </cell>
          <cell r="K736">
            <v>12900</v>
          </cell>
          <cell r="L736">
            <v>12900</v>
          </cell>
          <cell r="M736">
            <v>1.29</v>
          </cell>
        </row>
        <row r="737">
          <cell r="I737" t="str">
            <v>朱勇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I738" t="str">
            <v>朱郁芬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I739" t="str">
            <v>庄佳毅</v>
          </cell>
          <cell r="J739">
            <v>0</v>
          </cell>
          <cell r="K739">
            <v>120000</v>
          </cell>
          <cell r="L739">
            <v>120000</v>
          </cell>
          <cell r="M739">
            <v>12</v>
          </cell>
        </row>
        <row r="740">
          <cell r="I740" t="str">
            <v>庄冉</v>
          </cell>
          <cell r="J740">
            <v>2</v>
          </cell>
          <cell r="K740">
            <v>0</v>
          </cell>
          <cell r="L740">
            <v>0</v>
          </cell>
          <cell r="M740">
            <v>0</v>
          </cell>
        </row>
        <row r="741">
          <cell r="I741" t="str">
            <v>邹盛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I742" t="str">
            <v>邹世奇</v>
          </cell>
          <cell r="J742">
            <v>0</v>
          </cell>
          <cell r="K742">
            <v>862000</v>
          </cell>
          <cell r="L742">
            <v>862000</v>
          </cell>
          <cell r="M742">
            <v>86.2</v>
          </cell>
        </row>
        <row r="743">
          <cell r="I743" t="str">
            <v>(空白)</v>
          </cell>
        </row>
        <row r="743">
          <cell r="M743">
            <v>0</v>
          </cell>
        </row>
        <row r="744">
          <cell r="I744" t="str">
            <v>总计</v>
          </cell>
          <cell r="J744">
            <v>789</v>
          </cell>
          <cell r="K744">
            <v>51903041</v>
          </cell>
          <cell r="L744">
            <v>51903041</v>
          </cell>
          <cell r="M744">
            <v>5190.3041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鑫e贷大额客户授信数据"/>
      <sheetName val="鑫e贷大额客户借据数据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J1" t="str">
            <v>尽调客户经理</v>
          </cell>
          <cell r="K1" t="str">
            <v>计数项:尽调客户经理</v>
          </cell>
        </row>
        <row r="2">
          <cell r="J2" t="str">
            <v>曹倩云</v>
          </cell>
          <cell r="K2">
            <v>46</v>
          </cell>
        </row>
        <row r="3">
          <cell r="J3" t="str">
            <v>陈靓</v>
          </cell>
          <cell r="K3">
            <v>2</v>
          </cell>
        </row>
        <row r="4">
          <cell r="J4" t="str">
            <v>陈莉娜</v>
          </cell>
          <cell r="K4">
            <v>1</v>
          </cell>
        </row>
        <row r="5">
          <cell r="J5" t="str">
            <v>陈名</v>
          </cell>
          <cell r="K5">
            <v>2</v>
          </cell>
        </row>
        <row r="6">
          <cell r="J6" t="str">
            <v>陈淑玲</v>
          </cell>
          <cell r="K6">
            <v>1</v>
          </cell>
        </row>
        <row r="7">
          <cell r="J7" t="str">
            <v>杜星瑶</v>
          </cell>
          <cell r="K7">
            <v>41</v>
          </cell>
        </row>
        <row r="8">
          <cell r="J8" t="str">
            <v>费文婷</v>
          </cell>
          <cell r="K8">
            <v>13</v>
          </cell>
        </row>
        <row r="9">
          <cell r="J9" t="str">
            <v>顾伟丽</v>
          </cell>
          <cell r="K9">
            <v>2</v>
          </cell>
        </row>
        <row r="10">
          <cell r="J10" t="str">
            <v>何佳</v>
          </cell>
          <cell r="K10">
            <v>1</v>
          </cell>
        </row>
        <row r="11">
          <cell r="J11" t="str">
            <v>黄旭</v>
          </cell>
          <cell r="K11">
            <v>60</v>
          </cell>
        </row>
        <row r="12">
          <cell r="J12" t="str">
            <v>李亚</v>
          </cell>
          <cell r="K12">
            <v>61</v>
          </cell>
        </row>
        <row r="13">
          <cell r="J13" t="str">
            <v>李雨蒙</v>
          </cell>
          <cell r="K13">
            <v>2</v>
          </cell>
        </row>
        <row r="14">
          <cell r="J14" t="str">
            <v>李志明</v>
          </cell>
          <cell r="K14">
            <v>1</v>
          </cell>
        </row>
        <row r="15">
          <cell r="J15" t="str">
            <v>刘国平</v>
          </cell>
          <cell r="K15">
            <v>1</v>
          </cell>
        </row>
        <row r="16">
          <cell r="J16" t="str">
            <v>刘一瑾</v>
          </cell>
          <cell r="K16">
            <v>4</v>
          </cell>
        </row>
        <row r="17">
          <cell r="J17" t="str">
            <v>马越骋</v>
          </cell>
          <cell r="K17">
            <v>2</v>
          </cell>
        </row>
        <row r="18">
          <cell r="J18" t="str">
            <v>茅敏艳</v>
          </cell>
          <cell r="K18">
            <v>1</v>
          </cell>
        </row>
        <row r="19">
          <cell r="J19" t="str">
            <v>钱潇伟</v>
          </cell>
          <cell r="K19">
            <v>1</v>
          </cell>
        </row>
        <row r="20">
          <cell r="J20" t="str">
            <v>寿春连</v>
          </cell>
          <cell r="K20">
            <v>1</v>
          </cell>
        </row>
        <row r="21">
          <cell r="J21" t="str">
            <v>宋丽凤</v>
          </cell>
          <cell r="K21">
            <v>1</v>
          </cell>
        </row>
        <row r="22">
          <cell r="J22" t="str">
            <v>孙仰阳</v>
          </cell>
          <cell r="K22">
            <v>3</v>
          </cell>
        </row>
        <row r="23">
          <cell r="J23" t="str">
            <v>陶宏伟</v>
          </cell>
          <cell r="K23">
            <v>1</v>
          </cell>
        </row>
        <row r="24">
          <cell r="J24" t="str">
            <v>童思佳</v>
          </cell>
          <cell r="K24">
            <v>2</v>
          </cell>
        </row>
        <row r="25">
          <cell r="J25" t="str">
            <v>万华</v>
          </cell>
          <cell r="K25">
            <v>5</v>
          </cell>
        </row>
        <row r="26">
          <cell r="J26" t="str">
            <v>王纯</v>
          </cell>
          <cell r="K26">
            <v>1</v>
          </cell>
        </row>
        <row r="27">
          <cell r="J27" t="str">
            <v>王美燕</v>
          </cell>
          <cell r="K27">
            <v>81</v>
          </cell>
        </row>
        <row r="28">
          <cell r="J28" t="str">
            <v>徐君</v>
          </cell>
          <cell r="K28">
            <v>22</v>
          </cell>
        </row>
        <row r="29">
          <cell r="J29" t="str">
            <v>徐圆圆</v>
          </cell>
          <cell r="K29">
            <v>4</v>
          </cell>
        </row>
        <row r="30">
          <cell r="J30" t="str">
            <v>许嘉陆</v>
          </cell>
          <cell r="K30">
            <v>6</v>
          </cell>
        </row>
        <row r="31">
          <cell r="J31" t="str">
            <v>许闻多</v>
          </cell>
          <cell r="K31">
            <v>4</v>
          </cell>
        </row>
        <row r="32">
          <cell r="J32" t="str">
            <v>严洁颖</v>
          </cell>
          <cell r="K32">
            <v>1</v>
          </cell>
        </row>
        <row r="33">
          <cell r="J33" t="str">
            <v>杨欢</v>
          </cell>
          <cell r="K33">
            <v>3</v>
          </cell>
        </row>
        <row r="34">
          <cell r="J34" t="str">
            <v>杨小东</v>
          </cell>
          <cell r="K34">
            <v>100</v>
          </cell>
        </row>
        <row r="35">
          <cell r="J35" t="str">
            <v>杨宇鹭</v>
          </cell>
          <cell r="K35">
            <v>1</v>
          </cell>
        </row>
        <row r="36">
          <cell r="J36" t="str">
            <v>虞倩琳</v>
          </cell>
          <cell r="K36">
            <v>1</v>
          </cell>
        </row>
        <row r="37">
          <cell r="J37" t="str">
            <v>袁冰</v>
          </cell>
          <cell r="K37">
            <v>1</v>
          </cell>
        </row>
        <row r="38">
          <cell r="J38" t="str">
            <v>张欢</v>
          </cell>
          <cell r="K38">
            <v>1</v>
          </cell>
        </row>
        <row r="39">
          <cell r="J39" t="str">
            <v>张林美</v>
          </cell>
          <cell r="K39">
            <v>2</v>
          </cell>
        </row>
        <row r="40">
          <cell r="J40" t="str">
            <v>张润雨</v>
          </cell>
          <cell r="K40">
            <v>1</v>
          </cell>
        </row>
        <row r="41">
          <cell r="J41" t="str">
            <v>张馨怡</v>
          </cell>
          <cell r="K41">
            <v>4</v>
          </cell>
        </row>
        <row r="42">
          <cell r="J42" t="str">
            <v>周思亦</v>
          </cell>
          <cell r="K42">
            <v>1</v>
          </cell>
        </row>
        <row r="43">
          <cell r="J43" t="str">
            <v>(空白)</v>
          </cell>
        </row>
        <row r="44">
          <cell r="J44" t="str">
            <v>总计</v>
          </cell>
          <cell r="K44">
            <v>489</v>
          </cell>
        </row>
      </sheetData>
      <sheetData sheetId="3" refreshError="1">
        <row r="1">
          <cell r="K1" t="str">
            <v>尽调客户经理</v>
          </cell>
          <cell r="L1" t="str">
            <v>计数项:尽调客户经理</v>
          </cell>
        </row>
        <row r="2">
          <cell r="K2" t="str">
            <v>曹倩云</v>
          </cell>
          <cell r="L2">
            <v>20</v>
          </cell>
        </row>
        <row r="3">
          <cell r="K3" t="str">
            <v>陈靓</v>
          </cell>
          <cell r="L3">
            <v>1</v>
          </cell>
        </row>
        <row r="4">
          <cell r="K4" t="str">
            <v>陈淑玲</v>
          </cell>
          <cell r="L4">
            <v>1</v>
          </cell>
        </row>
        <row r="5">
          <cell r="K5" t="str">
            <v>杜星瑶</v>
          </cell>
          <cell r="L5">
            <v>29</v>
          </cell>
        </row>
        <row r="6">
          <cell r="K6" t="str">
            <v>黄旭</v>
          </cell>
          <cell r="L6">
            <v>36</v>
          </cell>
        </row>
        <row r="7">
          <cell r="K7" t="str">
            <v>李亚</v>
          </cell>
          <cell r="L7">
            <v>26</v>
          </cell>
        </row>
        <row r="8">
          <cell r="K8" t="str">
            <v>马越骋</v>
          </cell>
          <cell r="L8">
            <v>1</v>
          </cell>
        </row>
        <row r="9">
          <cell r="K9" t="str">
            <v>王美燕</v>
          </cell>
          <cell r="L9">
            <v>16</v>
          </cell>
        </row>
        <row r="10">
          <cell r="K10" t="str">
            <v>徐君</v>
          </cell>
          <cell r="L10">
            <v>9</v>
          </cell>
        </row>
        <row r="11">
          <cell r="K11" t="str">
            <v>许闻多</v>
          </cell>
          <cell r="L11">
            <v>1</v>
          </cell>
        </row>
        <row r="12">
          <cell r="K12" t="str">
            <v>杨小东</v>
          </cell>
          <cell r="L12">
            <v>33</v>
          </cell>
        </row>
        <row r="13">
          <cell r="K13" t="str">
            <v>(空白)</v>
          </cell>
        </row>
        <row r="14">
          <cell r="K14" t="str">
            <v>总计</v>
          </cell>
          <cell r="L14">
            <v>173</v>
          </cell>
        </row>
      </sheetData>
      <sheetData sheetId="4" refreshError="1">
        <row r="1">
          <cell r="L1" t="str">
            <v>尽调客户经理</v>
          </cell>
          <cell r="M1" t="str">
            <v>求和项:放款金额</v>
          </cell>
          <cell r="N1" t="str">
            <v>求和项:放款金额</v>
          </cell>
          <cell r="O1" t="str">
            <v>放款</v>
          </cell>
        </row>
        <row r="2">
          <cell r="L2" t="str">
            <v>曹倩云</v>
          </cell>
          <cell r="M2">
            <v>5453271</v>
          </cell>
          <cell r="N2">
            <v>5453271</v>
          </cell>
          <cell r="O2">
            <v>545.3271</v>
          </cell>
        </row>
        <row r="3">
          <cell r="L3" t="str">
            <v>杜星瑶</v>
          </cell>
          <cell r="M3">
            <v>4825000</v>
          </cell>
          <cell r="N3">
            <v>4825000</v>
          </cell>
          <cell r="O3">
            <v>482.5</v>
          </cell>
        </row>
        <row r="4">
          <cell r="L4" t="str">
            <v>杜以晴</v>
          </cell>
          <cell r="M4">
            <v>144400</v>
          </cell>
          <cell r="N4">
            <v>144400</v>
          </cell>
          <cell r="O4">
            <v>14.44</v>
          </cell>
        </row>
        <row r="5">
          <cell r="L5" t="str">
            <v>顾晓峰</v>
          </cell>
          <cell r="M5">
            <v>100000</v>
          </cell>
          <cell r="N5">
            <v>100000</v>
          </cell>
          <cell r="O5">
            <v>10</v>
          </cell>
        </row>
        <row r="6">
          <cell r="L6" t="str">
            <v>郭勤</v>
          </cell>
          <cell r="M6">
            <v>198000</v>
          </cell>
          <cell r="N6">
            <v>198000</v>
          </cell>
          <cell r="O6">
            <v>19.8</v>
          </cell>
        </row>
        <row r="7">
          <cell r="L7" t="str">
            <v>黄旭</v>
          </cell>
          <cell r="M7">
            <v>6633088</v>
          </cell>
          <cell r="N7">
            <v>6633088</v>
          </cell>
          <cell r="O7">
            <v>663.3088</v>
          </cell>
        </row>
        <row r="8">
          <cell r="L8" t="str">
            <v>阚圣凌</v>
          </cell>
          <cell r="M8">
            <v>13000</v>
          </cell>
          <cell r="N8">
            <v>13000</v>
          </cell>
          <cell r="O8">
            <v>1.3</v>
          </cell>
        </row>
        <row r="9">
          <cell r="L9" t="str">
            <v>李亚</v>
          </cell>
          <cell r="M9">
            <v>7227260</v>
          </cell>
          <cell r="N9">
            <v>7227260</v>
          </cell>
          <cell r="O9">
            <v>722.726</v>
          </cell>
        </row>
        <row r="10">
          <cell r="L10" t="str">
            <v>陆可妍</v>
          </cell>
          <cell r="M10">
            <v>528000</v>
          </cell>
          <cell r="N10">
            <v>528000</v>
          </cell>
          <cell r="O10">
            <v>52.8</v>
          </cell>
        </row>
        <row r="11">
          <cell r="L11" t="str">
            <v>罗秋慧</v>
          </cell>
          <cell r="M11">
            <v>25000</v>
          </cell>
          <cell r="N11">
            <v>25000</v>
          </cell>
          <cell r="O11">
            <v>2.5</v>
          </cell>
        </row>
        <row r="12">
          <cell r="L12" t="str">
            <v>茅敏艳</v>
          </cell>
          <cell r="M12">
            <v>169000</v>
          </cell>
          <cell r="N12">
            <v>169000</v>
          </cell>
          <cell r="O12">
            <v>16.9</v>
          </cell>
        </row>
        <row r="13">
          <cell r="L13" t="str">
            <v>莫之汇</v>
          </cell>
          <cell r="M13">
            <v>417223</v>
          </cell>
          <cell r="N13">
            <v>417223</v>
          </cell>
          <cell r="O13">
            <v>41.7223</v>
          </cell>
        </row>
        <row r="14">
          <cell r="L14" t="str">
            <v>钱潇伟</v>
          </cell>
          <cell r="M14">
            <v>80000</v>
          </cell>
          <cell r="N14">
            <v>80000</v>
          </cell>
          <cell r="O14">
            <v>8</v>
          </cell>
        </row>
        <row r="15">
          <cell r="L15" t="str">
            <v>宋丽凤</v>
          </cell>
          <cell r="M15">
            <v>100000</v>
          </cell>
          <cell r="N15">
            <v>100000</v>
          </cell>
          <cell r="O15">
            <v>10</v>
          </cell>
        </row>
        <row r="16">
          <cell r="L16" t="str">
            <v>孙仰阳</v>
          </cell>
          <cell r="M16">
            <v>414666</v>
          </cell>
          <cell r="N16">
            <v>414666</v>
          </cell>
          <cell r="O16">
            <v>41.4666</v>
          </cell>
        </row>
        <row r="17">
          <cell r="L17" t="str">
            <v>唐雯</v>
          </cell>
          <cell r="M17">
            <v>200000</v>
          </cell>
          <cell r="N17">
            <v>200000</v>
          </cell>
          <cell r="O17">
            <v>20</v>
          </cell>
        </row>
        <row r="18">
          <cell r="L18" t="str">
            <v>王美燕</v>
          </cell>
          <cell r="M18">
            <v>3311622</v>
          </cell>
          <cell r="N18">
            <v>3311622</v>
          </cell>
          <cell r="O18">
            <v>331.1622</v>
          </cell>
        </row>
        <row r="19">
          <cell r="L19" t="str">
            <v>徐君</v>
          </cell>
          <cell r="M19">
            <v>2587916</v>
          </cell>
          <cell r="N19">
            <v>2587916</v>
          </cell>
          <cell r="O19">
            <v>258.7916</v>
          </cell>
        </row>
        <row r="20">
          <cell r="L20" t="str">
            <v>许闻多</v>
          </cell>
          <cell r="M20">
            <v>200000</v>
          </cell>
          <cell r="N20">
            <v>200000</v>
          </cell>
          <cell r="O20">
            <v>20</v>
          </cell>
        </row>
        <row r="21">
          <cell r="L21" t="str">
            <v>杨小东</v>
          </cell>
          <cell r="M21">
            <v>4673342</v>
          </cell>
          <cell r="N21">
            <v>4673342</v>
          </cell>
          <cell r="O21">
            <v>467.3342</v>
          </cell>
        </row>
        <row r="22">
          <cell r="L22" t="str">
            <v>张馨怡</v>
          </cell>
          <cell r="M22">
            <v>179698</v>
          </cell>
          <cell r="N22">
            <v>179698</v>
          </cell>
          <cell r="O22">
            <v>17.9698</v>
          </cell>
        </row>
        <row r="23">
          <cell r="L23" t="str">
            <v>张子豪</v>
          </cell>
          <cell r="M23">
            <v>50000</v>
          </cell>
          <cell r="N23">
            <v>50000</v>
          </cell>
          <cell r="O23">
            <v>5</v>
          </cell>
        </row>
        <row r="24">
          <cell r="L24" t="str">
            <v>(空白)</v>
          </cell>
        </row>
        <row r="24">
          <cell r="O24">
            <v>0</v>
          </cell>
        </row>
        <row r="25">
          <cell r="L25" t="str">
            <v>总计</v>
          </cell>
          <cell r="M25">
            <v>37530486</v>
          </cell>
          <cell r="N25">
            <v>37530486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鑫e贷客户经理粒度营销数据"/>
      <sheetName val="上农鑫e贷专案类客户明细报表"/>
    </sheetNames>
    <sheetDataSet>
      <sheetData sheetId="0">
        <row r="1">
          <cell r="I1" t="str">
            <v>客户经理姓名</v>
          </cell>
          <cell r="J1" t="str">
            <v>求和项:本月授信人数</v>
          </cell>
          <cell r="K1" t="str">
            <v>求和项:本月放款金额</v>
          </cell>
          <cell r="L1" t="str">
            <v>求和项:本月放款金额</v>
          </cell>
          <cell r="M1" t="str">
            <v>放款</v>
          </cell>
        </row>
        <row r="2">
          <cell r="I2" t="str">
            <v>艾滨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</row>
        <row r="3">
          <cell r="I3" t="str">
            <v>包俊峰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I4" t="str">
            <v>包绍文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I5" t="str">
            <v>包晓琳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I6" t="str">
            <v>蔡超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I7" t="str">
            <v>蔡程</v>
          </cell>
          <cell r="J7">
            <v>10</v>
          </cell>
          <cell r="K7">
            <v>1000</v>
          </cell>
          <cell r="L7">
            <v>1000</v>
          </cell>
          <cell r="M7">
            <v>0.1</v>
          </cell>
        </row>
        <row r="8">
          <cell r="I8" t="str">
            <v>蔡国卿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I9" t="str">
            <v>蔡建峰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I10" t="str">
            <v>蔡利华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I11" t="str">
            <v>蔡美玲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I12" t="str">
            <v>蔡申宇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I13" t="str">
            <v>蔡素芬</v>
          </cell>
          <cell r="J13">
            <v>0</v>
          </cell>
          <cell r="K13">
            <v>3500</v>
          </cell>
          <cell r="L13">
            <v>3500</v>
          </cell>
          <cell r="M13">
            <v>0.35</v>
          </cell>
        </row>
        <row r="14">
          <cell r="I14" t="str">
            <v>蔡炜路</v>
          </cell>
          <cell r="J14">
            <v>0</v>
          </cell>
          <cell r="K14">
            <v>34200</v>
          </cell>
          <cell r="L14">
            <v>34200</v>
          </cell>
          <cell r="M14">
            <v>3.42</v>
          </cell>
        </row>
        <row r="15">
          <cell r="I15" t="str">
            <v>蔡燕雯</v>
          </cell>
          <cell r="J15">
            <v>1</v>
          </cell>
          <cell r="K15">
            <v>6000</v>
          </cell>
          <cell r="L15">
            <v>6000</v>
          </cell>
          <cell r="M15">
            <v>0.6</v>
          </cell>
        </row>
        <row r="16">
          <cell r="I16" t="str">
            <v>蔡逸钦</v>
          </cell>
          <cell r="J16">
            <v>0</v>
          </cell>
          <cell r="K16">
            <v>20000</v>
          </cell>
          <cell r="L16">
            <v>20000</v>
          </cell>
          <cell r="M16">
            <v>2</v>
          </cell>
        </row>
        <row r="17">
          <cell r="I17" t="str">
            <v>蔡颖军</v>
          </cell>
          <cell r="J17">
            <v>0</v>
          </cell>
          <cell r="K17">
            <v>300000</v>
          </cell>
          <cell r="L17">
            <v>300000</v>
          </cell>
          <cell r="M17">
            <v>30</v>
          </cell>
        </row>
        <row r="18">
          <cell r="I18" t="str">
            <v>蔡征寰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I19" t="str">
            <v>蔡正鹏</v>
          </cell>
          <cell r="J19">
            <v>0</v>
          </cell>
          <cell r="K19">
            <v>220000</v>
          </cell>
          <cell r="L19">
            <v>220000</v>
          </cell>
          <cell r="M19">
            <v>22</v>
          </cell>
        </row>
        <row r="20">
          <cell r="I20" t="str">
            <v>蔡志赟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I21" t="str">
            <v>曹茗婕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I22" t="str">
            <v>曹倩云</v>
          </cell>
          <cell r="J22">
            <v>29</v>
          </cell>
          <cell r="K22">
            <v>1538000</v>
          </cell>
          <cell r="L22">
            <v>1538000</v>
          </cell>
          <cell r="M22">
            <v>153.8</v>
          </cell>
        </row>
        <row r="23">
          <cell r="I23" t="str">
            <v>曹仁忠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I24" t="str">
            <v>曹怡珺</v>
          </cell>
          <cell r="J24">
            <v>0</v>
          </cell>
          <cell r="K24">
            <v>170000</v>
          </cell>
          <cell r="L24">
            <v>170000</v>
          </cell>
          <cell r="M24">
            <v>17</v>
          </cell>
        </row>
        <row r="25">
          <cell r="I25" t="str">
            <v>曹羿君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I26" t="str">
            <v>曹雨诚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I27" t="str">
            <v>曹媛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I28" t="str">
            <v>曹征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I29" t="str">
            <v>曹忠权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I30" t="str">
            <v>陈朝阳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I31" t="str">
            <v>陈淦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I32" t="str">
            <v>陈昊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I33" t="str">
            <v>陈弘俊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I34" t="str">
            <v>陈建强</v>
          </cell>
          <cell r="J34">
            <v>2</v>
          </cell>
          <cell r="K34">
            <v>0</v>
          </cell>
          <cell r="L34">
            <v>0</v>
          </cell>
          <cell r="M34">
            <v>0</v>
          </cell>
        </row>
        <row r="35">
          <cell r="I35" t="str">
            <v>陈剑峰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I36" t="str">
            <v>陈洁云</v>
          </cell>
          <cell r="J36">
            <v>85</v>
          </cell>
          <cell r="K36">
            <v>353000</v>
          </cell>
          <cell r="L36">
            <v>353000</v>
          </cell>
          <cell r="M36">
            <v>35.3</v>
          </cell>
        </row>
        <row r="37">
          <cell r="I37" t="str">
            <v>陈靓</v>
          </cell>
          <cell r="J37">
            <v>2</v>
          </cell>
          <cell r="K37">
            <v>9000</v>
          </cell>
          <cell r="L37">
            <v>9000</v>
          </cell>
          <cell r="M37">
            <v>0.9</v>
          </cell>
        </row>
        <row r="38">
          <cell r="I38" t="str">
            <v>陈莉娜</v>
          </cell>
          <cell r="J38">
            <v>1</v>
          </cell>
          <cell r="K38">
            <v>310000</v>
          </cell>
          <cell r="L38">
            <v>310000</v>
          </cell>
          <cell r="M38">
            <v>31</v>
          </cell>
        </row>
        <row r="39">
          <cell r="I39" t="str">
            <v>陈璐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I40" t="str">
            <v>陈敏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I41" t="str">
            <v>陈名</v>
          </cell>
          <cell r="J41">
            <v>2</v>
          </cell>
          <cell r="K41">
            <v>621725</v>
          </cell>
          <cell r="L41">
            <v>621725</v>
          </cell>
          <cell r="M41">
            <v>62.1725</v>
          </cell>
        </row>
        <row r="42">
          <cell r="I42" t="str">
            <v>陈珮瑶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I43" t="str">
            <v>陈琦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I44" t="str">
            <v>陈秋依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I45" t="str">
            <v>陈瑞卿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I46" t="str">
            <v>陈睿佳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I47" t="str">
            <v>陈诗然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I48" t="str">
            <v>陈淑玲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  <row r="49">
          <cell r="I49" t="str">
            <v>陈思齐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I50" t="str">
            <v>陈婷</v>
          </cell>
          <cell r="J50">
            <v>0</v>
          </cell>
          <cell r="K50">
            <v>28500</v>
          </cell>
          <cell r="L50">
            <v>28500</v>
          </cell>
          <cell r="M50">
            <v>2.85</v>
          </cell>
        </row>
        <row r="51">
          <cell r="I51" t="str">
            <v>陈伟奋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I52" t="str">
            <v>陈雯瑛</v>
          </cell>
          <cell r="J52">
            <v>17</v>
          </cell>
          <cell r="K52">
            <v>270000</v>
          </cell>
          <cell r="L52">
            <v>270000</v>
          </cell>
          <cell r="M52">
            <v>27</v>
          </cell>
        </row>
        <row r="53">
          <cell r="I53" t="str">
            <v>陈晓敏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I54" t="str">
            <v>陈欣文</v>
          </cell>
          <cell r="J54">
            <v>0</v>
          </cell>
          <cell r="K54">
            <v>200000</v>
          </cell>
          <cell r="L54">
            <v>200000</v>
          </cell>
          <cell r="M54">
            <v>20</v>
          </cell>
        </row>
        <row r="55">
          <cell r="I55" t="str">
            <v>陈俨珏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I56" t="str">
            <v>陈艳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I57" t="str">
            <v>陈瑶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I58" t="str">
            <v>陈以恒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I59" t="str">
            <v>陈永琪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I60" t="str">
            <v>陈语嘉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I61" t="str">
            <v>陈玉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I62" t="str">
            <v>陈园园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I63" t="str">
            <v>陈真逸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I64" t="str">
            <v>陈子悦</v>
          </cell>
          <cell r="J64">
            <v>11</v>
          </cell>
          <cell r="K64">
            <v>0</v>
          </cell>
          <cell r="L64">
            <v>0</v>
          </cell>
          <cell r="M64">
            <v>0</v>
          </cell>
        </row>
        <row r="65">
          <cell r="I65" t="str">
            <v>成丽萍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I66" t="str">
            <v>程钧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I67" t="str">
            <v>程远芳</v>
          </cell>
          <cell r="J67">
            <v>0</v>
          </cell>
          <cell r="K67">
            <v>109000</v>
          </cell>
          <cell r="L67">
            <v>109000</v>
          </cell>
          <cell r="M67">
            <v>10.9</v>
          </cell>
        </row>
        <row r="68">
          <cell r="I68" t="str">
            <v>程智华</v>
          </cell>
          <cell r="J68">
            <v>0</v>
          </cell>
          <cell r="K68">
            <v>20000</v>
          </cell>
          <cell r="L68">
            <v>20000</v>
          </cell>
          <cell r="M68">
            <v>2</v>
          </cell>
        </row>
        <row r="69">
          <cell r="I69" t="str">
            <v>储天捷</v>
          </cell>
          <cell r="J69">
            <v>3</v>
          </cell>
          <cell r="K69">
            <v>100000</v>
          </cell>
          <cell r="L69">
            <v>100000</v>
          </cell>
          <cell r="M69">
            <v>10</v>
          </cell>
        </row>
        <row r="70">
          <cell r="I70" t="str">
            <v>褚梦露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I71" t="str">
            <v>戴纯清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I72" t="str">
            <v>戴加贝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I73" t="str">
            <v>戴佳怡</v>
          </cell>
          <cell r="J73">
            <v>0</v>
          </cell>
          <cell r="K73">
            <v>2600</v>
          </cell>
          <cell r="L73">
            <v>2600</v>
          </cell>
          <cell r="M73">
            <v>0.26</v>
          </cell>
        </row>
        <row r="74">
          <cell r="I74" t="str">
            <v>戴思静</v>
          </cell>
          <cell r="J74">
            <v>0</v>
          </cell>
          <cell r="K74">
            <v>72000</v>
          </cell>
          <cell r="L74">
            <v>72000</v>
          </cell>
          <cell r="M74">
            <v>7.2</v>
          </cell>
        </row>
        <row r="75">
          <cell r="I75" t="str">
            <v>戴贇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I76" t="str">
            <v>邓艳丽</v>
          </cell>
          <cell r="J76">
            <v>1</v>
          </cell>
          <cell r="K76">
            <v>623700</v>
          </cell>
          <cell r="L76">
            <v>623700</v>
          </cell>
          <cell r="M76">
            <v>62.37</v>
          </cell>
        </row>
        <row r="77">
          <cell r="I77" t="str">
            <v>丁丹萍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I78" t="str">
            <v>丁晓雄</v>
          </cell>
          <cell r="J78">
            <v>4</v>
          </cell>
          <cell r="K78">
            <v>16000</v>
          </cell>
          <cell r="L78">
            <v>16000</v>
          </cell>
          <cell r="M78">
            <v>1.6</v>
          </cell>
        </row>
        <row r="79">
          <cell r="I79" t="str">
            <v>董莉莉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I80" t="str">
            <v>董伟菁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I81" t="str">
            <v>董秀兰</v>
          </cell>
          <cell r="J81">
            <v>0</v>
          </cell>
          <cell r="K81">
            <v>200000</v>
          </cell>
          <cell r="L81">
            <v>200000</v>
          </cell>
          <cell r="M81">
            <v>20</v>
          </cell>
        </row>
        <row r="82">
          <cell r="I82" t="str">
            <v>杜鑫怡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I83" t="str">
            <v>杜星瑶</v>
          </cell>
          <cell r="J83">
            <v>28</v>
          </cell>
          <cell r="K83">
            <v>1688000</v>
          </cell>
          <cell r="L83">
            <v>1688000</v>
          </cell>
          <cell r="M83">
            <v>168.8</v>
          </cell>
        </row>
        <row r="84">
          <cell r="I84" t="str">
            <v>杜以晴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I85" t="str">
            <v>樊文笺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I86" t="str">
            <v>范文通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I87" t="str">
            <v>房玉虹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I88" t="str">
            <v>费思量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I89" t="str">
            <v>费文婷</v>
          </cell>
          <cell r="J89">
            <v>15</v>
          </cell>
          <cell r="K89">
            <v>0</v>
          </cell>
          <cell r="L89">
            <v>0</v>
          </cell>
          <cell r="M89">
            <v>0</v>
          </cell>
        </row>
        <row r="90">
          <cell r="I90" t="str">
            <v>费晓晨</v>
          </cell>
          <cell r="J90">
            <v>0</v>
          </cell>
          <cell r="K90">
            <v>272500</v>
          </cell>
          <cell r="L90">
            <v>272500</v>
          </cell>
          <cell r="M90">
            <v>27.25</v>
          </cell>
        </row>
        <row r="91">
          <cell r="I91" t="str">
            <v>冯凯</v>
          </cell>
          <cell r="J91">
            <v>1</v>
          </cell>
          <cell r="K91">
            <v>0</v>
          </cell>
          <cell r="L91">
            <v>0</v>
          </cell>
          <cell r="M91">
            <v>0</v>
          </cell>
        </row>
        <row r="92">
          <cell r="I92" t="str">
            <v>冯妮</v>
          </cell>
          <cell r="J92">
            <v>4</v>
          </cell>
          <cell r="K92">
            <v>0</v>
          </cell>
          <cell r="L92">
            <v>0</v>
          </cell>
          <cell r="M92">
            <v>0</v>
          </cell>
        </row>
        <row r="93">
          <cell r="I93" t="str">
            <v>冯伟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I94" t="str">
            <v>傅静妍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I95" t="str">
            <v>高磊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I96" t="str">
            <v>高露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I97" t="str">
            <v>高卫恩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I98" t="str">
            <v>高阳</v>
          </cell>
          <cell r="J98">
            <v>0</v>
          </cell>
          <cell r="K98">
            <v>11000</v>
          </cell>
          <cell r="L98">
            <v>11000</v>
          </cell>
          <cell r="M98">
            <v>1.1</v>
          </cell>
        </row>
        <row r="99">
          <cell r="I99" t="str">
            <v>高越</v>
          </cell>
          <cell r="J99">
            <v>0</v>
          </cell>
          <cell r="K99">
            <v>109300</v>
          </cell>
          <cell r="L99">
            <v>109300</v>
          </cell>
          <cell r="M99">
            <v>10.93</v>
          </cell>
        </row>
        <row r="100">
          <cell r="I100" t="str">
            <v>高鋆睿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I101" t="str">
            <v>郜晓霖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I102" t="str">
            <v>戈鑫毅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I103" t="str">
            <v>葛欣怡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I104" t="str">
            <v>龚纯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I105" t="str">
            <v>龚昊</v>
          </cell>
          <cell r="J105">
            <v>1</v>
          </cell>
          <cell r="K105">
            <v>0</v>
          </cell>
          <cell r="L105">
            <v>0</v>
          </cell>
          <cell r="M105">
            <v>0</v>
          </cell>
        </row>
        <row r="106">
          <cell r="I106" t="str">
            <v>龚浩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I107" t="str">
            <v>龚华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I108" t="str">
            <v>龚洁</v>
          </cell>
          <cell r="J108">
            <v>0</v>
          </cell>
          <cell r="K108">
            <v>307000</v>
          </cell>
          <cell r="L108">
            <v>307000</v>
          </cell>
          <cell r="M108">
            <v>30.7</v>
          </cell>
        </row>
        <row r="109">
          <cell r="I109" t="str">
            <v>龚文浩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I110" t="str">
            <v>龚欣怡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I111" t="str">
            <v>龚振华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I112" t="str">
            <v>龚政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I113" t="str">
            <v>顾诚劼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I114" t="str">
            <v>顾虹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I115" t="str">
            <v>顾佳怡</v>
          </cell>
          <cell r="J115">
            <v>0</v>
          </cell>
          <cell r="K115">
            <v>86300</v>
          </cell>
          <cell r="L115">
            <v>86300</v>
          </cell>
          <cell r="M115">
            <v>8.63</v>
          </cell>
        </row>
        <row r="116">
          <cell r="I116" t="str">
            <v>顾佳源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I117" t="str">
            <v>顾建安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I118" t="str">
            <v>顾美芬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I119" t="str">
            <v>顾盼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I120" t="str">
            <v>顾琼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I121" t="str">
            <v>顾诗芸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I122" t="str">
            <v>顾伟洁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I123" t="str">
            <v>顾伟丽</v>
          </cell>
          <cell r="J123">
            <v>2</v>
          </cell>
          <cell r="K123">
            <v>1089460</v>
          </cell>
          <cell r="L123">
            <v>1089460</v>
          </cell>
          <cell r="M123">
            <v>108.946</v>
          </cell>
        </row>
        <row r="124">
          <cell r="I124" t="str">
            <v>顾卫平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I125" t="str">
            <v>顾晓峰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I126" t="str">
            <v>顾嫣丽</v>
          </cell>
          <cell r="J126">
            <v>0</v>
          </cell>
          <cell r="K126">
            <v>30000</v>
          </cell>
          <cell r="L126">
            <v>30000</v>
          </cell>
          <cell r="M126">
            <v>3</v>
          </cell>
        </row>
        <row r="127">
          <cell r="I127" t="str">
            <v>顾亦萌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I128" t="str">
            <v>顾奕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I129" t="str">
            <v>顾愉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I130" t="str">
            <v>顾悦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I131" t="str">
            <v>顾振宇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I132" t="str">
            <v>顾志涛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I133" t="str">
            <v>桂旖旎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I134" t="str">
            <v>郭北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I135" t="str">
            <v>郭凤华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I136" t="str">
            <v>郭静华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I137" t="str">
            <v>郭勤</v>
          </cell>
          <cell r="J137">
            <v>1</v>
          </cell>
          <cell r="K137">
            <v>579783</v>
          </cell>
          <cell r="L137">
            <v>579783</v>
          </cell>
          <cell r="M137">
            <v>57.9783</v>
          </cell>
        </row>
        <row r="138">
          <cell r="I138" t="str">
            <v>郭青青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I139" t="str">
            <v>郭思宇</v>
          </cell>
          <cell r="J139">
            <v>1</v>
          </cell>
          <cell r="K139">
            <v>0</v>
          </cell>
          <cell r="L139">
            <v>0</v>
          </cell>
          <cell r="M139">
            <v>0</v>
          </cell>
        </row>
        <row r="140">
          <cell r="I140" t="str">
            <v>郭婉姣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I141" t="str">
            <v>郭莹珞</v>
          </cell>
          <cell r="J141">
            <v>3</v>
          </cell>
          <cell r="K141">
            <v>0</v>
          </cell>
          <cell r="L141">
            <v>0</v>
          </cell>
          <cell r="M141">
            <v>0</v>
          </cell>
        </row>
        <row r="142">
          <cell r="I142" t="str">
            <v>韩欧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I143" t="str">
            <v>郝剑华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I144" t="str">
            <v>何佳</v>
          </cell>
          <cell r="J144">
            <v>3</v>
          </cell>
          <cell r="K144">
            <v>20000</v>
          </cell>
          <cell r="L144">
            <v>20000</v>
          </cell>
          <cell r="M144">
            <v>2</v>
          </cell>
        </row>
        <row r="145">
          <cell r="I145" t="str">
            <v>何佳义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I146" t="str">
            <v>何聂琼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I147" t="str">
            <v>何晴妍</v>
          </cell>
          <cell r="J147">
            <v>1</v>
          </cell>
          <cell r="K147">
            <v>20000</v>
          </cell>
          <cell r="L147">
            <v>20000</v>
          </cell>
          <cell r="M147">
            <v>2</v>
          </cell>
        </row>
        <row r="148">
          <cell r="I148" t="str">
            <v>何伟清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I149" t="str">
            <v>何雨秋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I150" t="str">
            <v>和艳珺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I151" t="str">
            <v>洪瞿辰</v>
          </cell>
          <cell r="J151">
            <v>0</v>
          </cell>
          <cell r="K151">
            <v>70000</v>
          </cell>
          <cell r="L151">
            <v>70000</v>
          </cell>
          <cell r="M151">
            <v>7</v>
          </cell>
        </row>
        <row r="152">
          <cell r="I152" t="str">
            <v>胡凤芳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I153" t="str">
            <v>胡菁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I154" t="str">
            <v>胡茹萍</v>
          </cell>
          <cell r="J154">
            <v>0</v>
          </cell>
          <cell r="K154">
            <v>200000</v>
          </cell>
          <cell r="L154">
            <v>200000</v>
          </cell>
          <cell r="M154">
            <v>20</v>
          </cell>
        </row>
        <row r="155">
          <cell r="I155" t="str">
            <v>胡伟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I156" t="str">
            <v>胡燕华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I157" t="str">
            <v>胡轶菲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I158" t="str">
            <v>胡筠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I159" t="str">
            <v>胡振林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I160" t="str">
            <v>胡志军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I161" t="str">
            <v>花瑾漪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I162" t="str">
            <v>花梦琦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I163" t="str">
            <v>黄海东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I164" t="str">
            <v>黄金宇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I165" t="str">
            <v>黄凯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I166" t="str">
            <v>黄立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I167" t="str">
            <v>黄萍</v>
          </cell>
          <cell r="J167">
            <v>0</v>
          </cell>
          <cell r="K167">
            <v>70000</v>
          </cell>
          <cell r="L167">
            <v>70000</v>
          </cell>
          <cell r="M167">
            <v>7</v>
          </cell>
        </row>
        <row r="168">
          <cell r="I168" t="str">
            <v>黄琼</v>
          </cell>
          <cell r="J168">
            <v>0</v>
          </cell>
          <cell r="K168">
            <v>70000</v>
          </cell>
          <cell r="L168">
            <v>70000</v>
          </cell>
          <cell r="M168">
            <v>7</v>
          </cell>
        </row>
        <row r="169">
          <cell r="I169" t="str">
            <v>黄任潇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I170" t="str">
            <v>黄伟丽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I171" t="str">
            <v>黄雯怡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I172" t="str">
            <v>黄晓伟</v>
          </cell>
          <cell r="J172">
            <v>1</v>
          </cell>
          <cell r="K172">
            <v>50000</v>
          </cell>
          <cell r="L172">
            <v>50000</v>
          </cell>
          <cell r="M172">
            <v>5</v>
          </cell>
        </row>
        <row r="173">
          <cell r="I173" t="str">
            <v>黄晓燕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I174" t="str">
            <v>黄晓轶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I175" t="str">
            <v>黄旭</v>
          </cell>
          <cell r="J175">
            <v>30</v>
          </cell>
          <cell r="K175">
            <v>181000</v>
          </cell>
          <cell r="L175">
            <v>181000</v>
          </cell>
          <cell r="M175">
            <v>18.1</v>
          </cell>
        </row>
        <row r="176">
          <cell r="I176" t="str">
            <v>黄燕琼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I177" t="str">
            <v>黄尧</v>
          </cell>
          <cell r="J177">
            <v>0</v>
          </cell>
          <cell r="K177">
            <v>6200</v>
          </cell>
          <cell r="L177">
            <v>6200</v>
          </cell>
          <cell r="M177">
            <v>0.62</v>
          </cell>
        </row>
        <row r="178">
          <cell r="I178" t="str">
            <v>黄伊</v>
          </cell>
          <cell r="J178">
            <v>0</v>
          </cell>
          <cell r="K178">
            <v>200000</v>
          </cell>
          <cell r="L178">
            <v>200000</v>
          </cell>
          <cell r="M178">
            <v>20</v>
          </cell>
        </row>
        <row r="179">
          <cell r="I179" t="str">
            <v>黄伊雯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I180" t="str">
            <v>黄逸莹</v>
          </cell>
          <cell r="J180">
            <v>0</v>
          </cell>
          <cell r="K180">
            <v>135100</v>
          </cell>
          <cell r="L180">
            <v>135100</v>
          </cell>
          <cell r="M180">
            <v>13.51</v>
          </cell>
        </row>
        <row r="181">
          <cell r="I181" t="str">
            <v>黄懿胤</v>
          </cell>
          <cell r="J181">
            <v>0</v>
          </cell>
          <cell r="K181">
            <v>33000</v>
          </cell>
          <cell r="L181">
            <v>33000</v>
          </cell>
          <cell r="M181">
            <v>3.3</v>
          </cell>
        </row>
        <row r="182">
          <cell r="I182" t="str">
            <v>黄芝兰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I183" t="str">
            <v>霍达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I184" t="str">
            <v>姬婷婷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I185" t="str">
            <v>计财兴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I186" t="str">
            <v>计婧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I187" t="str">
            <v>计知己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I188" t="str">
            <v>贾琼</v>
          </cell>
          <cell r="J188">
            <v>0</v>
          </cell>
          <cell r="K188">
            <v>900</v>
          </cell>
          <cell r="L188">
            <v>900</v>
          </cell>
          <cell r="M188">
            <v>0.09</v>
          </cell>
        </row>
        <row r="189">
          <cell r="I189" t="str">
            <v>贾卫东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I190" t="str">
            <v>江川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I191" t="str">
            <v>江琳莉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I192" t="str">
            <v>江以润</v>
          </cell>
          <cell r="J192">
            <v>0</v>
          </cell>
          <cell r="K192">
            <v>16000</v>
          </cell>
          <cell r="L192">
            <v>16000</v>
          </cell>
          <cell r="M192">
            <v>1.6</v>
          </cell>
        </row>
        <row r="193">
          <cell r="I193" t="str">
            <v>姜昊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I194" t="str">
            <v>姜慧珍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I195" t="str">
            <v>姜珉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I196" t="str">
            <v>姜晓晔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I197" t="str">
            <v>蒋朝盛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I198" t="str">
            <v>蒋磊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I199" t="str">
            <v>蒋莉青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I200" t="str">
            <v>蒋育华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I201" t="str">
            <v>蒋钰雯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I202" t="str">
            <v>焦虹</v>
          </cell>
          <cell r="J202">
            <v>0</v>
          </cell>
          <cell r="K202">
            <v>402436</v>
          </cell>
          <cell r="L202">
            <v>402436</v>
          </cell>
          <cell r="M202">
            <v>40.2436</v>
          </cell>
        </row>
        <row r="203">
          <cell r="I203" t="str">
            <v>焦琼锐</v>
          </cell>
          <cell r="J203">
            <v>0</v>
          </cell>
          <cell r="K203">
            <v>20000</v>
          </cell>
          <cell r="L203">
            <v>20000</v>
          </cell>
          <cell r="M203">
            <v>2</v>
          </cell>
        </row>
        <row r="204">
          <cell r="I204" t="str">
            <v>焦玉姗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I205" t="str">
            <v>金斌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I206" t="str">
            <v>金剑斌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I207" t="str">
            <v>金丽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I208" t="str">
            <v>金佩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I209" t="str">
            <v>金涛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I210" t="str">
            <v>金晓欢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I211" t="str">
            <v>金怡筠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I212" t="str">
            <v>金莹莹</v>
          </cell>
          <cell r="J212">
            <v>5</v>
          </cell>
          <cell r="K212">
            <v>0</v>
          </cell>
          <cell r="L212">
            <v>0</v>
          </cell>
          <cell r="M212">
            <v>0</v>
          </cell>
        </row>
        <row r="213">
          <cell r="I213" t="str">
            <v>景子芸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I214" t="str">
            <v>阚圣凌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I215" t="str">
            <v>柯方逸</v>
          </cell>
          <cell r="J215">
            <v>0</v>
          </cell>
          <cell r="K215">
            <v>8000</v>
          </cell>
          <cell r="L215">
            <v>8000</v>
          </cell>
          <cell r="M215">
            <v>0.8</v>
          </cell>
        </row>
        <row r="216">
          <cell r="I216" t="str">
            <v>柯洋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I217" t="str">
            <v>孔佳琦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I218" t="str">
            <v>孔祥贇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I219" t="str">
            <v>李丁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I220" t="str">
            <v>李涵虚</v>
          </cell>
          <cell r="J220">
            <v>0</v>
          </cell>
          <cell r="K220">
            <v>100000</v>
          </cell>
          <cell r="L220">
            <v>100000</v>
          </cell>
          <cell r="M220">
            <v>10</v>
          </cell>
        </row>
        <row r="221">
          <cell r="I221" t="str">
            <v>李恒丰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I222" t="str">
            <v>李慧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I223" t="str">
            <v>李菊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I224" t="str">
            <v>李君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I225" t="str">
            <v>李凌波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I226" t="str">
            <v>李凌峰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</row>
        <row r="227">
          <cell r="I227" t="str">
            <v>李萍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I228" t="str">
            <v>李强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I229" t="str">
            <v>李青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I230" t="str">
            <v>李青颖</v>
          </cell>
          <cell r="J230">
            <v>0</v>
          </cell>
          <cell r="K230">
            <v>17888</v>
          </cell>
          <cell r="L230">
            <v>17888</v>
          </cell>
          <cell r="M230">
            <v>1.7888</v>
          </cell>
        </row>
        <row r="231">
          <cell r="I231" t="str">
            <v>李润杰</v>
          </cell>
          <cell r="J231">
            <v>0</v>
          </cell>
          <cell r="K231">
            <v>6648</v>
          </cell>
          <cell r="L231">
            <v>6648</v>
          </cell>
          <cell r="M231">
            <v>0.6648</v>
          </cell>
        </row>
        <row r="232">
          <cell r="I232" t="str">
            <v>李书吟</v>
          </cell>
          <cell r="J232">
            <v>18</v>
          </cell>
          <cell r="K232">
            <v>230000</v>
          </cell>
          <cell r="L232">
            <v>230000</v>
          </cell>
          <cell r="M232">
            <v>23</v>
          </cell>
        </row>
        <row r="233">
          <cell r="I233" t="str">
            <v>李思聪</v>
          </cell>
          <cell r="J233">
            <v>7</v>
          </cell>
          <cell r="K233">
            <v>100000</v>
          </cell>
          <cell r="L233">
            <v>100000</v>
          </cell>
          <cell r="M233">
            <v>10</v>
          </cell>
        </row>
        <row r="234">
          <cell r="I234" t="str">
            <v>李思思</v>
          </cell>
          <cell r="J234">
            <v>0</v>
          </cell>
          <cell r="K234">
            <v>320500</v>
          </cell>
          <cell r="L234">
            <v>320500</v>
          </cell>
          <cell r="M234">
            <v>32.05</v>
          </cell>
        </row>
        <row r="235">
          <cell r="I235" t="str">
            <v>李素文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I236" t="str">
            <v>李想</v>
          </cell>
          <cell r="J236">
            <v>0</v>
          </cell>
          <cell r="K236">
            <v>102999</v>
          </cell>
          <cell r="L236">
            <v>102999</v>
          </cell>
          <cell r="M236">
            <v>10.2999</v>
          </cell>
        </row>
        <row r="237">
          <cell r="I237" t="str">
            <v>李晓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I238" t="str">
            <v>李雪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I239" t="str">
            <v>李亚</v>
          </cell>
          <cell r="J239">
            <v>41</v>
          </cell>
          <cell r="K239">
            <v>1390000</v>
          </cell>
          <cell r="L239">
            <v>1390000</v>
          </cell>
          <cell r="M239">
            <v>139</v>
          </cell>
        </row>
        <row r="240">
          <cell r="I240" t="str">
            <v>李莹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I241" t="str">
            <v>李雨蒙</v>
          </cell>
          <cell r="J241">
            <v>2</v>
          </cell>
          <cell r="K241">
            <v>0</v>
          </cell>
          <cell r="L241">
            <v>0</v>
          </cell>
          <cell r="M241">
            <v>0</v>
          </cell>
        </row>
        <row r="242">
          <cell r="I242" t="str">
            <v>李玉莺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I243" t="str">
            <v>李志明</v>
          </cell>
          <cell r="J243">
            <v>1</v>
          </cell>
          <cell r="K243">
            <v>789000</v>
          </cell>
          <cell r="L243">
            <v>789000</v>
          </cell>
          <cell r="M243">
            <v>78.9</v>
          </cell>
        </row>
        <row r="244">
          <cell r="I244" t="str">
            <v>厉笑天</v>
          </cell>
          <cell r="J244">
            <v>0</v>
          </cell>
          <cell r="K244">
            <v>90000</v>
          </cell>
          <cell r="L244">
            <v>90000</v>
          </cell>
          <cell r="M244">
            <v>9</v>
          </cell>
        </row>
        <row r="245">
          <cell r="I245" t="str">
            <v>梁裔欣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I246" t="str">
            <v>林华菁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I247" t="str">
            <v>林慧婷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I248" t="str">
            <v>林婕</v>
          </cell>
          <cell r="J248">
            <v>0</v>
          </cell>
          <cell r="K248">
            <v>26000</v>
          </cell>
          <cell r="L248">
            <v>26000</v>
          </cell>
          <cell r="M248">
            <v>2.6</v>
          </cell>
        </row>
        <row r="249">
          <cell r="I249" t="str">
            <v>林晓凤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I250" t="str">
            <v>凌岚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I251" t="str">
            <v>凌思宇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I252" t="str">
            <v>凌毅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I253" t="str">
            <v>刘呈锦</v>
          </cell>
          <cell r="J253">
            <v>0</v>
          </cell>
          <cell r="K253">
            <v>231000</v>
          </cell>
          <cell r="L253">
            <v>231000</v>
          </cell>
          <cell r="M253">
            <v>23.1</v>
          </cell>
        </row>
        <row r="254">
          <cell r="I254" t="str">
            <v>刘笛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I255" t="str">
            <v>刘栋</v>
          </cell>
          <cell r="J255">
            <v>0</v>
          </cell>
          <cell r="K255">
            <v>20000</v>
          </cell>
          <cell r="L255">
            <v>20000</v>
          </cell>
          <cell r="M255">
            <v>2</v>
          </cell>
        </row>
        <row r="256">
          <cell r="I256" t="str">
            <v>刘国平</v>
          </cell>
          <cell r="J256">
            <v>2</v>
          </cell>
          <cell r="K256">
            <v>315000</v>
          </cell>
          <cell r="L256">
            <v>315000</v>
          </cell>
          <cell r="M256">
            <v>31.5</v>
          </cell>
        </row>
        <row r="257">
          <cell r="I257" t="str">
            <v>刘佳伟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</row>
        <row r="258">
          <cell r="I258" t="str">
            <v>刘洁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I259" t="str">
            <v>刘凛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</row>
        <row r="260">
          <cell r="I260" t="str">
            <v>刘璐萱</v>
          </cell>
          <cell r="J260">
            <v>0</v>
          </cell>
          <cell r="K260">
            <v>90000</v>
          </cell>
          <cell r="L260">
            <v>90000</v>
          </cell>
          <cell r="M260">
            <v>9</v>
          </cell>
        </row>
        <row r="261">
          <cell r="I261" t="str">
            <v>刘敏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</row>
        <row r="262">
          <cell r="I262" t="str">
            <v>刘盼</v>
          </cell>
          <cell r="J262">
            <v>0</v>
          </cell>
          <cell r="K262">
            <v>9000</v>
          </cell>
          <cell r="L262">
            <v>9000</v>
          </cell>
          <cell r="M262">
            <v>0.9</v>
          </cell>
        </row>
        <row r="263">
          <cell r="I263" t="str">
            <v>刘诗葭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</row>
        <row r="264">
          <cell r="I264" t="str">
            <v>刘婷婷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</row>
        <row r="265">
          <cell r="I265" t="str">
            <v>刘雯君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  <row r="266">
          <cell r="I266" t="str">
            <v>刘歆玥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</row>
        <row r="267">
          <cell r="I267" t="str">
            <v>刘雪菁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</row>
        <row r="268">
          <cell r="I268" t="str">
            <v>刘一畅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I269" t="str">
            <v>刘一瑾</v>
          </cell>
          <cell r="J269">
            <v>4</v>
          </cell>
          <cell r="K269">
            <v>858000</v>
          </cell>
          <cell r="L269">
            <v>858000</v>
          </cell>
          <cell r="M269">
            <v>85.8</v>
          </cell>
        </row>
        <row r="270">
          <cell r="I270" t="str">
            <v>刘臻澜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</row>
        <row r="271">
          <cell r="I271" t="str">
            <v>陆丹怡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</row>
        <row r="272">
          <cell r="I272" t="str">
            <v>陆红霞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</row>
        <row r="273">
          <cell r="I273" t="str">
            <v>陆华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</row>
        <row r="274">
          <cell r="I274" t="str">
            <v>陆骅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</row>
        <row r="275">
          <cell r="I275" t="str">
            <v>陆佳妮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</row>
        <row r="276">
          <cell r="I276" t="str">
            <v>陆可妍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</row>
        <row r="277">
          <cell r="I277" t="str">
            <v>陆利冬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</row>
        <row r="278">
          <cell r="I278" t="str">
            <v>陆莉娟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</row>
        <row r="279">
          <cell r="I279" t="str">
            <v>陆秋妍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</row>
        <row r="280">
          <cell r="I280" t="str">
            <v>陆天娇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</row>
        <row r="281">
          <cell r="I281" t="str">
            <v>陆薇薇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</row>
        <row r="282">
          <cell r="I282" t="str">
            <v>陆炜晶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</row>
        <row r="283">
          <cell r="I283" t="str">
            <v>陆文岚</v>
          </cell>
          <cell r="J283">
            <v>0</v>
          </cell>
          <cell r="K283">
            <v>78000</v>
          </cell>
          <cell r="L283">
            <v>78000</v>
          </cell>
          <cell r="M283">
            <v>7.8</v>
          </cell>
        </row>
        <row r="284">
          <cell r="I284" t="str">
            <v>陆贤翔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</row>
        <row r="285">
          <cell r="I285" t="str">
            <v>陆雅雯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</row>
        <row r="286">
          <cell r="I286" t="str">
            <v>陆彦昕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</row>
        <row r="287">
          <cell r="I287" t="str">
            <v>陆宇菲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</row>
        <row r="288">
          <cell r="I288" t="str">
            <v>陆韵芸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</row>
        <row r="289">
          <cell r="I289" t="str">
            <v>陆志明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</row>
        <row r="290">
          <cell r="I290" t="str">
            <v>陆志远</v>
          </cell>
          <cell r="J290">
            <v>0</v>
          </cell>
          <cell r="K290">
            <v>300000</v>
          </cell>
          <cell r="L290">
            <v>300000</v>
          </cell>
          <cell r="M290">
            <v>30</v>
          </cell>
        </row>
        <row r="291">
          <cell r="I291" t="str">
            <v>罗秋慧</v>
          </cell>
          <cell r="J291">
            <v>0</v>
          </cell>
          <cell r="K291">
            <v>36000</v>
          </cell>
          <cell r="L291">
            <v>36000</v>
          </cell>
          <cell r="M291">
            <v>3.6</v>
          </cell>
        </row>
        <row r="292">
          <cell r="I292" t="str">
            <v>罗晓雯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I293" t="str">
            <v>骆奕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I294" t="str">
            <v>吕婷婷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</row>
        <row r="295">
          <cell r="I295" t="str">
            <v>马成斌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I296" t="str">
            <v>马俊德</v>
          </cell>
          <cell r="J296">
            <v>1</v>
          </cell>
          <cell r="K296">
            <v>218000</v>
          </cell>
          <cell r="L296">
            <v>218000</v>
          </cell>
          <cell r="M296">
            <v>21.8</v>
          </cell>
        </row>
        <row r="297">
          <cell r="I297" t="str">
            <v>马良</v>
          </cell>
          <cell r="J297">
            <v>0</v>
          </cell>
          <cell r="K297">
            <v>12300</v>
          </cell>
          <cell r="L297">
            <v>12300</v>
          </cell>
          <cell r="M297">
            <v>1.23</v>
          </cell>
        </row>
        <row r="298">
          <cell r="I298" t="str">
            <v>马秋红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I299" t="str">
            <v>马胜伟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I300" t="str">
            <v>马涛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</row>
        <row r="301">
          <cell r="I301" t="str">
            <v>马燕清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</row>
        <row r="302">
          <cell r="I302" t="str">
            <v>马玉梅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I303" t="str">
            <v>马越骋</v>
          </cell>
          <cell r="J303">
            <v>2</v>
          </cell>
          <cell r="K303">
            <v>10000</v>
          </cell>
          <cell r="L303">
            <v>10000</v>
          </cell>
          <cell r="M303">
            <v>1</v>
          </cell>
        </row>
        <row r="304">
          <cell r="I304" t="str">
            <v>马智杰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I305" t="str">
            <v>毛晶洁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I306" t="str">
            <v>茅敏艳</v>
          </cell>
          <cell r="J306">
            <v>2</v>
          </cell>
          <cell r="K306">
            <v>842017</v>
          </cell>
          <cell r="L306">
            <v>842017</v>
          </cell>
          <cell r="M306">
            <v>84.2017</v>
          </cell>
        </row>
        <row r="307">
          <cell r="I307" t="str">
            <v>茅毅桢</v>
          </cell>
          <cell r="J307">
            <v>8</v>
          </cell>
          <cell r="K307">
            <v>120000</v>
          </cell>
          <cell r="L307">
            <v>120000</v>
          </cell>
          <cell r="M307">
            <v>12</v>
          </cell>
        </row>
        <row r="308">
          <cell r="I308" t="str">
            <v>梅娟</v>
          </cell>
          <cell r="J308">
            <v>0</v>
          </cell>
          <cell r="K308">
            <v>151500</v>
          </cell>
          <cell r="L308">
            <v>151500</v>
          </cell>
          <cell r="M308">
            <v>15.15</v>
          </cell>
        </row>
        <row r="309">
          <cell r="I309" t="str">
            <v>孟苗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</row>
        <row r="310">
          <cell r="I310" t="str">
            <v>孟庆龙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</row>
        <row r="311">
          <cell r="I311" t="str">
            <v>闵亮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I312" t="str">
            <v>莫之汇</v>
          </cell>
          <cell r="J312">
            <v>1</v>
          </cell>
          <cell r="K312">
            <v>136948</v>
          </cell>
          <cell r="L312">
            <v>136948</v>
          </cell>
          <cell r="M312">
            <v>13.6948</v>
          </cell>
        </row>
        <row r="313">
          <cell r="I313" t="str">
            <v>缪维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I314" t="str">
            <v>那智玉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</row>
        <row r="315">
          <cell r="I315" t="str">
            <v>倪颉成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I316" t="str">
            <v>倪金瑛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</row>
        <row r="317">
          <cell r="I317" t="str">
            <v>倪静</v>
          </cell>
          <cell r="J317">
            <v>0</v>
          </cell>
          <cell r="K317">
            <v>100000</v>
          </cell>
          <cell r="L317">
            <v>100000</v>
          </cell>
          <cell r="M317">
            <v>10</v>
          </cell>
        </row>
        <row r="318">
          <cell r="I318" t="str">
            <v>倪文华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</row>
        <row r="319">
          <cell r="I319" t="str">
            <v>倪叶东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</row>
        <row r="320">
          <cell r="I320" t="str">
            <v>倪祖欣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</row>
        <row r="321">
          <cell r="I321" t="str">
            <v>潘婕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</row>
        <row r="322">
          <cell r="I322" t="str">
            <v>潘群铭</v>
          </cell>
          <cell r="J322">
            <v>0</v>
          </cell>
          <cell r="K322">
            <v>19000</v>
          </cell>
          <cell r="L322">
            <v>19000</v>
          </cell>
          <cell r="M322">
            <v>1.9</v>
          </cell>
        </row>
        <row r="323">
          <cell r="I323" t="str">
            <v>潘盛伟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</row>
        <row r="324">
          <cell r="I324" t="str">
            <v>潘亦如</v>
          </cell>
          <cell r="J324">
            <v>0</v>
          </cell>
          <cell r="K324">
            <v>100000</v>
          </cell>
          <cell r="L324">
            <v>100000</v>
          </cell>
          <cell r="M324">
            <v>10</v>
          </cell>
        </row>
        <row r="325">
          <cell r="I325" t="str">
            <v>裴乐园</v>
          </cell>
          <cell r="J325">
            <v>1</v>
          </cell>
          <cell r="K325">
            <v>111000</v>
          </cell>
          <cell r="L325">
            <v>111000</v>
          </cell>
          <cell r="M325">
            <v>11.1</v>
          </cell>
        </row>
        <row r="326">
          <cell r="I326" t="str">
            <v>裴文良</v>
          </cell>
          <cell r="J326">
            <v>0</v>
          </cell>
          <cell r="K326">
            <v>670500</v>
          </cell>
          <cell r="L326">
            <v>670500</v>
          </cell>
          <cell r="M326">
            <v>67.05</v>
          </cell>
        </row>
        <row r="327">
          <cell r="I327" t="str">
            <v>彭婷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</row>
        <row r="328">
          <cell r="I328" t="str">
            <v>彭韦欣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</row>
        <row r="329">
          <cell r="I329" t="str">
            <v>彭小红</v>
          </cell>
          <cell r="J329">
            <v>0</v>
          </cell>
          <cell r="K329">
            <v>2734</v>
          </cell>
          <cell r="L329">
            <v>2734</v>
          </cell>
          <cell r="M329">
            <v>0.2734</v>
          </cell>
        </row>
        <row r="330">
          <cell r="I330" t="str">
            <v>彭永东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</row>
        <row r="331">
          <cell r="I331" t="str">
            <v>浦东分行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</row>
        <row r="332">
          <cell r="I332" t="str">
            <v>浦建峰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</row>
        <row r="333">
          <cell r="I333" t="str">
            <v>钱慧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</row>
        <row r="334">
          <cell r="I334" t="str">
            <v>钱潇伟</v>
          </cell>
          <cell r="J334">
            <v>1</v>
          </cell>
          <cell r="K334">
            <v>877000</v>
          </cell>
          <cell r="L334">
            <v>877000</v>
          </cell>
          <cell r="M334">
            <v>87.7</v>
          </cell>
        </row>
        <row r="335">
          <cell r="I335" t="str">
            <v>钱晓琳</v>
          </cell>
          <cell r="J335">
            <v>0</v>
          </cell>
          <cell r="K335">
            <v>39800</v>
          </cell>
          <cell r="L335">
            <v>39800</v>
          </cell>
          <cell r="M335">
            <v>3.98</v>
          </cell>
        </row>
        <row r="336">
          <cell r="I336" t="str">
            <v>钱雨阳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I337" t="str">
            <v>乔国亭</v>
          </cell>
          <cell r="J337">
            <v>0</v>
          </cell>
          <cell r="K337">
            <v>30000</v>
          </cell>
          <cell r="L337">
            <v>30000</v>
          </cell>
          <cell r="M337">
            <v>3</v>
          </cell>
        </row>
        <row r="338">
          <cell r="I338" t="str">
            <v>乔琼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</row>
        <row r="339">
          <cell r="I339" t="str">
            <v>乔向红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I340" t="str">
            <v>乔宇英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</row>
        <row r="341">
          <cell r="I341" t="str">
            <v>秦斌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</row>
        <row r="342">
          <cell r="I342" t="str">
            <v>秦波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</row>
        <row r="343">
          <cell r="I343" t="str">
            <v>秦萃薇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</row>
        <row r="344">
          <cell r="I344" t="str">
            <v>秦海风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I345" t="str">
            <v>邱诗悦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I346" t="str">
            <v>邱智慧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</row>
        <row r="347">
          <cell r="I347" t="str">
            <v>瞿剑萍</v>
          </cell>
          <cell r="J347">
            <v>0</v>
          </cell>
          <cell r="K347">
            <v>285727</v>
          </cell>
          <cell r="L347">
            <v>285727</v>
          </cell>
          <cell r="M347">
            <v>28.5727</v>
          </cell>
        </row>
        <row r="348">
          <cell r="I348" t="str">
            <v>瞿洁</v>
          </cell>
          <cell r="J348">
            <v>0</v>
          </cell>
          <cell r="K348">
            <v>205700</v>
          </cell>
          <cell r="L348">
            <v>205700</v>
          </cell>
          <cell r="M348">
            <v>20.57</v>
          </cell>
        </row>
        <row r="349">
          <cell r="I349" t="str">
            <v>瞿贤娥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I350" t="str">
            <v>瞿逸程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I351" t="str">
            <v>任露霄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I352" t="str">
            <v>沙彬彬</v>
          </cell>
          <cell r="J352">
            <v>1</v>
          </cell>
          <cell r="K352">
            <v>334000</v>
          </cell>
          <cell r="L352">
            <v>334000</v>
          </cell>
          <cell r="M352">
            <v>33.4</v>
          </cell>
        </row>
        <row r="353">
          <cell r="I353" t="str">
            <v>沙莎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</row>
        <row r="354">
          <cell r="I354" t="str">
            <v>尚啸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I355" t="str">
            <v>邵文杰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I356" t="str">
            <v>邵秀梅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</row>
        <row r="357">
          <cell r="I357" t="str">
            <v>邵驿涵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I358" t="str">
            <v>沈春梅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</row>
        <row r="359">
          <cell r="I359" t="str">
            <v>沈国青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</row>
        <row r="360">
          <cell r="I360" t="str">
            <v>沈佳燕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I361" t="str">
            <v>沈磊蕾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I362" t="str">
            <v>沈丽莉</v>
          </cell>
          <cell r="J362">
            <v>1</v>
          </cell>
          <cell r="K362">
            <v>180000</v>
          </cell>
          <cell r="L362">
            <v>180000</v>
          </cell>
          <cell r="M362">
            <v>18</v>
          </cell>
        </row>
        <row r="363">
          <cell r="I363" t="str">
            <v>沈丽清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</row>
        <row r="364">
          <cell r="I364" t="str">
            <v>沈凌苇</v>
          </cell>
          <cell r="J364">
            <v>0</v>
          </cell>
          <cell r="K364">
            <v>200000</v>
          </cell>
          <cell r="L364">
            <v>200000</v>
          </cell>
          <cell r="M364">
            <v>20</v>
          </cell>
        </row>
        <row r="365">
          <cell r="I365" t="str">
            <v>沈潞逸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I366" t="str">
            <v>沈思远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I367" t="str">
            <v>沈晔玮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I368" t="str">
            <v>沈奕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I369" t="str">
            <v>沈逸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I370" t="str">
            <v>盛瑷卉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I371" t="str">
            <v>盛健隽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I372" t="str">
            <v>施佳杰</v>
          </cell>
          <cell r="J372">
            <v>0</v>
          </cell>
          <cell r="K372">
            <v>8000</v>
          </cell>
          <cell r="L372">
            <v>8000</v>
          </cell>
          <cell r="M372">
            <v>0.8</v>
          </cell>
        </row>
        <row r="373">
          <cell r="I373" t="str">
            <v>施嘉程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I374" t="str">
            <v>施梅华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I375" t="str">
            <v>施敏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I376" t="str">
            <v>施石欣</v>
          </cell>
          <cell r="J376">
            <v>0</v>
          </cell>
          <cell r="K376">
            <v>29000</v>
          </cell>
          <cell r="L376">
            <v>29000</v>
          </cell>
          <cell r="M376">
            <v>2.9</v>
          </cell>
        </row>
        <row r="377">
          <cell r="I377" t="str">
            <v>施瑜婷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I378" t="str">
            <v>史嘉杰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I379" t="str">
            <v>寿春连</v>
          </cell>
          <cell r="J379">
            <v>1</v>
          </cell>
          <cell r="K379">
            <v>314000</v>
          </cell>
          <cell r="L379">
            <v>314000</v>
          </cell>
          <cell r="M379">
            <v>31.4</v>
          </cell>
        </row>
        <row r="380">
          <cell r="I380" t="str">
            <v>舒欣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I381" t="str">
            <v>宋丹红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I382" t="str">
            <v>宋家豪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I383" t="str">
            <v>宋丽凤</v>
          </cell>
          <cell r="J383">
            <v>1</v>
          </cell>
          <cell r="K383">
            <v>873502</v>
          </cell>
          <cell r="L383">
            <v>873502</v>
          </cell>
          <cell r="M383">
            <v>87.3502</v>
          </cell>
        </row>
        <row r="384">
          <cell r="I384" t="str">
            <v>宋露霞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I385" t="str">
            <v>宋莹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</row>
        <row r="386">
          <cell r="I386" t="str">
            <v>宋瀛英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</row>
        <row r="387">
          <cell r="I387" t="str">
            <v>苏英</v>
          </cell>
          <cell r="J387">
            <v>0</v>
          </cell>
          <cell r="K387">
            <v>20400</v>
          </cell>
          <cell r="L387">
            <v>20400</v>
          </cell>
          <cell r="M387">
            <v>2.04</v>
          </cell>
        </row>
        <row r="388">
          <cell r="I388" t="str">
            <v>孙晨璐</v>
          </cell>
          <cell r="J388">
            <v>1</v>
          </cell>
          <cell r="K388">
            <v>50000</v>
          </cell>
          <cell r="L388">
            <v>50000</v>
          </cell>
          <cell r="M388">
            <v>5</v>
          </cell>
        </row>
        <row r="389">
          <cell r="I389" t="str">
            <v>孙倩雯</v>
          </cell>
          <cell r="J389">
            <v>0</v>
          </cell>
          <cell r="K389">
            <v>100000</v>
          </cell>
          <cell r="L389">
            <v>100000</v>
          </cell>
          <cell r="M389">
            <v>10</v>
          </cell>
        </row>
        <row r="390">
          <cell r="I390" t="str">
            <v>孙瞿琰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I391" t="str">
            <v>孙思敏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</row>
        <row r="392">
          <cell r="I392" t="str">
            <v>孙惟讷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I393" t="str">
            <v>孙燕妮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I394" t="str">
            <v>孙仰阳</v>
          </cell>
          <cell r="J394">
            <v>3</v>
          </cell>
          <cell r="K394">
            <v>1284222</v>
          </cell>
          <cell r="L394">
            <v>1284222</v>
          </cell>
          <cell r="M394">
            <v>128.4222</v>
          </cell>
        </row>
        <row r="395">
          <cell r="I395" t="str">
            <v>孙祎莉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I396" t="str">
            <v>孙逸云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I397" t="str">
            <v>孙瑜婷</v>
          </cell>
          <cell r="J397">
            <v>0</v>
          </cell>
          <cell r="K397">
            <v>50000</v>
          </cell>
          <cell r="L397">
            <v>50000</v>
          </cell>
          <cell r="M397">
            <v>5</v>
          </cell>
        </row>
        <row r="398">
          <cell r="I398" t="str">
            <v>孙悦</v>
          </cell>
          <cell r="J398">
            <v>0</v>
          </cell>
          <cell r="K398">
            <v>200000</v>
          </cell>
          <cell r="L398">
            <v>200000</v>
          </cell>
          <cell r="M398">
            <v>20</v>
          </cell>
        </row>
        <row r="399">
          <cell r="I399" t="str">
            <v>孙智涛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I400" t="str">
            <v>孙忠权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I401" t="str">
            <v>谈霞震</v>
          </cell>
          <cell r="J401">
            <v>0</v>
          </cell>
          <cell r="K401">
            <v>50000</v>
          </cell>
          <cell r="L401">
            <v>50000</v>
          </cell>
          <cell r="M401">
            <v>5</v>
          </cell>
        </row>
        <row r="402">
          <cell r="I402" t="str">
            <v>谈新芳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I403" t="str">
            <v>谭茗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I404" t="str">
            <v>汤成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I405" t="str">
            <v>汤皓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</row>
        <row r="406">
          <cell r="I406" t="str">
            <v>汤佳元</v>
          </cell>
          <cell r="J406">
            <v>0</v>
          </cell>
          <cell r="K406">
            <v>10000</v>
          </cell>
          <cell r="L406">
            <v>10000</v>
          </cell>
          <cell r="M406">
            <v>1</v>
          </cell>
        </row>
        <row r="407">
          <cell r="I407" t="str">
            <v>汤明昊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I408" t="str">
            <v>汤珮蓉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I409" t="str">
            <v>唐安明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I410" t="str">
            <v>唐蓓莉</v>
          </cell>
          <cell r="J410">
            <v>1</v>
          </cell>
          <cell r="K410">
            <v>0</v>
          </cell>
          <cell r="L410">
            <v>0</v>
          </cell>
          <cell r="M410">
            <v>0</v>
          </cell>
        </row>
        <row r="411">
          <cell r="I411" t="str">
            <v>唐丹恒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I412" t="str">
            <v>唐嘉烨</v>
          </cell>
          <cell r="J412">
            <v>1</v>
          </cell>
          <cell r="K412">
            <v>0</v>
          </cell>
          <cell r="L412">
            <v>0</v>
          </cell>
          <cell r="M412">
            <v>0</v>
          </cell>
        </row>
        <row r="413">
          <cell r="I413" t="str">
            <v>唐瑞</v>
          </cell>
          <cell r="J413">
            <v>0</v>
          </cell>
          <cell r="K413">
            <v>200000</v>
          </cell>
          <cell r="L413">
            <v>200000</v>
          </cell>
          <cell r="M413">
            <v>20</v>
          </cell>
        </row>
        <row r="414">
          <cell r="I414" t="str">
            <v>唐诗蓓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</row>
        <row r="415">
          <cell r="I415" t="str">
            <v>唐伟国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I416" t="str">
            <v>唐雯</v>
          </cell>
          <cell r="J416">
            <v>1</v>
          </cell>
          <cell r="K416">
            <v>50000</v>
          </cell>
          <cell r="L416">
            <v>50000</v>
          </cell>
          <cell r="M416">
            <v>5</v>
          </cell>
        </row>
        <row r="417">
          <cell r="I417" t="str">
            <v>唐雄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I418" t="str">
            <v>唐秀鸳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I419" t="str">
            <v>唐奕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I420" t="str">
            <v>唐奕俊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I421" t="str">
            <v>唐志华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I422" t="str">
            <v>陶宏伟</v>
          </cell>
          <cell r="J422">
            <v>0</v>
          </cell>
          <cell r="K422">
            <v>50000</v>
          </cell>
          <cell r="L422">
            <v>50000</v>
          </cell>
          <cell r="M422">
            <v>5</v>
          </cell>
        </row>
        <row r="423">
          <cell r="I423" t="str">
            <v>陶轶欧</v>
          </cell>
          <cell r="J423">
            <v>0</v>
          </cell>
          <cell r="K423">
            <v>167000</v>
          </cell>
          <cell r="L423">
            <v>167000</v>
          </cell>
          <cell r="M423">
            <v>16.7</v>
          </cell>
        </row>
        <row r="424">
          <cell r="I424" t="str">
            <v>陶咏蕾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I425" t="str">
            <v>滕明琰</v>
          </cell>
          <cell r="J425">
            <v>0</v>
          </cell>
          <cell r="K425">
            <v>32000</v>
          </cell>
          <cell r="L425">
            <v>32000</v>
          </cell>
          <cell r="M425">
            <v>3.2</v>
          </cell>
        </row>
        <row r="426">
          <cell r="I426" t="str">
            <v>田轩飏</v>
          </cell>
          <cell r="J426">
            <v>0</v>
          </cell>
          <cell r="K426">
            <v>72000</v>
          </cell>
          <cell r="L426">
            <v>72000</v>
          </cell>
          <cell r="M426">
            <v>7.2</v>
          </cell>
        </row>
        <row r="427">
          <cell r="I427" t="str">
            <v>田雨蔚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I428" t="str">
            <v>童思佳</v>
          </cell>
          <cell r="J428">
            <v>32</v>
          </cell>
          <cell r="K428">
            <v>549400</v>
          </cell>
          <cell r="L428">
            <v>549400</v>
          </cell>
          <cell r="M428">
            <v>54.94</v>
          </cell>
        </row>
        <row r="429">
          <cell r="I429" t="str">
            <v>万华</v>
          </cell>
          <cell r="J429">
            <v>5</v>
          </cell>
          <cell r="K429">
            <v>1566064</v>
          </cell>
          <cell r="L429">
            <v>1566064</v>
          </cell>
          <cell r="M429">
            <v>156.6064</v>
          </cell>
        </row>
        <row r="430">
          <cell r="I430" t="str">
            <v>万佳来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</row>
        <row r="431">
          <cell r="I431" t="str">
            <v>万云峰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I432" t="str">
            <v>汪承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I433" t="str">
            <v>王晨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</row>
        <row r="434">
          <cell r="I434" t="str">
            <v>王纯</v>
          </cell>
          <cell r="J434">
            <v>6</v>
          </cell>
          <cell r="K434">
            <v>0</v>
          </cell>
          <cell r="L434">
            <v>0</v>
          </cell>
          <cell r="M434">
            <v>0</v>
          </cell>
        </row>
        <row r="435">
          <cell r="I435" t="str">
            <v>王凡一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I436" t="str">
            <v>王方欣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</row>
        <row r="437">
          <cell r="I437" t="str">
            <v>王国华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</row>
        <row r="438">
          <cell r="I438" t="str">
            <v>王国良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</row>
        <row r="439">
          <cell r="I439" t="str">
            <v>王海静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I440" t="str">
            <v>王浩源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</row>
        <row r="441">
          <cell r="I441" t="str">
            <v>王合波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</row>
        <row r="442">
          <cell r="I442" t="str">
            <v>王华兴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I443" t="str">
            <v>王佳艺</v>
          </cell>
          <cell r="J443">
            <v>0</v>
          </cell>
          <cell r="K443">
            <v>105000</v>
          </cell>
          <cell r="L443">
            <v>105000</v>
          </cell>
          <cell r="M443">
            <v>10.5</v>
          </cell>
        </row>
        <row r="444">
          <cell r="I444" t="str">
            <v>王建飞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I445" t="str">
            <v>王静</v>
          </cell>
          <cell r="J445">
            <v>1</v>
          </cell>
          <cell r="K445">
            <v>0</v>
          </cell>
          <cell r="L445">
            <v>0</v>
          </cell>
          <cell r="M445">
            <v>0</v>
          </cell>
        </row>
        <row r="446">
          <cell r="I446" t="str">
            <v>王立斌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</row>
        <row r="447">
          <cell r="I447" t="str">
            <v>王丽丽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</row>
        <row r="448">
          <cell r="I448" t="str">
            <v>王美燕</v>
          </cell>
          <cell r="J448">
            <v>89</v>
          </cell>
          <cell r="K448">
            <v>1370180</v>
          </cell>
          <cell r="L448">
            <v>1370180</v>
          </cell>
          <cell r="M448">
            <v>137.018</v>
          </cell>
        </row>
        <row r="449">
          <cell r="I449" t="str">
            <v>王明霞</v>
          </cell>
          <cell r="J449">
            <v>0</v>
          </cell>
          <cell r="K449">
            <v>526600</v>
          </cell>
          <cell r="L449">
            <v>526600</v>
          </cell>
          <cell r="M449">
            <v>52.66</v>
          </cell>
        </row>
        <row r="450">
          <cell r="I450" t="str">
            <v>王萍</v>
          </cell>
          <cell r="J450">
            <v>0</v>
          </cell>
          <cell r="K450">
            <v>203000</v>
          </cell>
          <cell r="L450">
            <v>203000</v>
          </cell>
          <cell r="M450">
            <v>20.3</v>
          </cell>
        </row>
        <row r="451">
          <cell r="I451" t="str">
            <v>王瑞睿</v>
          </cell>
          <cell r="J451">
            <v>0</v>
          </cell>
          <cell r="K451">
            <v>5888</v>
          </cell>
          <cell r="L451">
            <v>5888</v>
          </cell>
          <cell r="M451">
            <v>0.5888</v>
          </cell>
        </row>
        <row r="452">
          <cell r="I452" t="str">
            <v>王睿安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I453" t="str">
            <v>王诗怡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I454" t="str">
            <v>王涛萍</v>
          </cell>
          <cell r="J454">
            <v>0</v>
          </cell>
          <cell r="K454">
            <v>960</v>
          </cell>
          <cell r="L454">
            <v>960</v>
          </cell>
          <cell r="M454">
            <v>0.096</v>
          </cell>
        </row>
        <row r="455">
          <cell r="I455" t="str">
            <v>王维平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I456" t="str">
            <v>王晓军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</row>
        <row r="457">
          <cell r="I457" t="str">
            <v>王晓鹂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I458" t="str">
            <v>王艳红</v>
          </cell>
          <cell r="J458">
            <v>0</v>
          </cell>
          <cell r="K458">
            <v>221000</v>
          </cell>
          <cell r="L458">
            <v>221000</v>
          </cell>
          <cell r="M458">
            <v>22.1</v>
          </cell>
        </row>
        <row r="459">
          <cell r="I459" t="str">
            <v>王燕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I460" t="str">
            <v>王一静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I461" t="str">
            <v>王雨佳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I462" t="str">
            <v>王玥琦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I463" t="str">
            <v>王喆</v>
          </cell>
          <cell r="J463">
            <v>1</v>
          </cell>
          <cell r="K463">
            <v>4500</v>
          </cell>
          <cell r="L463">
            <v>4500</v>
          </cell>
          <cell r="M463">
            <v>0.45</v>
          </cell>
        </row>
        <row r="464">
          <cell r="I464" t="str">
            <v>王臻</v>
          </cell>
          <cell r="J464">
            <v>0</v>
          </cell>
          <cell r="K464">
            <v>200000</v>
          </cell>
          <cell r="L464">
            <v>200000</v>
          </cell>
          <cell r="M464">
            <v>20</v>
          </cell>
        </row>
        <row r="465">
          <cell r="I465" t="str">
            <v>王正平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</row>
        <row r="466">
          <cell r="I466" t="str">
            <v>王之韵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I467" t="str">
            <v>王子奇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I468" t="str">
            <v>韦晔</v>
          </cell>
          <cell r="J468">
            <v>0</v>
          </cell>
          <cell r="K468">
            <v>22400</v>
          </cell>
          <cell r="L468">
            <v>22400</v>
          </cell>
          <cell r="M468">
            <v>2.24</v>
          </cell>
        </row>
        <row r="469">
          <cell r="I469" t="str">
            <v>韦钰茹</v>
          </cell>
          <cell r="J469">
            <v>1</v>
          </cell>
          <cell r="K469">
            <v>0</v>
          </cell>
          <cell r="L469">
            <v>0</v>
          </cell>
          <cell r="M469">
            <v>0</v>
          </cell>
        </row>
        <row r="470">
          <cell r="I470" t="str">
            <v>卫爱丽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I471" t="str">
            <v>卫春雷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I472" t="str">
            <v>位帅琦</v>
          </cell>
          <cell r="J472">
            <v>32</v>
          </cell>
          <cell r="K472">
            <v>0</v>
          </cell>
          <cell r="L472">
            <v>0</v>
          </cell>
          <cell r="M472">
            <v>0</v>
          </cell>
        </row>
        <row r="473">
          <cell r="I473" t="str">
            <v>翁素仪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I474" t="str">
            <v>翁婷婷</v>
          </cell>
          <cell r="J474">
            <v>14</v>
          </cell>
          <cell r="K474">
            <v>950000</v>
          </cell>
          <cell r="L474">
            <v>950000</v>
          </cell>
          <cell r="M474">
            <v>95</v>
          </cell>
        </row>
        <row r="475">
          <cell r="I475" t="str">
            <v>吴爱萍</v>
          </cell>
          <cell r="J475">
            <v>0</v>
          </cell>
          <cell r="K475">
            <v>40000</v>
          </cell>
          <cell r="L475">
            <v>40000</v>
          </cell>
          <cell r="M475">
            <v>4</v>
          </cell>
        </row>
        <row r="476">
          <cell r="I476" t="str">
            <v>吴尔夫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</row>
        <row r="477">
          <cell r="I477" t="str">
            <v>吴杲</v>
          </cell>
          <cell r="J477">
            <v>9</v>
          </cell>
          <cell r="K477">
            <v>45000</v>
          </cell>
          <cell r="L477">
            <v>45000</v>
          </cell>
          <cell r="M477">
            <v>4.5</v>
          </cell>
        </row>
        <row r="478">
          <cell r="I478" t="str">
            <v>吴佳妮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I479" t="str">
            <v>吴佳雯</v>
          </cell>
          <cell r="J479">
            <v>9</v>
          </cell>
          <cell r="K479">
            <v>0</v>
          </cell>
          <cell r="L479">
            <v>0</v>
          </cell>
          <cell r="M479">
            <v>0</v>
          </cell>
        </row>
        <row r="480">
          <cell r="I480" t="str">
            <v>吴疆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</row>
        <row r="481">
          <cell r="I481" t="str">
            <v>吴静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I482" t="str">
            <v>吴静艺</v>
          </cell>
          <cell r="J482">
            <v>5</v>
          </cell>
          <cell r="K482">
            <v>46000</v>
          </cell>
          <cell r="L482">
            <v>46000</v>
          </cell>
          <cell r="M482">
            <v>4.6</v>
          </cell>
        </row>
        <row r="483">
          <cell r="I483" t="str">
            <v>吴俊明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</row>
        <row r="484">
          <cell r="I484" t="str">
            <v>吴明君</v>
          </cell>
          <cell r="J484">
            <v>8</v>
          </cell>
          <cell r="K484">
            <v>0</v>
          </cell>
          <cell r="L484">
            <v>0</v>
          </cell>
          <cell r="M484">
            <v>0</v>
          </cell>
        </row>
        <row r="485">
          <cell r="I485" t="str">
            <v>吴天予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</row>
        <row r="486">
          <cell r="I486" t="str">
            <v>吴文通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I487" t="str">
            <v>吴晓华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</row>
        <row r="488">
          <cell r="I488" t="str">
            <v>吴晓艳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</row>
        <row r="489">
          <cell r="I489" t="str">
            <v>吴莹</v>
          </cell>
          <cell r="J489">
            <v>0</v>
          </cell>
          <cell r="K489">
            <v>100000</v>
          </cell>
          <cell r="L489">
            <v>100000</v>
          </cell>
          <cell r="M489">
            <v>10</v>
          </cell>
        </row>
        <row r="490">
          <cell r="I490" t="str">
            <v>吴颖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</row>
        <row r="491">
          <cell r="I491" t="str">
            <v>吴钰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I492" t="str">
            <v>吴泽炬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</row>
        <row r="493">
          <cell r="I493" t="str">
            <v>吴正奕</v>
          </cell>
          <cell r="J493">
            <v>1</v>
          </cell>
          <cell r="K493">
            <v>0</v>
          </cell>
          <cell r="L493">
            <v>0</v>
          </cell>
          <cell r="M493">
            <v>0</v>
          </cell>
        </row>
        <row r="494">
          <cell r="I494" t="str">
            <v>伍艺锦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</row>
        <row r="495">
          <cell r="I495" t="str">
            <v>奚蕾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I496" t="str">
            <v>奚心雨</v>
          </cell>
          <cell r="J496">
            <v>0</v>
          </cell>
          <cell r="K496">
            <v>174000</v>
          </cell>
          <cell r="L496">
            <v>174000</v>
          </cell>
          <cell r="M496">
            <v>17.4</v>
          </cell>
        </row>
        <row r="497">
          <cell r="I497" t="str">
            <v>夏厦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I498" t="str">
            <v>夏真真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I499" t="str">
            <v>向华溢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I500" t="str">
            <v>肖晓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I501" t="str">
            <v>肖遥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I502" t="str">
            <v>谢佰轩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I503" t="str">
            <v>谢天</v>
          </cell>
          <cell r="J503">
            <v>0</v>
          </cell>
          <cell r="K503">
            <v>35000</v>
          </cell>
          <cell r="L503">
            <v>35000</v>
          </cell>
          <cell r="M503">
            <v>3.5</v>
          </cell>
        </row>
        <row r="504">
          <cell r="I504" t="str">
            <v>谢晓雯</v>
          </cell>
          <cell r="J504">
            <v>0</v>
          </cell>
          <cell r="K504">
            <v>90000</v>
          </cell>
          <cell r="L504">
            <v>90000</v>
          </cell>
          <cell r="M504">
            <v>9</v>
          </cell>
        </row>
        <row r="505">
          <cell r="I505" t="str">
            <v>谢政廷</v>
          </cell>
          <cell r="J505">
            <v>0</v>
          </cell>
          <cell r="K505">
            <v>500</v>
          </cell>
          <cell r="L505">
            <v>500</v>
          </cell>
          <cell r="M505">
            <v>0.05</v>
          </cell>
        </row>
        <row r="506">
          <cell r="I506" t="str">
            <v>刑景慧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I507" t="str">
            <v>邢聪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I508" t="str">
            <v>熊祎韬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I509" t="str">
            <v>徐冰樱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I510" t="str">
            <v>徐芳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I511" t="str">
            <v>徐昊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I512" t="str">
            <v>徐洪娣</v>
          </cell>
          <cell r="J512">
            <v>0</v>
          </cell>
          <cell r="K512">
            <v>100000</v>
          </cell>
          <cell r="L512">
            <v>100000</v>
          </cell>
          <cell r="M512">
            <v>10</v>
          </cell>
        </row>
        <row r="513">
          <cell r="I513" t="str">
            <v>徐佳颖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I514" t="str">
            <v>徐嘉新</v>
          </cell>
          <cell r="J514">
            <v>0</v>
          </cell>
          <cell r="K514">
            <v>12000</v>
          </cell>
          <cell r="L514">
            <v>12000</v>
          </cell>
          <cell r="M514">
            <v>1.2</v>
          </cell>
        </row>
        <row r="515">
          <cell r="I515" t="str">
            <v>徐建芳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I516" t="str">
            <v>徐金凤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I517" t="str">
            <v>徐进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I518" t="str">
            <v>徐君</v>
          </cell>
          <cell r="J518">
            <v>44</v>
          </cell>
          <cell r="K518">
            <v>4460012</v>
          </cell>
          <cell r="L518">
            <v>4460012</v>
          </cell>
          <cell r="M518">
            <v>446.0012</v>
          </cell>
        </row>
        <row r="519">
          <cell r="I519" t="str">
            <v>徐凯文</v>
          </cell>
          <cell r="J519">
            <v>0</v>
          </cell>
          <cell r="K519">
            <v>85000</v>
          </cell>
          <cell r="L519">
            <v>85000</v>
          </cell>
          <cell r="M519">
            <v>8.5</v>
          </cell>
        </row>
        <row r="520">
          <cell r="I520" t="str">
            <v>徐曼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I521" t="str">
            <v>徐敏杰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I522" t="str">
            <v>徐明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I523" t="str">
            <v>徐天豪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I524" t="str">
            <v>徐文婧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I525" t="str">
            <v>徐曦</v>
          </cell>
          <cell r="J525">
            <v>1</v>
          </cell>
          <cell r="K525">
            <v>0</v>
          </cell>
          <cell r="L525">
            <v>0</v>
          </cell>
          <cell r="M525">
            <v>0</v>
          </cell>
        </row>
        <row r="526">
          <cell r="I526" t="str">
            <v>徐晓芸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</row>
        <row r="527">
          <cell r="I527" t="str">
            <v>徐晔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I528" t="str">
            <v>徐亦欢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I529" t="str">
            <v>徐轶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I530" t="str">
            <v>徐圆圆</v>
          </cell>
          <cell r="J530">
            <v>5</v>
          </cell>
          <cell r="K530">
            <v>0</v>
          </cell>
          <cell r="L530">
            <v>0</v>
          </cell>
          <cell r="M530">
            <v>0</v>
          </cell>
        </row>
        <row r="531">
          <cell r="I531" t="str">
            <v>徐玥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I532" t="str">
            <v>徐珠佳</v>
          </cell>
          <cell r="J532">
            <v>1</v>
          </cell>
          <cell r="K532">
            <v>0</v>
          </cell>
          <cell r="L532">
            <v>0</v>
          </cell>
          <cell r="M532">
            <v>0</v>
          </cell>
        </row>
        <row r="533">
          <cell r="I533" t="str">
            <v>许嘉浩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I534" t="str">
            <v>许嘉陆</v>
          </cell>
          <cell r="J534">
            <v>8</v>
          </cell>
          <cell r="K534">
            <v>130000</v>
          </cell>
          <cell r="L534">
            <v>130000</v>
          </cell>
          <cell r="M534">
            <v>13</v>
          </cell>
        </row>
        <row r="535">
          <cell r="I535" t="str">
            <v>许诗怡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I536" t="str">
            <v>许闻多</v>
          </cell>
          <cell r="J536">
            <v>5</v>
          </cell>
          <cell r="K536">
            <v>1037000</v>
          </cell>
          <cell r="L536">
            <v>1037000</v>
          </cell>
          <cell r="M536">
            <v>103.7</v>
          </cell>
        </row>
        <row r="537">
          <cell r="I537" t="str">
            <v>许益畅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I538" t="str">
            <v>薛锋杰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I539" t="str">
            <v>薛建国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I540" t="str">
            <v>薛文佳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I541" t="str">
            <v>薛晓晨</v>
          </cell>
          <cell r="J541">
            <v>0</v>
          </cell>
          <cell r="K541">
            <v>1500</v>
          </cell>
          <cell r="L541">
            <v>1500</v>
          </cell>
          <cell r="M541">
            <v>0.15</v>
          </cell>
        </row>
        <row r="542">
          <cell r="I542" t="str">
            <v>薛筱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I543" t="str">
            <v>严超弘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I544" t="str">
            <v>严澄澜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I545" t="str">
            <v>严丹</v>
          </cell>
          <cell r="J545">
            <v>1</v>
          </cell>
          <cell r="K545">
            <v>56000</v>
          </cell>
          <cell r="L545">
            <v>56000</v>
          </cell>
          <cell r="M545">
            <v>5.6</v>
          </cell>
        </row>
        <row r="546">
          <cell r="I546" t="str">
            <v>严洁颖</v>
          </cell>
          <cell r="J546">
            <v>2</v>
          </cell>
          <cell r="K546">
            <v>100000</v>
          </cell>
          <cell r="L546">
            <v>100000</v>
          </cell>
          <cell r="M546">
            <v>10</v>
          </cell>
        </row>
        <row r="547">
          <cell r="I547" t="str">
            <v>严平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I548" t="str">
            <v>严志华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I549" t="str">
            <v>颜芳芳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I550" t="str">
            <v>颜容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</row>
        <row r="551">
          <cell r="I551" t="str">
            <v>杨传毅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I552" t="str">
            <v>杨欢</v>
          </cell>
          <cell r="J552">
            <v>6</v>
          </cell>
          <cell r="K552">
            <v>154760</v>
          </cell>
          <cell r="L552">
            <v>154760</v>
          </cell>
          <cell r="M552">
            <v>15.476</v>
          </cell>
        </row>
        <row r="553">
          <cell r="I553" t="str">
            <v>杨佳浩</v>
          </cell>
          <cell r="J553">
            <v>0</v>
          </cell>
          <cell r="K553">
            <v>10000</v>
          </cell>
          <cell r="L553">
            <v>10000</v>
          </cell>
          <cell r="M553">
            <v>1</v>
          </cell>
        </row>
        <row r="554">
          <cell r="I554" t="str">
            <v>杨佳伟</v>
          </cell>
          <cell r="J554">
            <v>0</v>
          </cell>
          <cell r="K554">
            <v>29256</v>
          </cell>
          <cell r="L554">
            <v>29256</v>
          </cell>
          <cell r="M554">
            <v>2.9256</v>
          </cell>
        </row>
        <row r="555">
          <cell r="I555" t="str">
            <v>杨坚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I556" t="str">
            <v>杨杰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I557" t="str">
            <v>杨静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I558" t="str">
            <v>杨静岚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I559" t="str">
            <v>杨珏珺</v>
          </cell>
          <cell r="J559">
            <v>6</v>
          </cell>
          <cell r="K559">
            <v>703000</v>
          </cell>
          <cell r="L559">
            <v>703000</v>
          </cell>
          <cell r="M559">
            <v>70.3</v>
          </cell>
        </row>
        <row r="560">
          <cell r="I560" t="str">
            <v>杨蕾敏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I561" t="str">
            <v>杨丽凤</v>
          </cell>
          <cell r="J561">
            <v>0</v>
          </cell>
          <cell r="K561">
            <v>25000</v>
          </cell>
          <cell r="L561">
            <v>25000</v>
          </cell>
          <cell r="M561">
            <v>2.5</v>
          </cell>
        </row>
        <row r="562">
          <cell r="I562" t="str">
            <v>杨丽萍</v>
          </cell>
          <cell r="J562">
            <v>0</v>
          </cell>
          <cell r="K562">
            <v>102500</v>
          </cell>
          <cell r="L562">
            <v>102500</v>
          </cell>
          <cell r="M562">
            <v>10.25</v>
          </cell>
        </row>
        <row r="563">
          <cell r="I563" t="str">
            <v>杨荣</v>
          </cell>
          <cell r="J563">
            <v>0</v>
          </cell>
          <cell r="K563">
            <v>122580</v>
          </cell>
          <cell r="L563">
            <v>122580</v>
          </cell>
          <cell r="M563">
            <v>12.258</v>
          </cell>
        </row>
        <row r="564">
          <cell r="I564" t="str">
            <v>杨维维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I565" t="str">
            <v>杨玮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I566" t="str">
            <v>杨卫兴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I567" t="str">
            <v>杨文莉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</row>
        <row r="568">
          <cell r="I568" t="str">
            <v>杨习里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I569" t="str">
            <v>杨小东</v>
          </cell>
          <cell r="J569">
            <v>81</v>
          </cell>
          <cell r="K569">
            <v>9807354</v>
          </cell>
          <cell r="L569">
            <v>9807354</v>
          </cell>
          <cell r="M569">
            <v>980.7354</v>
          </cell>
        </row>
        <row r="570">
          <cell r="I570" t="str">
            <v>杨晓露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I571" t="str">
            <v>杨新英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I572" t="str">
            <v>杨燕</v>
          </cell>
          <cell r="J572">
            <v>3</v>
          </cell>
          <cell r="K572">
            <v>308000</v>
          </cell>
          <cell r="L572">
            <v>308000</v>
          </cell>
          <cell r="M572">
            <v>30.8</v>
          </cell>
        </row>
        <row r="573">
          <cell r="I573" t="str">
            <v>杨阳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</row>
        <row r="574">
          <cell r="I574" t="str">
            <v>杨宇鹭</v>
          </cell>
          <cell r="J574">
            <v>4</v>
          </cell>
          <cell r="K574">
            <v>0</v>
          </cell>
          <cell r="L574">
            <v>0</v>
          </cell>
          <cell r="M574">
            <v>0</v>
          </cell>
        </row>
        <row r="575">
          <cell r="I575" t="str">
            <v>杨玉良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</row>
        <row r="576">
          <cell r="I576" t="str">
            <v>杨裕丹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I577" t="str">
            <v>杨园君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I578" t="str">
            <v>杨玥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</row>
        <row r="579">
          <cell r="I579" t="str">
            <v>姚慧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I580" t="str">
            <v>姚磊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</row>
        <row r="581">
          <cell r="I581" t="str">
            <v>姚翊佳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</row>
        <row r="582">
          <cell r="I582" t="str">
            <v>姚永平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I583" t="str">
            <v>姚庄静</v>
          </cell>
          <cell r="J583">
            <v>0</v>
          </cell>
          <cell r="K583">
            <v>206000</v>
          </cell>
          <cell r="L583">
            <v>206000</v>
          </cell>
          <cell r="M583">
            <v>20.6</v>
          </cell>
        </row>
        <row r="584">
          <cell r="I584" t="str">
            <v>叶逢春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</row>
        <row r="585">
          <cell r="I585" t="str">
            <v>叶佳慧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</row>
        <row r="586">
          <cell r="I586" t="str">
            <v>叶黎恒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</row>
        <row r="587">
          <cell r="I587" t="str">
            <v>叶薇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</row>
        <row r="588">
          <cell r="I588" t="str">
            <v>叶玉珏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</row>
        <row r="589">
          <cell r="I589" t="str">
            <v>叶志文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</row>
        <row r="590">
          <cell r="I590" t="str">
            <v>殷凤</v>
          </cell>
          <cell r="J590">
            <v>0</v>
          </cell>
          <cell r="K590">
            <v>305700</v>
          </cell>
          <cell r="L590">
            <v>305700</v>
          </cell>
          <cell r="M590">
            <v>30.57</v>
          </cell>
        </row>
        <row r="591">
          <cell r="I591" t="str">
            <v>殷锡娟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</row>
        <row r="592">
          <cell r="I592" t="str">
            <v>殷正宇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</row>
        <row r="593">
          <cell r="I593" t="str">
            <v>尹爱华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</row>
        <row r="594">
          <cell r="I594" t="str">
            <v>尹磊</v>
          </cell>
          <cell r="J594">
            <v>0</v>
          </cell>
          <cell r="K594">
            <v>185662</v>
          </cell>
          <cell r="L594">
            <v>185662</v>
          </cell>
          <cell r="M594">
            <v>18.5662</v>
          </cell>
        </row>
        <row r="595">
          <cell r="I595" t="str">
            <v>尹婷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</row>
        <row r="596">
          <cell r="I596" t="str">
            <v>尹霞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</row>
        <row r="597">
          <cell r="I597" t="str">
            <v>尹一卉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</row>
        <row r="598">
          <cell r="I598" t="str">
            <v>应艳婷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</row>
        <row r="599">
          <cell r="I599" t="str">
            <v>尤丽清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</row>
        <row r="600">
          <cell r="I600" t="str">
            <v>尤怡慧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</row>
        <row r="601">
          <cell r="I601" t="str">
            <v>尤子吟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</row>
        <row r="602">
          <cell r="I602" t="str">
            <v>于红</v>
          </cell>
          <cell r="J602">
            <v>0</v>
          </cell>
          <cell r="K602">
            <v>374000</v>
          </cell>
          <cell r="L602">
            <v>374000</v>
          </cell>
          <cell r="M602">
            <v>37.4</v>
          </cell>
        </row>
        <row r="603">
          <cell r="I603" t="str">
            <v>于家豪</v>
          </cell>
          <cell r="J603">
            <v>0</v>
          </cell>
          <cell r="K603">
            <v>25000</v>
          </cell>
          <cell r="L603">
            <v>25000</v>
          </cell>
          <cell r="M603">
            <v>2.5</v>
          </cell>
        </row>
        <row r="604">
          <cell r="I604" t="str">
            <v>余慧</v>
          </cell>
          <cell r="J604">
            <v>6</v>
          </cell>
          <cell r="K604">
            <v>0</v>
          </cell>
          <cell r="L604">
            <v>0</v>
          </cell>
          <cell r="M604">
            <v>0</v>
          </cell>
        </row>
        <row r="605">
          <cell r="I605" t="str">
            <v>俞诚</v>
          </cell>
          <cell r="J605">
            <v>0</v>
          </cell>
          <cell r="K605">
            <v>140000</v>
          </cell>
          <cell r="L605">
            <v>140000</v>
          </cell>
          <cell r="M605">
            <v>14</v>
          </cell>
        </row>
        <row r="606">
          <cell r="I606" t="str">
            <v>俞岭岭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</row>
        <row r="607">
          <cell r="I607" t="str">
            <v>俞倩文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I608" t="str">
            <v>俞卫民</v>
          </cell>
          <cell r="J608">
            <v>0</v>
          </cell>
          <cell r="K608">
            <v>83500</v>
          </cell>
          <cell r="L608">
            <v>83500</v>
          </cell>
          <cell r="M608">
            <v>8.35</v>
          </cell>
        </row>
        <row r="609">
          <cell r="I609" t="str">
            <v>俞晓丹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</row>
        <row r="610">
          <cell r="I610" t="str">
            <v>俞勇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I611" t="str">
            <v>虞倩琳</v>
          </cell>
          <cell r="J611">
            <v>2</v>
          </cell>
          <cell r="K611">
            <v>100000</v>
          </cell>
          <cell r="L611">
            <v>100000</v>
          </cell>
          <cell r="M611">
            <v>10</v>
          </cell>
        </row>
        <row r="612">
          <cell r="I612" t="str">
            <v>郁勤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I613" t="str">
            <v>郁悦</v>
          </cell>
          <cell r="J613">
            <v>0</v>
          </cell>
          <cell r="K613">
            <v>30000</v>
          </cell>
          <cell r="L613">
            <v>30000</v>
          </cell>
          <cell r="M613">
            <v>3</v>
          </cell>
        </row>
        <row r="614">
          <cell r="I614" t="str">
            <v>袁冰</v>
          </cell>
          <cell r="J614">
            <v>1</v>
          </cell>
          <cell r="K614">
            <v>200000</v>
          </cell>
          <cell r="L614">
            <v>200000</v>
          </cell>
          <cell r="M614">
            <v>20</v>
          </cell>
        </row>
        <row r="615">
          <cell r="I615" t="str">
            <v>袁文杰</v>
          </cell>
          <cell r="J615">
            <v>0</v>
          </cell>
          <cell r="K615">
            <v>100000</v>
          </cell>
          <cell r="L615">
            <v>100000</v>
          </cell>
          <cell r="M615">
            <v>10</v>
          </cell>
        </row>
        <row r="616">
          <cell r="I616" t="str">
            <v>袁瀛波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I617" t="str">
            <v>詹博睿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I618" t="str">
            <v>张?</v>
          </cell>
          <cell r="J618">
            <v>0</v>
          </cell>
          <cell r="K618">
            <v>61000</v>
          </cell>
          <cell r="L618">
            <v>61000</v>
          </cell>
          <cell r="M618">
            <v>6.1</v>
          </cell>
        </row>
        <row r="619">
          <cell r="I619" t="str">
            <v>张爱琴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I620" t="str">
            <v>张超豪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I621" t="str">
            <v>张朝明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I622" t="str">
            <v>张晨</v>
          </cell>
          <cell r="J622">
            <v>0</v>
          </cell>
          <cell r="K622">
            <v>74700</v>
          </cell>
          <cell r="L622">
            <v>74700</v>
          </cell>
          <cell r="M622">
            <v>7.47</v>
          </cell>
        </row>
        <row r="623">
          <cell r="I623" t="str">
            <v>张诚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</row>
        <row r="624">
          <cell r="I624" t="str">
            <v>张大伟</v>
          </cell>
          <cell r="J624">
            <v>0</v>
          </cell>
          <cell r="K624">
            <v>24000</v>
          </cell>
          <cell r="L624">
            <v>24000</v>
          </cell>
          <cell r="M624">
            <v>2.4</v>
          </cell>
        </row>
        <row r="625">
          <cell r="I625" t="str">
            <v>张欢</v>
          </cell>
          <cell r="J625">
            <v>2</v>
          </cell>
          <cell r="K625">
            <v>298000</v>
          </cell>
          <cell r="L625">
            <v>298000</v>
          </cell>
          <cell r="M625">
            <v>29.8</v>
          </cell>
        </row>
        <row r="626">
          <cell r="I626" t="str">
            <v>张晖</v>
          </cell>
          <cell r="J626">
            <v>0</v>
          </cell>
          <cell r="K626">
            <v>74700</v>
          </cell>
          <cell r="L626">
            <v>74700</v>
          </cell>
          <cell r="M626">
            <v>7.47</v>
          </cell>
        </row>
        <row r="627">
          <cell r="I627" t="str">
            <v>张佳勤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</row>
        <row r="628">
          <cell r="I628" t="str">
            <v>张洁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</row>
        <row r="629">
          <cell r="I629" t="str">
            <v>张静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</row>
        <row r="630">
          <cell r="I630" t="str">
            <v>张峻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</row>
        <row r="631">
          <cell r="I631" t="str">
            <v>张丽莉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</row>
        <row r="632">
          <cell r="I632" t="str">
            <v>张俪馨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</row>
        <row r="633">
          <cell r="I633" t="str">
            <v>张林美</v>
          </cell>
          <cell r="J633">
            <v>6</v>
          </cell>
          <cell r="K633">
            <v>58000</v>
          </cell>
          <cell r="L633">
            <v>58000</v>
          </cell>
          <cell r="M633">
            <v>5.8</v>
          </cell>
        </row>
        <row r="634">
          <cell r="I634" t="str">
            <v>张禄华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</row>
        <row r="635">
          <cell r="I635" t="str">
            <v>张佩君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</row>
        <row r="636">
          <cell r="I636" t="str">
            <v>张琴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</row>
        <row r="637">
          <cell r="I637" t="str">
            <v>张琼斐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</row>
        <row r="638">
          <cell r="I638" t="str">
            <v>张蓉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</row>
        <row r="639">
          <cell r="I639" t="str">
            <v>张润雨</v>
          </cell>
          <cell r="J639">
            <v>1</v>
          </cell>
          <cell r="K639">
            <v>306000</v>
          </cell>
          <cell r="L639">
            <v>306000</v>
          </cell>
          <cell r="M639">
            <v>30.6</v>
          </cell>
        </row>
        <row r="640">
          <cell r="I640" t="str">
            <v>张诗云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</row>
        <row r="641">
          <cell r="I641" t="str">
            <v>张束娇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</row>
        <row r="642">
          <cell r="I642" t="str">
            <v>张天超</v>
          </cell>
          <cell r="J642">
            <v>0</v>
          </cell>
          <cell r="K642">
            <v>13000</v>
          </cell>
          <cell r="L642">
            <v>13000</v>
          </cell>
          <cell r="M642">
            <v>1.3</v>
          </cell>
        </row>
        <row r="643">
          <cell r="I643" t="str">
            <v>张文晋</v>
          </cell>
          <cell r="J643">
            <v>0</v>
          </cell>
          <cell r="K643">
            <v>150000</v>
          </cell>
          <cell r="L643">
            <v>150000</v>
          </cell>
          <cell r="M643">
            <v>15</v>
          </cell>
        </row>
        <row r="644">
          <cell r="I644" t="str">
            <v>张孝治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</row>
        <row r="645">
          <cell r="I645" t="str">
            <v>张啸</v>
          </cell>
          <cell r="J645">
            <v>0</v>
          </cell>
          <cell r="K645">
            <v>27000</v>
          </cell>
          <cell r="L645">
            <v>27000</v>
          </cell>
          <cell r="M645">
            <v>2.7</v>
          </cell>
        </row>
        <row r="646">
          <cell r="I646" t="str">
            <v>张啸尘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</row>
        <row r="647">
          <cell r="I647" t="str">
            <v>张馨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</row>
        <row r="648">
          <cell r="I648" t="str">
            <v>张馨怡</v>
          </cell>
          <cell r="J648">
            <v>10</v>
          </cell>
          <cell r="K648">
            <v>200000</v>
          </cell>
          <cell r="L648">
            <v>200000</v>
          </cell>
          <cell r="M648">
            <v>20</v>
          </cell>
        </row>
        <row r="649">
          <cell r="I649" t="str">
            <v>张徐运</v>
          </cell>
          <cell r="J649">
            <v>0</v>
          </cell>
          <cell r="K649">
            <v>10000</v>
          </cell>
          <cell r="L649">
            <v>10000</v>
          </cell>
          <cell r="M649">
            <v>1</v>
          </cell>
        </row>
        <row r="650">
          <cell r="I650" t="str">
            <v>张雅韵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</row>
        <row r="651">
          <cell r="I651" t="str">
            <v>张艳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</row>
        <row r="652">
          <cell r="I652" t="str">
            <v>张燕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</row>
        <row r="653">
          <cell r="I653" t="str">
            <v>张燕艳</v>
          </cell>
          <cell r="J653">
            <v>0</v>
          </cell>
          <cell r="K653">
            <v>6000</v>
          </cell>
          <cell r="L653">
            <v>6000</v>
          </cell>
          <cell r="M653">
            <v>0.6</v>
          </cell>
        </row>
        <row r="654">
          <cell r="I654" t="str">
            <v>张燕贇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</row>
        <row r="655">
          <cell r="I655" t="str">
            <v>张洋洋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</row>
        <row r="656">
          <cell r="I656" t="str">
            <v>张怡婷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</row>
        <row r="657">
          <cell r="I657" t="str">
            <v>张怡云</v>
          </cell>
          <cell r="J657">
            <v>0</v>
          </cell>
          <cell r="K657">
            <v>291800</v>
          </cell>
          <cell r="L657">
            <v>291800</v>
          </cell>
          <cell r="M657">
            <v>29.18</v>
          </cell>
        </row>
        <row r="658">
          <cell r="I658" t="str">
            <v>张颖</v>
          </cell>
          <cell r="J658">
            <v>0</v>
          </cell>
          <cell r="K658">
            <v>100000</v>
          </cell>
          <cell r="L658">
            <v>100000</v>
          </cell>
          <cell r="M658">
            <v>10</v>
          </cell>
        </row>
        <row r="659">
          <cell r="I659" t="str">
            <v>张颖寅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</row>
        <row r="660">
          <cell r="I660" t="str">
            <v>张宇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</row>
        <row r="661">
          <cell r="I661" t="str">
            <v>张聿诚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</row>
        <row r="662">
          <cell r="I662" t="str">
            <v>张毓琦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</row>
        <row r="663">
          <cell r="I663" t="str">
            <v>张玥</v>
          </cell>
          <cell r="J663">
            <v>0</v>
          </cell>
          <cell r="K663">
            <v>200000</v>
          </cell>
          <cell r="L663">
            <v>200000</v>
          </cell>
          <cell r="M663">
            <v>20</v>
          </cell>
        </row>
        <row r="664">
          <cell r="I664" t="str">
            <v>张藻微</v>
          </cell>
          <cell r="J664">
            <v>0</v>
          </cell>
          <cell r="K664">
            <v>57600</v>
          </cell>
          <cell r="L664">
            <v>57600</v>
          </cell>
          <cell r="M664">
            <v>5.76</v>
          </cell>
        </row>
        <row r="665">
          <cell r="I665" t="str">
            <v>张臻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</row>
        <row r="666">
          <cell r="I666" t="str">
            <v>张郅骅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</row>
        <row r="667">
          <cell r="I667" t="str">
            <v>张忠友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</row>
        <row r="668">
          <cell r="I668" t="str">
            <v>张子豪</v>
          </cell>
          <cell r="J668">
            <v>2</v>
          </cell>
          <cell r="K668">
            <v>13000</v>
          </cell>
          <cell r="L668">
            <v>13000</v>
          </cell>
          <cell r="M668">
            <v>1.3</v>
          </cell>
        </row>
        <row r="669">
          <cell r="I669" t="str">
            <v>张紫霄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</row>
        <row r="670">
          <cell r="I670" t="str">
            <v>张自然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</row>
        <row r="671">
          <cell r="I671" t="str">
            <v>章逸昊</v>
          </cell>
          <cell r="J671">
            <v>0</v>
          </cell>
          <cell r="K671">
            <v>40000</v>
          </cell>
          <cell r="L671">
            <v>40000</v>
          </cell>
          <cell r="M671">
            <v>4</v>
          </cell>
        </row>
        <row r="672">
          <cell r="I672" t="str">
            <v>赵蓓莲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</row>
        <row r="673">
          <cell r="I673" t="str">
            <v>赵彬燕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</row>
        <row r="674">
          <cell r="I674" t="str">
            <v>赵峰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</row>
        <row r="675">
          <cell r="I675" t="str">
            <v>赵汉青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</row>
        <row r="676">
          <cell r="I676" t="str">
            <v>赵嘉昊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</row>
        <row r="677">
          <cell r="I677" t="str">
            <v>赵娇娇</v>
          </cell>
          <cell r="J677">
            <v>2</v>
          </cell>
          <cell r="K677">
            <v>0</v>
          </cell>
          <cell r="L677">
            <v>0</v>
          </cell>
          <cell r="M677">
            <v>0</v>
          </cell>
        </row>
        <row r="678">
          <cell r="I678" t="str">
            <v>赵琳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</row>
        <row r="679">
          <cell r="I679" t="str">
            <v>赵市宇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</row>
        <row r="680">
          <cell r="I680" t="str">
            <v>赵轶颖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</row>
        <row r="681">
          <cell r="I681" t="str">
            <v>赵韵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</row>
        <row r="682">
          <cell r="I682" t="str">
            <v>赵张洋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</row>
        <row r="683">
          <cell r="I683" t="str">
            <v>郑聪彦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</row>
        <row r="684">
          <cell r="I684" t="str">
            <v>郑浩君</v>
          </cell>
          <cell r="J684">
            <v>1</v>
          </cell>
          <cell r="K684">
            <v>35000</v>
          </cell>
          <cell r="L684">
            <v>35000</v>
          </cell>
          <cell r="M684">
            <v>3.5</v>
          </cell>
        </row>
        <row r="685">
          <cell r="I685" t="str">
            <v>郑佳伟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</row>
        <row r="686">
          <cell r="I686" t="str">
            <v>郑阳</v>
          </cell>
          <cell r="J686">
            <v>1</v>
          </cell>
          <cell r="K686">
            <v>86000</v>
          </cell>
          <cell r="L686">
            <v>86000</v>
          </cell>
          <cell r="M686">
            <v>8.6</v>
          </cell>
        </row>
        <row r="687">
          <cell r="I687" t="str">
            <v>郑元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</row>
        <row r="688">
          <cell r="I688" t="str">
            <v>仲维芳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</row>
        <row r="689">
          <cell r="I689" t="str">
            <v>周辰</v>
          </cell>
          <cell r="J689">
            <v>11</v>
          </cell>
          <cell r="K689">
            <v>0</v>
          </cell>
          <cell r="L689">
            <v>0</v>
          </cell>
          <cell r="M689">
            <v>0</v>
          </cell>
        </row>
        <row r="690">
          <cell r="I690" t="str">
            <v>周辰峰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I691" t="str">
            <v>周海伦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I692" t="str">
            <v>周华</v>
          </cell>
          <cell r="J692">
            <v>0</v>
          </cell>
          <cell r="K692">
            <v>70000</v>
          </cell>
          <cell r="L692">
            <v>70000</v>
          </cell>
          <cell r="M692">
            <v>7</v>
          </cell>
        </row>
        <row r="693">
          <cell r="I693" t="str">
            <v>周慧利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</row>
        <row r="694">
          <cell r="I694" t="str">
            <v>周嘉慧</v>
          </cell>
          <cell r="J694">
            <v>11</v>
          </cell>
          <cell r="K694">
            <v>20000</v>
          </cell>
          <cell r="L694">
            <v>20000</v>
          </cell>
          <cell r="M694">
            <v>2</v>
          </cell>
        </row>
        <row r="695">
          <cell r="I695" t="str">
            <v>周凯元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</row>
        <row r="696">
          <cell r="I696" t="str">
            <v>周黎明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</row>
        <row r="697">
          <cell r="I697" t="str">
            <v>周玲玲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I698" t="str">
            <v>周美倩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</row>
        <row r="699">
          <cell r="I699" t="str">
            <v>周培松</v>
          </cell>
          <cell r="J699">
            <v>0</v>
          </cell>
          <cell r="K699">
            <v>90000</v>
          </cell>
          <cell r="L699">
            <v>90000</v>
          </cell>
          <cell r="M699">
            <v>9</v>
          </cell>
        </row>
        <row r="700">
          <cell r="I700" t="str">
            <v>周琴</v>
          </cell>
          <cell r="J700">
            <v>0</v>
          </cell>
          <cell r="K700">
            <v>35900</v>
          </cell>
          <cell r="L700">
            <v>35900</v>
          </cell>
          <cell r="M700">
            <v>3.59</v>
          </cell>
        </row>
        <row r="701">
          <cell r="I701" t="str">
            <v>周沁桐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</row>
        <row r="702">
          <cell r="I702" t="str">
            <v>周晴晴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</row>
        <row r="703">
          <cell r="I703" t="str">
            <v>周汝泽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</row>
        <row r="704">
          <cell r="I704" t="str">
            <v>周思亦</v>
          </cell>
          <cell r="J704">
            <v>1</v>
          </cell>
          <cell r="K704">
            <v>728613</v>
          </cell>
          <cell r="L704">
            <v>728613</v>
          </cell>
          <cell r="M704">
            <v>72.8613</v>
          </cell>
        </row>
        <row r="705">
          <cell r="I705" t="str">
            <v>周涛远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I706" t="str">
            <v>周天成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I707" t="str">
            <v>周啸天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</row>
        <row r="708">
          <cell r="I708" t="str">
            <v>周昕悦</v>
          </cell>
          <cell r="J708">
            <v>2</v>
          </cell>
          <cell r="K708">
            <v>0</v>
          </cell>
          <cell r="L708">
            <v>0</v>
          </cell>
          <cell r="M708">
            <v>0</v>
          </cell>
        </row>
        <row r="709">
          <cell r="I709" t="str">
            <v>周欣宇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</row>
        <row r="710">
          <cell r="I710" t="str">
            <v>周欣悦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</row>
        <row r="711">
          <cell r="I711" t="str">
            <v>周燕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</row>
        <row r="712">
          <cell r="I712" t="str">
            <v>周燕君</v>
          </cell>
          <cell r="J712">
            <v>0</v>
          </cell>
          <cell r="K712">
            <v>128600</v>
          </cell>
          <cell r="L712">
            <v>128600</v>
          </cell>
          <cell r="M712">
            <v>12.86</v>
          </cell>
        </row>
        <row r="713">
          <cell r="I713" t="str">
            <v>周以倩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</row>
        <row r="714">
          <cell r="I714" t="str">
            <v>周宇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</row>
        <row r="715">
          <cell r="I715" t="str">
            <v>周玉婷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</row>
        <row r="716">
          <cell r="I716" t="str">
            <v>周元弢</v>
          </cell>
          <cell r="J716">
            <v>0</v>
          </cell>
          <cell r="K716">
            <v>13500</v>
          </cell>
          <cell r="L716">
            <v>13500</v>
          </cell>
          <cell r="M716">
            <v>1.35</v>
          </cell>
        </row>
        <row r="717">
          <cell r="I717" t="str">
            <v>周韵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</row>
        <row r="718">
          <cell r="I718" t="str">
            <v>朱承波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</row>
        <row r="719">
          <cell r="I719" t="str">
            <v>朱法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</row>
        <row r="720">
          <cell r="I720" t="str">
            <v>朱芬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</row>
        <row r="721">
          <cell r="I721" t="str">
            <v>朱佳佳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</row>
        <row r="722">
          <cell r="I722" t="str">
            <v>朱佳敏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</row>
        <row r="723">
          <cell r="I723" t="str">
            <v>朱建青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</row>
        <row r="724">
          <cell r="I724" t="str">
            <v>朱洁婷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</row>
        <row r="725">
          <cell r="I725" t="str">
            <v>朱军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</row>
        <row r="726">
          <cell r="I726" t="str">
            <v>朱君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</row>
        <row r="727">
          <cell r="I727" t="str">
            <v>朱丽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I728" t="str">
            <v>朱丽梅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</row>
        <row r="729">
          <cell r="I729" t="str">
            <v>朱清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</row>
        <row r="730">
          <cell r="I730" t="str">
            <v>朱少廷</v>
          </cell>
          <cell r="J730">
            <v>0</v>
          </cell>
          <cell r="K730">
            <v>15000</v>
          </cell>
          <cell r="L730">
            <v>15000</v>
          </cell>
          <cell r="M730">
            <v>1.5</v>
          </cell>
        </row>
        <row r="731">
          <cell r="I731" t="str">
            <v>朱薇</v>
          </cell>
          <cell r="J731">
            <v>0</v>
          </cell>
          <cell r="K731">
            <v>50000</v>
          </cell>
          <cell r="L731">
            <v>50000</v>
          </cell>
          <cell r="M731">
            <v>5</v>
          </cell>
        </row>
        <row r="732">
          <cell r="I732" t="str">
            <v>朱伟彪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</row>
        <row r="733">
          <cell r="I733" t="str">
            <v>朱伟杰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</row>
        <row r="734">
          <cell r="I734" t="str">
            <v>朱小弟</v>
          </cell>
          <cell r="J734">
            <v>0</v>
          </cell>
          <cell r="K734">
            <v>80900</v>
          </cell>
          <cell r="L734">
            <v>80900</v>
          </cell>
          <cell r="M734">
            <v>8.09</v>
          </cell>
        </row>
        <row r="735">
          <cell r="I735" t="str">
            <v>朱旖辰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</row>
        <row r="736">
          <cell r="I736" t="str">
            <v>朱屹帆</v>
          </cell>
          <cell r="J736">
            <v>8</v>
          </cell>
          <cell r="K736">
            <v>12900</v>
          </cell>
          <cell r="L736">
            <v>12900</v>
          </cell>
          <cell r="M736">
            <v>1.29</v>
          </cell>
        </row>
        <row r="737">
          <cell r="I737" t="str">
            <v>朱勇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</row>
        <row r="738">
          <cell r="I738" t="str">
            <v>朱郁芬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</row>
        <row r="739">
          <cell r="I739" t="str">
            <v>庄佳毅</v>
          </cell>
          <cell r="J739">
            <v>0</v>
          </cell>
          <cell r="K739">
            <v>120000</v>
          </cell>
          <cell r="L739">
            <v>120000</v>
          </cell>
          <cell r="M739">
            <v>12</v>
          </cell>
        </row>
        <row r="740">
          <cell r="I740" t="str">
            <v>庄冉</v>
          </cell>
          <cell r="J740">
            <v>2</v>
          </cell>
          <cell r="K740">
            <v>0</v>
          </cell>
          <cell r="L740">
            <v>0</v>
          </cell>
          <cell r="M740">
            <v>0</v>
          </cell>
        </row>
        <row r="741">
          <cell r="I741" t="str">
            <v>邹盛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</row>
        <row r="742">
          <cell r="I742" t="str">
            <v>邹世奇</v>
          </cell>
          <cell r="J742">
            <v>0</v>
          </cell>
          <cell r="K742">
            <v>862000</v>
          </cell>
          <cell r="L742">
            <v>862000</v>
          </cell>
          <cell r="M742">
            <v>86.2</v>
          </cell>
        </row>
        <row r="743">
          <cell r="I743" t="str">
            <v>(空白)</v>
          </cell>
        </row>
        <row r="743">
          <cell r="M743">
            <v>0</v>
          </cell>
        </row>
        <row r="744">
          <cell r="I744" t="str">
            <v>总计</v>
          </cell>
          <cell r="J744">
            <v>818</v>
          </cell>
          <cell r="K744">
            <v>53823118</v>
          </cell>
          <cell r="L744">
            <v>53823118</v>
          </cell>
          <cell r="M744">
            <v>5382.3118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42"/>
  <sheetViews>
    <sheetView workbookViewId="0">
      <selection activeCell="M4" sqref="M4"/>
    </sheetView>
  </sheetViews>
  <sheetFormatPr defaultColWidth="9" defaultRowHeight="13.5"/>
  <cols>
    <col min="1" max="1" width="10.975" style="107" customWidth="1"/>
    <col min="2" max="3" width="7.825" style="107" customWidth="1"/>
    <col min="4" max="4" width="7.825" style="107" hidden="1" customWidth="1"/>
    <col min="5" max="5" width="8.53333333333333" style="107" customWidth="1"/>
    <col min="6" max="6" width="7.825" style="107" customWidth="1"/>
    <col min="7" max="7" width="7.25" style="107" customWidth="1"/>
    <col min="8" max="8" width="8.75" style="107" hidden="1" customWidth="1"/>
    <col min="9" max="9" width="11.875" style="107" hidden="1" customWidth="1"/>
    <col min="10" max="10" width="16.25" style="107" hidden="1" customWidth="1"/>
    <col min="11" max="11" width="11.4583333333333" style="107" hidden="1" customWidth="1"/>
    <col min="12" max="12" width="11.4666666666667" style="107" hidden="1" customWidth="1"/>
    <col min="13" max="13" width="7.25" style="107" customWidth="1"/>
    <col min="14" max="14" width="9.125" style="107" customWidth="1"/>
    <col min="15" max="15" width="7.65" style="107" customWidth="1"/>
    <col min="16" max="18" width="7.65" style="107" hidden="1" customWidth="1"/>
    <col min="19" max="19" width="8.875" style="107" hidden="1" customWidth="1"/>
    <col min="20" max="20" width="10.875" style="107" hidden="1" customWidth="1"/>
    <col min="21" max="22" width="7.65" style="107" customWidth="1"/>
    <col min="23" max="23" width="7.25" style="107" customWidth="1"/>
    <col min="24" max="27" width="7.25" style="107" hidden="1" customWidth="1"/>
    <col min="28" max="28" width="6.50833333333333" style="107" customWidth="1"/>
    <col min="29" max="32" width="7.875" style="107" customWidth="1"/>
    <col min="33" max="33" width="9.775" style="107" customWidth="1"/>
    <col min="34" max="34" width="10.875" style="107" customWidth="1"/>
    <col min="35" max="37" width="15.75" style="109"/>
    <col min="38" max="43" width="26.625" style="109"/>
    <col min="44" max="16384" width="9" style="107"/>
  </cols>
  <sheetData>
    <row r="1" s="107" customFormat="1" ht="29" customHeight="1" spans="1:5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15"/>
      <c r="AJ1" s="115"/>
      <c r="AK1" s="115"/>
      <c r="AL1" s="109"/>
      <c r="AM1" s="109"/>
      <c r="AN1" s="109"/>
      <c r="AO1" s="109"/>
      <c r="AP1" s="109"/>
      <c r="AQ1" s="109"/>
      <c r="AS1" s="107" t="s">
        <v>1</v>
      </c>
      <c r="AT1" s="107" t="s">
        <v>2</v>
      </c>
      <c r="AV1" s="107" t="s">
        <v>1</v>
      </c>
      <c r="AW1" s="107" t="s">
        <v>3</v>
      </c>
      <c r="AY1" s="107" t="s">
        <v>1</v>
      </c>
      <c r="AZ1" s="107" t="s">
        <v>3</v>
      </c>
      <c r="BB1" s="107" t="s">
        <v>4</v>
      </c>
      <c r="BC1" s="107" t="s">
        <v>3</v>
      </c>
    </row>
    <row r="2" s="107" customFormat="1" ht="18" spans="1:55">
      <c r="A2" s="2" t="s">
        <v>5</v>
      </c>
      <c r="B2" s="3" t="s">
        <v>6</v>
      </c>
      <c r="C2" s="72" t="s">
        <v>7</v>
      </c>
      <c r="D2" s="72"/>
      <c r="E2" s="72"/>
      <c r="F2" s="72"/>
      <c r="G2" s="2" t="s">
        <v>8</v>
      </c>
      <c r="H2" s="5"/>
      <c r="I2" s="58"/>
      <c r="J2" s="59"/>
      <c r="K2" s="59"/>
      <c r="L2" s="59"/>
      <c r="M2" s="59"/>
      <c r="N2" s="3"/>
      <c r="O2" s="2" t="s">
        <v>9</v>
      </c>
      <c r="P2" s="5"/>
      <c r="Q2" s="58"/>
      <c r="R2" s="59"/>
      <c r="S2" s="59"/>
      <c r="T2" s="59"/>
      <c r="U2" s="59"/>
      <c r="V2" s="3"/>
      <c r="W2" s="71" t="s">
        <v>10</v>
      </c>
      <c r="X2" s="72"/>
      <c r="Y2" s="72"/>
      <c r="Z2" s="72"/>
      <c r="AA2" s="72"/>
      <c r="AB2" s="72"/>
      <c r="AC2" s="78"/>
      <c r="AD2" s="72" t="s">
        <v>11</v>
      </c>
      <c r="AE2" s="72"/>
      <c r="AF2" s="78"/>
      <c r="AG2" s="78" t="s">
        <v>12</v>
      </c>
      <c r="AH2" s="78" t="s">
        <v>13</v>
      </c>
      <c r="AI2" s="109"/>
      <c r="AJ2" s="109"/>
      <c r="AK2" s="109"/>
      <c r="AL2" s="109"/>
      <c r="AM2" s="109"/>
      <c r="AN2" s="109"/>
      <c r="AO2" s="109"/>
      <c r="AP2" s="109"/>
      <c r="AQ2" s="109"/>
      <c r="AS2" s="107" t="s">
        <v>14</v>
      </c>
      <c r="AT2" s="107">
        <v>4841502</v>
      </c>
      <c r="AV2" s="107" t="s">
        <v>14</v>
      </c>
      <c r="AW2" s="107">
        <v>17</v>
      </c>
      <c r="AY2" s="107" t="s">
        <v>15</v>
      </c>
      <c r="AZ2" s="107">
        <v>1</v>
      </c>
      <c r="BB2" s="107" t="s">
        <v>14</v>
      </c>
      <c r="BC2" s="107">
        <v>2</v>
      </c>
    </row>
    <row r="3" s="107" customFormat="1" ht="18" customHeight="1" spans="1:55">
      <c r="A3" s="6"/>
      <c r="B3" s="7"/>
      <c r="C3" s="6" t="s">
        <v>16</v>
      </c>
      <c r="D3" s="12" t="s">
        <v>17</v>
      </c>
      <c r="E3" s="60" t="s">
        <v>18</v>
      </c>
      <c r="F3" s="61" t="s">
        <v>19</v>
      </c>
      <c r="G3" s="6" t="s">
        <v>16</v>
      </c>
      <c r="H3" s="12" t="s">
        <v>17</v>
      </c>
      <c r="I3" s="12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7" t="s">
        <v>19</v>
      </c>
      <c r="O3" s="6" t="s">
        <v>16</v>
      </c>
      <c r="P3" s="61" t="s">
        <v>17</v>
      </c>
      <c r="Q3" s="12" t="s">
        <v>20</v>
      </c>
      <c r="R3" s="61" t="s">
        <v>24</v>
      </c>
      <c r="S3" s="61" t="s">
        <v>25</v>
      </c>
      <c r="T3" s="61" t="s">
        <v>23</v>
      </c>
      <c r="U3" s="61" t="s">
        <v>18</v>
      </c>
      <c r="V3" s="7" t="s">
        <v>19</v>
      </c>
      <c r="W3" s="6" t="s">
        <v>16</v>
      </c>
      <c r="X3" s="60" t="s">
        <v>17</v>
      </c>
      <c r="Y3" s="60" t="s">
        <v>26</v>
      </c>
      <c r="Z3" s="60" t="s">
        <v>27</v>
      </c>
      <c r="AA3" s="61" t="s">
        <v>23</v>
      </c>
      <c r="AB3" s="60" t="s">
        <v>18</v>
      </c>
      <c r="AC3" s="79" t="s">
        <v>19</v>
      </c>
      <c r="AD3" s="60" t="s">
        <v>16</v>
      </c>
      <c r="AE3" s="60" t="s">
        <v>18</v>
      </c>
      <c r="AF3" s="79" t="s">
        <v>19</v>
      </c>
      <c r="AG3" s="85"/>
      <c r="AH3" s="85"/>
      <c r="AI3" s="109"/>
      <c r="AJ3" s="109"/>
      <c r="AK3" s="109" t="s">
        <v>28</v>
      </c>
      <c r="AL3" s="109" t="s">
        <v>29</v>
      </c>
      <c r="AM3" s="109" t="s">
        <v>30</v>
      </c>
      <c r="AN3" s="109" t="s">
        <v>31</v>
      </c>
      <c r="AO3" s="109" t="s">
        <v>32</v>
      </c>
      <c r="AP3" s="109" t="s">
        <v>33</v>
      </c>
      <c r="AQ3" s="109" t="s">
        <v>34</v>
      </c>
      <c r="AS3" s="107" t="s">
        <v>35</v>
      </c>
      <c r="AT3" s="107">
        <v>1237000</v>
      </c>
      <c r="AV3" s="107" t="s">
        <v>36</v>
      </c>
      <c r="AW3" s="107">
        <v>1</v>
      </c>
      <c r="AY3" s="107" t="s">
        <v>14</v>
      </c>
      <c r="AZ3" s="107">
        <v>57</v>
      </c>
      <c r="BB3" s="107" t="s">
        <v>35</v>
      </c>
      <c r="BC3" s="107">
        <v>2</v>
      </c>
    </row>
    <row r="4" s="107" customFormat="1" ht="17.25" spans="1:55">
      <c r="A4" s="13" t="s">
        <v>37</v>
      </c>
      <c r="B4" s="14" t="s">
        <v>38</v>
      </c>
      <c r="C4" s="15">
        <v>2000</v>
      </c>
      <c r="D4" s="17">
        <v>0</v>
      </c>
      <c r="E4" s="17">
        <v>1160</v>
      </c>
      <c r="F4" s="97">
        <f t="shared" ref="F4:F15" si="0">E4/C4</f>
        <v>0.58</v>
      </c>
      <c r="G4" s="15">
        <v>150</v>
      </c>
      <c r="H4" s="16">
        <v>1.75</v>
      </c>
      <c r="I4" s="16">
        <f>VLOOKUP(B4,$AK:$AQ,7,FALSE)/10000</f>
        <v>69.75</v>
      </c>
      <c r="J4" s="16">
        <f>IFERROR(VLOOKUP(B4,$AS:$AT,2,FALSE)/10000,0)</f>
        <v>0</v>
      </c>
      <c r="K4" s="16"/>
      <c r="L4" s="16"/>
      <c r="M4" s="16">
        <f t="shared" ref="M4:M8" si="1">SUM(I4:L4)</f>
        <v>69.75</v>
      </c>
      <c r="N4" s="18">
        <f t="shared" ref="N4:N24" si="2">M4/G4</f>
        <v>0.465</v>
      </c>
      <c r="O4" s="13" t="s">
        <v>39</v>
      </c>
      <c r="P4" s="16">
        <v>0</v>
      </c>
      <c r="Q4" s="101">
        <f>VLOOKUP(B4,$AK:$AQ,5,FALSE)</f>
        <v>4</v>
      </c>
      <c r="R4" s="73"/>
      <c r="S4" s="73">
        <f>IFERROR(VLOOKUP(B4,$AV:$AW,2,FALSE),0)</f>
        <v>0</v>
      </c>
      <c r="T4" s="73"/>
      <c r="U4" s="16">
        <f t="shared" ref="U4:U8" si="3">SUM(Q4:S4)</f>
        <v>4</v>
      </c>
      <c r="V4" s="14" t="s">
        <v>39</v>
      </c>
      <c r="W4" s="13">
        <v>3</v>
      </c>
      <c r="X4" s="16">
        <v>0</v>
      </c>
      <c r="Y4" s="16">
        <f>IFERROR(VLOOKUP(B4,$AY:$AZ,2,FALSE),0)</f>
        <v>3</v>
      </c>
      <c r="Z4" s="80">
        <v>1</v>
      </c>
      <c r="AA4" s="80"/>
      <c r="AB4" s="16">
        <f t="shared" ref="AB4:AB8" si="4">SUM(Y4:AA4)</f>
        <v>4</v>
      </c>
      <c r="AC4" s="81">
        <f t="shared" ref="AC4:AC24" si="5">AB4/W4</f>
        <v>1.33333333333333</v>
      </c>
      <c r="AD4" s="13">
        <v>2</v>
      </c>
      <c r="AE4" s="17">
        <f>IFERROR(VLOOKUP(B4,$BB:$BC,2,FALSE),0)</f>
        <v>1</v>
      </c>
      <c r="AF4" s="81">
        <f t="shared" ref="AF4:AF24" si="6">AE4/AD4</f>
        <v>0.5</v>
      </c>
      <c r="AG4" s="81">
        <f t="shared" ref="AG4:AG15" si="7">IF(F4&gt;1.2,1.2,F4)*0.6+IF(N4&gt;1.2,1.2,N4)*0.2+IF(AC4&gt;1.2,1.2,AC4)*0.1+IF(AF4&gt;1.2,1.2,AF4)*0.1</f>
        <v>0.611</v>
      </c>
      <c r="AH4" s="86">
        <f>AG9</f>
        <v>0.710296897192513</v>
      </c>
      <c r="AI4" s="109"/>
      <c r="AJ4" s="109"/>
      <c r="AK4" s="109" t="s">
        <v>40</v>
      </c>
      <c r="AL4" s="109">
        <v>0</v>
      </c>
      <c r="AM4" s="109">
        <v>0</v>
      </c>
      <c r="AN4" s="109">
        <v>0</v>
      </c>
      <c r="AO4" s="109">
        <v>0</v>
      </c>
      <c r="AP4" s="109">
        <v>0</v>
      </c>
      <c r="AQ4" s="109">
        <v>200000</v>
      </c>
      <c r="AS4" s="107" t="s">
        <v>41</v>
      </c>
      <c r="AT4" s="107">
        <v>298000</v>
      </c>
      <c r="AV4" s="107" t="s">
        <v>35</v>
      </c>
      <c r="AW4" s="107">
        <v>4</v>
      </c>
      <c r="AY4" s="107" t="s">
        <v>42</v>
      </c>
      <c r="AZ4" s="107">
        <v>2</v>
      </c>
      <c r="BB4" s="107" t="s">
        <v>43</v>
      </c>
      <c r="BC4" s="107">
        <v>2</v>
      </c>
    </row>
    <row r="5" s="107" customFormat="1" ht="16" customHeight="1" spans="1:55">
      <c r="A5" s="19"/>
      <c r="B5" s="20" t="s">
        <v>44</v>
      </c>
      <c r="C5" s="21">
        <v>2000</v>
      </c>
      <c r="D5" s="17">
        <v>0</v>
      </c>
      <c r="E5" s="17">
        <v>1282</v>
      </c>
      <c r="F5" s="97">
        <f t="shared" si="0"/>
        <v>0.641</v>
      </c>
      <c r="G5" s="21">
        <v>150</v>
      </c>
      <c r="H5" s="16">
        <v>10</v>
      </c>
      <c r="I5" s="16">
        <f>VLOOKUP(B5,$AK:$AQ,7,FALSE)/10000</f>
        <v>28</v>
      </c>
      <c r="J5" s="16">
        <f>IFERROR(VLOOKUP(B5,$AS:$AT,2,FALSE)/10000,0)</f>
        <v>0</v>
      </c>
      <c r="K5" s="16"/>
      <c r="L5" s="16"/>
      <c r="M5" s="16">
        <f t="shared" si="1"/>
        <v>28</v>
      </c>
      <c r="N5" s="62">
        <f t="shared" si="2"/>
        <v>0.186666666666667</v>
      </c>
      <c r="O5" s="19" t="s">
        <v>39</v>
      </c>
      <c r="P5" s="16">
        <v>0</v>
      </c>
      <c r="Q5" s="101">
        <f>VLOOKUP(B5,$AK:$AQ,5,FALSE)</f>
        <v>0</v>
      </c>
      <c r="R5" s="74"/>
      <c r="S5" s="73">
        <f>IFERROR(VLOOKUP(B5,$AV:$AW,2,FALSE),0)</f>
        <v>0</v>
      </c>
      <c r="T5" s="73"/>
      <c r="U5" s="16">
        <f t="shared" si="3"/>
        <v>0</v>
      </c>
      <c r="V5" s="20" t="s">
        <v>39</v>
      </c>
      <c r="W5" s="13">
        <v>3</v>
      </c>
      <c r="X5" s="16">
        <v>0</v>
      </c>
      <c r="Y5" s="16">
        <f>IFERROR(VLOOKUP(B5,$AY:$AZ,2,FALSE),0)</f>
        <v>0</v>
      </c>
      <c r="Z5" s="80"/>
      <c r="AA5" s="80"/>
      <c r="AB5" s="16">
        <f t="shared" si="4"/>
        <v>0</v>
      </c>
      <c r="AC5" s="81">
        <f t="shared" si="5"/>
        <v>0</v>
      </c>
      <c r="AD5" s="13">
        <v>2</v>
      </c>
      <c r="AE5" s="17">
        <f>IFERROR(VLOOKUP(B5,$BB:$BC,2,FALSE),0)</f>
        <v>0</v>
      </c>
      <c r="AF5" s="81">
        <f t="shared" si="6"/>
        <v>0</v>
      </c>
      <c r="AG5" s="81">
        <f t="shared" si="7"/>
        <v>0.421933333333333</v>
      </c>
      <c r="AH5" s="86"/>
      <c r="AI5" s="109"/>
      <c r="AJ5" s="109"/>
      <c r="AK5" s="109" t="s">
        <v>45</v>
      </c>
      <c r="AL5" s="109">
        <v>0</v>
      </c>
      <c r="AM5" s="109">
        <v>0</v>
      </c>
      <c r="AN5" s="109">
        <v>0</v>
      </c>
      <c r="AO5" s="109">
        <v>0</v>
      </c>
      <c r="AP5" s="109">
        <v>0</v>
      </c>
      <c r="AQ5" s="109">
        <v>0</v>
      </c>
      <c r="AS5" s="107" t="s">
        <v>43</v>
      </c>
      <c r="AT5" s="107">
        <v>498000</v>
      </c>
      <c r="AV5" s="107" t="s">
        <v>43</v>
      </c>
      <c r="AW5" s="107">
        <v>1</v>
      </c>
      <c r="AY5" s="107" t="s">
        <v>46</v>
      </c>
      <c r="AZ5" s="107">
        <v>1</v>
      </c>
      <c r="BB5" s="107" t="s">
        <v>47</v>
      </c>
      <c r="BC5" s="107">
        <v>2</v>
      </c>
    </row>
    <row r="6" s="107" customFormat="1" ht="17.25" spans="1:55">
      <c r="A6" s="19"/>
      <c r="B6" s="20" t="s">
        <v>48</v>
      </c>
      <c r="C6" s="21">
        <v>2000</v>
      </c>
      <c r="D6" s="17">
        <v>0</v>
      </c>
      <c r="E6" s="17">
        <v>2499</v>
      </c>
      <c r="F6" s="97">
        <f t="shared" si="0"/>
        <v>1.2495</v>
      </c>
      <c r="G6" s="21">
        <v>200</v>
      </c>
      <c r="H6" s="16">
        <v>8.70000000000002</v>
      </c>
      <c r="I6" s="16">
        <f>VLOOKUP(B6,$AK:$AQ,7,FALSE)/10000</f>
        <v>156.4058</v>
      </c>
      <c r="J6" s="16">
        <f>IFERROR(VLOOKUP(B6,$AS:$AT,2,FALSE)/10000,0)</f>
        <v>5.2</v>
      </c>
      <c r="K6" s="16"/>
      <c r="L6" s="16"/>
      <c r="M6" s="16">
        <f t="shared" si="1"/>
        <v>161.6058</v>
      </c>
      <c r="N6" s="62">
        <f t="shared" si="2"/>
        <v>0.808029</v>
      </c>
      <c r="O6" s="19" t="s">
        <v>39</v>
      </c>
      <c r="P6" s="16">
        <v>0</v>
      </c>
      <c r="Q6" s="101">
        <f>VLOOKUP(B6,$AK:$AQ,5,FALSE)</f>
        <v>1</v>
      </c>
      <c r="R6" s="74"/>
      <c r="S6" s="73">
        <f>IFERROR(VLOOKUP(B6,$AV:$AW,2,FALSE),0)</f>
        <v>0</v>
      </c>
      <c r="T6" s="73"/>
      <c r="U6" s="16">
        <f t="shared" si="3"/>
        <v>1</v>
      </c>
      <c r="V6" s="20" t="s">
        <v>39</v>
      </c>
      <c r="W6" s="13">
        <v>5</v>
      </c>
      <c r="X6" s="16">
        <v>0</v>
      </c>
      <c r="Y6" s="16">
        <f>IFERROR(VLOOKUP(B6,$AY:$AZ,2,FALSE),0)</f>
        <v>1</v>
      </c>
      <c r="Z6" s="80"/>
      <c r="AA6" s="80"/>
      <c r="AB6" s="16">
        <f t="shared" si="4"/>
        <v>1</v>
      </c>
      <c r="AC6" s="81">
        <f t="shared" si="5"/>
        <v>0.2</v>
      </c>
      <c r="AD6" s="13">
        <v>3</v>
      </c>
      <c r="AE6" s="17">
        <f>IFERROR(VLOOKUP(B6,$BB:$BC,2,FALSE),0)</f>
        <v>3</v>
      </c>
      <c r="AF6" s="81">
        <f t="shared" si="6"/>
        <v>1</v>
      </c>
      <c r="AG6" s="81">
        <f t="shared" si="7"/>
        <v>1.0016058</v>
      </c>
      <c r="AH6" s="86"/>
      <c r="AI6" s="109"/>
      <c r="AJ6" s="109"/>
      <c r="AK6" s="109" t="s">
        <v>49</v>
      </c>
      <c r="AL6" s="109">
        <v>0</v>
      </c>
      <c r="AM6" s="109">
        <v>0</v>
      </c>
      <c r="AN6" s="109">
        <v>0</v>
      </c>
      <c r="AO6" s="109">
        <v>0</v>
      </c>
      <c r="AP6" s="109">
        <v>0</v>
      </c>
      <c r="AQ6" s="109">
        <v>0</v>
      </c>
      <c r="AS6" s="107" t="s">
        <v>50</v>
      </c>
      <c r="AT6" s="107">
        <v>1000</v>
      </c>
      <c r="AV6" s="107" t="s">
        <v>51</v>
      </c>
      <c r="AW6" s="107">
        <v>1</v>
      </c>
      <c r="AY6" s="107" t="s">
        <v>36</v>
      </c>
      <c r="AZ6" s="107">
        <v>1</v>
      </c>
      <c r="BB6" s="107" t="s">
        <v>52</v>
      </c>
      <c r="BC6" s="107">
        <v>3</v>
      </c>
    </row>
    <row r="7" s="107" customFormat="1" ht="17.25" spans="1:55">
      <c r="A7" s="24"/>
      <c r="B7" s="20" t="s">
        <v>53</v>
      </c>
      <c r="C7" s="21">
        <v>2000</v>
      </c>
      <c r="D7" s="17">
        <v>0</v>
      </c>
      <c r="E7" s="17">
        <v>1058.5</v>
      </c>
      <c r="F7" s="97">
        <f t="shared" si="0"/>
        <v>0.52925</v>
      </c>
      <c r="G7" s="21">
        <v>150</v>
      </c>
      <c r="H7" s="16">
        <v>0</v>
      </c>
      <c r="I7" s="16">
        <f>VLOOKUP(B7,$AK:$AQ,7,FALSE)/10000</f>
        <v>2</v>
      </c>
      <c r="J7" s="16">
        <f>IFERROR(VLOOKUP(B7,$AS:$AT,2,FALSE)/10000,0)</f>
        <v>0</v>
      </c>
      <c r="K7" s="16"/>
      <c r="L7" s="16"/>
      <c r="M7" s="16">
        <f t="shared" si="1"/>
        <v>2</v>
      </c>
      <c r="N7" s="62">
        <f t="shared" si="2"/>
        <v>0.0133333333333333</v>
      </c>
      <c r="O7" s="19" t="s">
        <v>39</v>
      </c>
      <c r="P7" s="16">
        <v>0</v>
      </c>
      <c r="Q7" s="101">
        <f>VLOOKUP(B7,$AK:$AQ,5,FALSE)</f>
        <v>0</v>
      </c>
      <c r="R7" s="74"/>
      <c r="S7" s="73">
        <f>IFERROR(VLOOKUP(B7,$AV:$AW,2,FALSE),0)</f>
        <v>0</v>
      </c>
      <c r="T7" s="73"/>
      <c r="U7" s="16">
        <f t="shared" si="3"/>
        <v>0</v>
      </c>
      <c r="V7" s="20" t="s">
        <v>39</v>
      </c>
      <c r="W7" s="13">
        <v>3</v>
      </c>
      <c r="X7" s="16">
        <v>0</v>
      </c>
      <c r="Y7" s="16">
        <f>IFERROR(VLOOKUP(B7,$AY:$AZ,2,FALSE),0)</f>
        <v>0</v>
      </c>
      <c r="Z7" s="80"/>
      <c r="AA7" s="80"/>
      <c r="AB7" s="16">
        <f t="shared" si="4"/>
        <v>0</v>
      </c>
      <c r="AC7" s="81">
        <f t="shared" si="5"/>
        <v>0</v>
      </c>
      <c r="AD7" s="13">
        <v>2</v>
      </c>
      <c r="AE7" s="17">
        <f>IFERROR(VLOOKUP(B7,$BB:$BC,2,FALSE),0)</f>
        <v>0</v>
      </c>
      <c r="AF7" s="81">
        <f t="shared" si="6"/>
        <v>0</v>
      </c>
      <c r="AG7" s="81">
        <f t="shared" si="7"/>
        <v>0.320216666666667</v>
      </c>
      <c r="AH7" s="86"/>
      <c r="AI7" s="109"/>
      <c r="AJ7" s="109"/>
      <c r="AK7" s="109" t="s">
        <v>54</v>
      </c>
      <c r="AL7" s="109">
        <v>0</v>
      </c>
      <c r="AM7" s="109">
        <v>0</v>
      </c>
      <c r="AN7" s="109">
        <v>0</v>
      </c>
      <c r="AO7" s="109">
        <v>0</v>
      </c>
      <c r="AP7" s="109">
        <v>0</v>
      </c>
      <c r="AQ7" s="109">
        <v>0</v>
      </c>
      <c r="AS7" s="107" t="s">
        <v>51</v>
      </c>
      <c r="AT7" s="107">
        <v>200000</v>
      </c>
      <c r="AV7" s="107" t="s">
        <v>47</v>
      </c>
      <c r="AW7" s="107">
        <v>30</v>
      </c>
      <c r="AY7" s="107" t="s">
        <v>55</v>
      </c>
      <c r="AZ7" s="107">
        <v>1</v>
      </c>
      <c r="BB7" s="107" t="s">
        <v>56</v>
      </c>
      <c r="BC7" s="107">
        <v>1</v>
      </c>
    </row>
    <row r="8" s="107" customFormat="1" ht="17.25" spans="1:55">
      <c r="A8" s="24"/>
      <c r="B8" s="14" t="s">
        <v>43</v>
      </c>
      <c r="C8" s="15">
        <v>2000</v>
      </c>
      <c r="D8" s="17">
        <v>300</v>
      </c>
      <c r="E8" s="17">
        <v>2795</v>
      </c>
      <c r="F8" s="97">
        <f t="shared" si="0"/>
        <v>1.3975</v>
      </c>
      <c r="G8" s="15">
        <v>150</v>
      </c>
      <c r="H8" s="16">
        <v>1</v>
      </c>
      <c r="I8" s="16">
        <f>VLOOKUP(B8,$AK:$AQ,7,FALSE)/10000</f>
        <v>59.9935</v>
      </c>
      <c r="J8" s="16">
        <f>IFERROR(VLOOKUP(B8,$AS:$AT,2,FALSE)/10000,0)</f>
        <v>49.8</v>
      </c>
      <c r="K8" s="16"/>
      <c r="L8" s="16"/>
      <c r="M8" s="16">
        <f t="shared" si="1"/>
        <v>109.7935</v>
      </c>
      <c r="N8" s="62">
        <f t="shared" si="2"/>
        <v>0.731956666666667</v>
      </c>
      <c r="O8" s="13"/>
      <c r="P8" s="16">
        <v>0</v>
      </c>
      <c r="Q8" s="101">
        <f>VLOOKUP(B8,$AK:$AQ,5,FALSE)</f>
        <v>0</v>
      </c>
      <c r="R8" s="73"/>
      <c r="S8" s="73">
        <f>IFERROR(VLOOKUP(B8,$AV:$AW,2,FALSE),0)</f>
        <v>1</v>
      </c>
      <c r="T8" s="73"/>
      <c r="U8" s="16">
        <f t="shared" si="3"/>
        <v>1</v>
      </c>
      <c r="V8" s="20" t="s">
        <v>39</v>
      </c>
      <c r="W8" s="13">
        <v>3</v>
      </c>
      <c r="X8" s="16">
        <v>0</v>
      </c>
      <c r="Y8" s="16">
        <f>IFERROR(VLOOKUP(B8,$AY:$AZ,2,FALSE),0)</f>
        <v>1</v>
      </c>
      <c r="Z8" s="80"/>
      <c r="AA8" s="80"/>
      <c r="AB8" s="16">
        <f t="shared" si="4"/>
        <v>1</v>
      </c>
      <c r="AC8" s="81">
        <f t="shared" si="5"/>
        <v>0.333333333333333</v>
      </c>
      <c r="AD8" s="13">
        <v>2</v>
      </c>
      <c r="AE8" s="17">
        <f>IFERROR(VLOOKUP(B8,$BB:$BC,2,FALSE),0)</f>
        <v>2</v>
      </c>
      <c r="AF8" s="81">
        <f t="shared" si="6"/>
        <v>1</v>
      </c>
      <c r="AG8" s="81">
        <f t="shared" si="7"/>
        <v>0.999724666666667</v>
      </c>
      <c r="AH8" s="86"/>
      <c r="AI8" s="109"/>
      <c r="AJ8" s="109"/>
      <c r="AK8" s="109" t="s">
        <v>57</v>
      </c>
      <c r="AL8" s="109">
        <v>0</v>
      </c>
      <c r="AM8" s="109">
        <v>0</v>
      </c>
      <c r="AN8" s="109">
        <v>0</v>
      </c>
      <c r="AO8" s="109">
        <v>0</v>
      </c>
      <c r="AP8" s="109">
        <v>0</v>
      </c>
      <c r="AQ8" s="109">
        <v>0</v>
      </c>
      <c r="AS8" s="107" t="s">
        <v>47</v>
      </c>
      <c r="AT8" s="107">
        <v>4436035</v>
      </c>
      <c r="AV8" s="107" t="s">
        <v>52</v>
      </c>
      <c r="AW8" s="107">
        <v>29</v>
      </c>
      <c r="AY8" s="107" t="s">
        <v>58</v>
      </c>
      <c r="AZ8" s="107">
        <v>1</v>
      </c>
      <c r="BB8" s="107" t="s">
        <v>48</v>
      </c>
      <c r="BC8" s="107">
        <v>3</v>
      </c>
    </row>
    <row r="9" s="107" customFormat="1" ht="18.75" spans="1:55">
      <c r="A9" s="25"/>
      <c r="B9" s="26" t="s">
        <v>59</v>
      </c>
      <c r="C9" s="27">
        <f t="shared" ref="C9:G9" si="8">SUM(C4:C8)</f>
        <v>10000</v>
      </c>
      <c r="D9" s="44">
        <f t="shared" si="8"/>
        <v>300</v>
      </c>
      <c r="E9" s="44">
        <f t="shared" si="8"/>
        <v>8794.5</v>
      </c>
      <c r="F9" s="98">
        <f t="shared" si="0"/>
        <v>0.87945</v>
      </c>
      <c r="G9" s="27">
        <f t="shared" si="8"/>
        <v>800</v>
      </c>
      <c r="H9" s="45">
        <v>21.45</v>
      </c>
      <c r="I9" s="45">
        <f t="shared" ref="I9:M9" si="9">SUM(I4:I8)</f>
        <v>316.1493</v>
      </c>
      <c r="J9" s="45">
        <f t="shared" si="9"/>
        <v>55</v>
      </c>
      <c r="K9" s="45"/>
      <c r="L9" s="45"/>
      <c r="M9" s="45">
        <f t="shared" si="9"/>
        <v>371.1493</v>
      </c>
      <c r="N9" s="30">
        <f t="shared" si="2"/>
        <v>0.463936625</v>
      </c>
      <c r="O9" s="64" t="s">
        <v>39</v>
      </c>
      <c r="P9" s="45">
        <v>0</v>
      </c>
      <c r="Q9" s="45">
        <f t="shared" ref="Q9:T9" si="10">SUM(Q4:Q7)</f>
        <v>5</v>
      </c>
      <c r="R9" s="45">
        <f t="shared" si="10"/>
        <v>0</v>
      </c>
      <c r="S9" s="45">
        <f t="shared" si="10"/>
        <v>0</v>
      </c>
      <c r="T9" s="45">
        <f t="shared" si="10"/>
        <v>0</v>
      </c>
      <c r="U9" s="45">
        <f t="shared" ref="U9:Y9" si="11">SUM(U4:U8)</f>
        <v>6</v>
      </c>
      <c r="V9" s="26" t="s">
        <v>39</v>
      </c>
      <c r="W9" s="64">
        <f t="shared" si="11"/>
        <v>17</v>
      </c>
      <c r="X9" s="45">
        <f t="shared" si="11"/>
        <v>0</v>
      </c>
      <c r="Y9" s="31">
        <f t="shared" si="11"/>
        <v>5</v>
      </c>
      <c r="Z9" s="31"/>
      <c r="AA9" s="31"/>
      <c r="AB9" s="45">
        <f t="shared" ref="AB9:AE9" si="12">SUM(AB4:AB8)</f>
        <v>6</v>
      </c>
      <c r="AC9" s="82">
        <f t="shared" si="5"/>
        <v>0.352941176470588</v>
      </c>
      <c r="AD9" s="64">
        <f t="shared" si="12"/>
        <v>11</v>
      </c>
      <c r="AE9" s="31">
        <f t="shared" si="12"/>
        <v>6</v>
      </c>
      <c r="AF9" s="82">
        <f t="shared" si="6"/>
        <v>0.545454545454545</v>
      </c>
      <c r="AG9" s="82">
        <f t="shared" si="7"/>
        <v>0.710296897192513</v>
      </c>
      <c r="AH9" s="87"/>
      <c r="AI9" s="109"/>
      <c r="AJ9" s="109"/>
      <c r="AK9" s="109" t="s">
        <v>60</v>
      </c>
      <c r="AL9" s="109">
        <v>0</v>
      </c>
      <c r="AM9" s="109">
        <v>0</v>
      </c>
      <c r="AN9" s="109">
        <v>0</v>
      </c>
      <c r="AO9" s="109">
        <v>2</v>
      </c>
      <c r="AP9" s="109">
        <v>2000</v>
      </c>
      <c r="AQ9" s="109">
        <v>38000</v>
      </c>
      <c r="AS9" s="107" t="s">
        <v>61</v>
      </c>
      <c r="AT9" s="107">
        <v>40000</v>
      </c>
      <c r="AV9" s="107" t="s">
        <v>56</v>
      </c>
      <c r="AW9" s="107">
        <v>1</v>
      </c>
      <c r="AY9" s="107" t="s">
        <v>35</v>
      </c>
      <c r="AZ9" s="107">
        <v>20</v>
      </c>
      <c r="BB9" s="107" t="s">
        <v>62</v>
      </c>
      <c r="BC9" s="107">
        <v>1</v>
      </c>
    </row>
    <row r="10" s="107" customFormat="1" ht="18" customHeight="1" spans="1:55">
      <c r="A10" s="13" t="s">
        <v>63</v>
      </c>
      <c r="B10" s="32" t="s">
        <v>64</v>
      </c>
      <c r="C10" s="15">
        <v>2000</v>
      </c>
      <c r="D10" s="17">
        <v>0</v>
      </c>
      <c r="E10" s="17">
        <v>1654</v>
      </c>
      <c r="F10" s="97">
        <f t="shared" si="0"/>
        <v>0.827</v>
      </c>
      <c r="G10" s="15">
        <v>150</v>
      </c>
      <c r="H10" s="16">
        <v>0</v>
      </c>
      <c r="I10" s="16">
        <f>VLOOKUP(B10,$AK:$AQ,7,FALSE)/10000</f>
        <v>12.1</v>
      </c>
      <c r="J10" s="16">
        <f>IFERROR(VLOOKUP(B10,$AS:$AT,2,FALSE)/10000,0)</f>
        <v>0</v>
      </c>
      <c r="K10" s="16"/>
      <c r="L10" s="16"/>
      <c r="M10" s="16">
        <f t="shared" ref="M10:M14" si="13">SUM(I10:L10)</f>
        <v>12.1</v>
      </c>
      <c r="N10" s="18">
        <f t="shared" si="2"/>
        <v>0.0806666666666667</v>
      </c>
      <c r="O10" s="13" t="s">
        <v>39</v>
      </c>
      <c r="P10" s="16">
        <v>0</v>
      </c>
      <c r="Q10" s="101">
        <f>VLOOKUP(B10,$AK:$AQ,5,FALSE)</f>
        <v>3</v>
      </c>
      <c r="R10" s="73"/>
      <c r="S10" s="73">
        <f>IFERROR(VLOOKUP(B10,$AV:$AW,2,FALSE),0)</f>
        <v>0</v>
      </c>
      <c r="T10" s="73"/>
      <c r="U10" s="16">
        <f t="shared" ref="U10:U13" si="14">SUM(Q10:S10)</f>
        <v>3</v>
      </c>
      <c r="V10" s="14" t="s">
        <v>39</v>
      </c>
      <c r="W10" s="13">
        <v>3</v>
      </c>
      <c r="X10" s="16">
        <v>0</v>
      </c>
      <c r="Y10" s="16">
        <f>IFERROR(VLOOKUP(B10,$AY:$AZ,2,FALSE),0)</f>
        <v>1</v>
      </c>
      <c r="Z10" s="80"/>
      <c r="AA10" s="80"/>
      <c r="AB10" s="16">
        <f t="shared" ref="AB10:AB14" si="15">SUM(Y10:AA10)</f>
        <v>1</v>
      </c>
      <c r="AC10" s="81">
        <f t="shared" si="5"/>
        <v>0.333333333333333</v>
      </c>
      <c r="AD10" s="13">
        <v>2</v>
      </c>
      <c r="AE10" s="17">
        <f>IFERROR(VLOOKUP(B10,$BB:$BC,2,FALSE),0)</f>
        <v>0</v>
      </c>
      <c r="AF10" s="81">
        <f t="shared" si="6"/>
        <v>0</v>
      </c>
      <c r="AG10" s="81">
        <f t="shared" si="7"/>
        <v>0.545666666666667</v>
      </c>
      <c r="AH10" s="86">
        <f>AG15</f>
        <v>0.633699066666667</v>
      </c>
      <c r="AI10" s="109"/>
      <c r="AJ10" s="109"/>
      <c r="AK10" s="109" t="s">
        <v>65</v>
      </c>
      <c r="AL10" s="109">
        <v>0</v>
      </c>
      <c r="AM10" s="109">
        <v>0</v>
      </c>
      <c r="AN10" s="109">
        <v>0</v>
      </c>
      <c r="AO10" s="109">
        <v>0</v>
      </c>
      <c r="AP10" s="109">
        <v>0</v>
      </c>
      <c r="AQ10" s="109">
        <v>0</v>
      </c>
      <c r="AS10" s="107" t="s">
        <v>52</v>
      </c>
      <c r="AT10" s="107">
        <v>7479700</v>
      </c>
      <c r="AV10" s="107" t="s">
        <v>66</v>
      </c>
      <c r="AW10" s="107">
        <v>15</v>
      </c>
      <c r="AY10" s="107" t="s">
        <v>67</v>
      </c>
      <c r="AZ10" s="107">
        <v>1</v>
      </c>
      <c r="BB10" s="107" t="s">
        <v>66</v>
      </c>
      <c r="BC10" s="107">
        <v>7</v>
      </c>
    </row>
    <row r="11" s="107" customFormat="1" ht="17.25" spans="1:55">
      <c r="A11" s="19"/>
      <c r="B11" s="33" t="s">
        <v>46</v>
      </c>
      <c r="C11" s="21">
        <v>2000</v>
      </c>
      <c r="D11" s="17">
        <v>0</v>
      </c>
      <c r="E11" s="17">
        <v>1906</v>
      </c>
      <c r="F11" s="97">
        <f t="shared" si="0"/>
        <v>0.953</v>
      </c>
      <c r="G11" s="21">
        <v>150</v>
      </c>
      <c r="H11" s="16">
        <v>0</v>
      </c>
      <c r="I11" s="16">
        <f>VLOOKUP(B11,$AK:$AQ,7,FALSE)/10000</f>
        <v>36.56</v>
      </c>
      <c r="J11" s="16">
        <f>IFERROR(VLOOKUP(B11,$AS:$AT,2,FALSE)/10000,0)</f>
        <v>0</v>
      </c>
      <c r="K11" s="22"/>
      <c r="L11" s="22"/>
      <c r="M11" s="16">
        <f t="shared" si="13"/>
        <v>36.56</v>
      </c>
      <c r="N11" s="62">
        <f t="shared" si="2"/>
        <v>0.243733333333333</v>
      </c>
      <c r="O11" s="19" t="s">
        <v>39</v>
      </c>
      <c r="P11" s="16">
        <v>0</v>
      </c>
      <c r="Q11" s="101">
        <f>VLOOKUP(B11,$AK:$AQ,5,FALSE)</f>
        <v>1</v>
      </c>
      <c r="R11" s="74"/>
      <c r="S11" s="73">
        <f>IFERROR(VLOOKUP(B11,$AV:$AW,2,FALSE),0)</f>
        <v>0</v>
      </c>
      <c r="T11" s="73"/>
      <c r="U11" s="22">
        <f t="shared" si="14"/>
        <v>1</v>
      </c>
      <c r="V11" s="20" t="s">
        <v>39</v>
      </c>
      <c r="W11" s="13">
        <v>3</v>
      </c>
      <c r="X11" s="16">
        <v>0</v>
      </c>
      <c r="Y11" s="16">
        <f>IFERROR(VLOOKUP(B11,$AY:$AZ,2,FALSE),0)</f>
        <v>1</v>
      </c>
      <c r="Z11" s="80"/>
      <c r="AA11" s="80"/>
      <c r="AB11" s="16">
        <f t="shared" si="15"/>
        <v>1</v>
      </c>
      <c r="AC11" s="81">
        <f t="shared" si="5"/>
        <v>0.333333333333333</v>
      </c>
      <c r="AD11" s="13">
        <v>2</v>
      </c>
      <c r="AE11" s="17">
        <f>IFERROR(VLOOKUP(B11,$BB:$BC,2,FALSE),0)</f>
        <v>0</v>
      </c>
      <c r="AF11" s="81">
        <f t="shared" si="6"/>
        <v>0</v>
      </c>
      <c r="AG11" s="81">
        <f t="shared" si="7"/>
        <v>0.65388</v>
      </c>
      <c r="AH11" s="86"/>
      <c r="AI11" s="109"/>
      <c r="AJ11" s="109"/>
      <c r="AK11" s="109" t="s">
        <v>68</v>
      </c>
      <c r="AL11" s="109">
        <v>0</v>
      </c>
      <c r="AM11" s="109">
        <v>0</v>
      </c>
      <c r="AN11" s="109">
        <v>0</v>
      </c>
      <c r="AO11" s="109">
        <v>0</v>
      </c>
      <c r="AP11" s="109">
        <v>0</v>
      </c>
      <c r="AQ11" s="109">
        <v>0</v>
      </c>
      <c r="AS11" s="107" t="s">
        <v>69</v>
      </c>
      <c r="AT11" s="107">
        <v>60000</v>
      </c>
      <c r="AV11" s="107" t="s">
        <v>70</v>
      </c>
      <c r="AW11" s="107">
        <v>16</v>
      </c>
      <c r="AY11" s="107" t="s">
        <v>41</v>
      </c>
      <c r="AZ11" s="107">
        <v>1</v>
      </c>
      <c r="BB11" s="107" t="s">
        <v>70</v>
      </c>
      <c r="BC11" s="107">
        <v>4</v>
      </c>
    </row>
    <row r="12" s="107" customFormat="1" ht="17.25" spans="1:55">
      <c r="A12" s="19"/>
      <c r="B12" s="33" t="s">
        <v>62</v>
      </c>
      <c r="C12" s="21">
        <v>2000</v>
      </c>
      <c r="D12" s="17">
        <v>0</v>
      </c>
      <c r="E12" s="17">
        <v>1639</v>
      </c>
      <c r="F12" s="97">
        <f t="shared" si="0"/>
        <v>0.8195</v>
      </c>
      <c r="G12" s="21">
        <v>150</v>
      </c>
      <c r="H12" s="16">
        <v>12</v>
      </c>
      <c r="I12" s="16">
        <f>VLOOKUP(B12,$AK:$AQ,7,FALSE)/10000</f>
        <v>86.469</v>
      </c>
      <c r="J12" s="16">
        <f>IFERROR(VLOOKUP(B12,$AS:$AT,2,FALSE)/10000,0)</f>
        <v>0</v>
      </c>
      <c r="K12" s="22"/>
      <c r="L12" s="22"/>
      <c r="M12" s="16">
        <f t="shared" si="13"/>
        <v>86.469</v>
      </c>
      <c r="N12" s="62">
        <f t="shared" si="2"/>
        <v>0.57646</v>
      </c>
      <c r="O12" s="19" t="s">
        <v>39</v>
      </c>
      <c r="P12" s="16">
        <v>0</v>
      </c>
      <c r="Q12" s="101">
        <f>VLOOKUP(B12,$AK:$AQ,5,FALSE)</f>
        <v>0</v>
      </c>
      <c r="R12" s="74"/>
      <c r="S12" s="73">
        <f>IFERROR(VLOOKUP(B12,$AV:$AW,2,FALSE),0)</f>
        <v>0</v>
      </c>
      <c r="T12" s="73"/>
      <c r="U12" s="22">
        <f t="shared" si="14"/>
        <v>0</v>
      </c>
      <c r="V12" s="20" t="s">
        <v>39</v>
      </c>
      <c r="W12" s="13">
        <v>3</v>
      </c>
      <c r="X12" s="16">
        <v>0</v>
      </c>
      <c r="Y12" s="16">
        <f>IFERROR(VLOOKUP(B12,$AY:$AZ,2,FALSE),0)</f>
        <v>0</v>
      </c>
      <c r="Z12" s="80"/>
      <c r="AA12" s="80"/>
      <c r="AB12" s="16">
        <f t="shared" si="15"/>
        <v>0</v>
      </c>
      <c r="AC12" s="81">
        <f t="shared" si="5"/>
        <v>0</v>
      </c>
      <c r="AD12" s="13">
        <v>2</v>
      </c>
      <c r="AE12" s="17">
        <f>IFERROR(VLOOKUP(B12,$BB:$BC,2,FALSE),0)</f>
        <v>1</v>
      </c>
      <c r="AF12" s="81">
        <f t="shared" si="6"/>
        <v>0.5</v>
      </c>
      <c r="AG12" s="81">
        <f t="shared" si="7"/>
        <v>0.656992</v>
      </c>
      <c r="AH12" s="86"/>
      <c r="AI12" s="109"/>
      <c r="AJ12" s="109"/>
      <c r="AK12" s="109" t="s">
        <v>71</v>
      </c>
      <c r="AL12" s="109">
        <v>0</v>
      </c>
      <c r="AM12" s="109">
        <v>0</v>
      </c>
      <c r="AN12" s="109">
        <v>0</v>
      </c>
      <c r="AO12" s="109">
        <v>0</v>
      </c>
      <c r="AP12" s="109">
        <v>0</v>
      </c>
      <c r="AQ12" s="109">
        <v>0</v>
      </c>
      <c r="AS12" s="107" t="s">
        <v>72</v>
      </c>
      <c r="AT12" s="107">
        <v>210000</v>
      </c>
      <c r="AV12" s="107" t="s">
        <v>73</v>
      </c>
      <c r="AW12" s="107">
        <v>14</v>
      </c>
      <c r="AY12" s="107" t="s">
        <v>43</v>
      </c>
      <c r="AZ12" s="107">
        <v>1</v>
      </c>
      <c r="BB12" s="107" t="s">
        <v>38</v>
      </c>
      <c r="BC12" s="107">
        <v>1</v>
      </c>
    </row>
    <row r="13" s="107" customFormat="1" ht="17.25" spans="1:55">
      <c r="A13" s="24"/>
      <c r="B13" s="36" t="s">
        <v>74</v>
      </c>
      <c r="C13" s="37">
        <v>2000</v>
      </c>
      <c r="D13" s="22">
        <v>0</v>
      </c>
      <c r="E13" s="22">
        <v>1728.5</v>
      </c>
      <c r="F13" s="97">
        <f t="shared" si="0"/>
        <v>0.86425</v>
      </c>
      <c r="G13" s="21">
        <v>150</v>
      </c>
      <c r="H13" s="16">
        <v>0</v>
      </c>
      <c r="I13" s="16">
        <f>VLOOKUP(B13,$AK:$AQ,7,FALSE)/10000</f>
        <v>84.8891</v>
      </c>
      <c r="J13" s="16">
        <f>IFERROR(VLOOKUP(B13,$AS:$AT,2,FALSE)/10000,0)</f>
        <v>30.7</v>
      </c>
      <c r="K13" s="22">
        <v>100</v>
      </c>
      <c r="L13" s="22">
        <v>20</v>
      </c>
      <c r="M13" s="16">
        <f t="shared" si="13"/>
        <v>235.5891</v>
      </c>
      <c r="N13" s="62">
        <f t="shared" si="2"/>
        <v>1.570594</v>
      </c>
      <c r="O13" s="24" t="s">
        <v>39</v>
      </c>
      <c r="P13" s="16">
        <v>0</v>
      </c>
      <c r="Q13" s="101">
        <f>VLOOKUP(B13,$AK:$AQ,5,FALSE)</f>
        <v>2</v>
      </c>
      <c r="R13" s="75"/>
      <c r="S13" s="73">
        <f>IFERROR(VLOOKUP(B13,$AV:$AW,2,FALSE),0)</f>
        <v>0</v>
      </c>
      <c r="T13" s="73"/>
      <c r="U13" s="22">
        <f t="shared" si="14"/>
        <v>2</v>
      </c>
      <c r="V13" s="76" t="s">
        <v>39</v>
      </c>
      <c r="W13" s="13">
        <v>3</v>
      </c>
      <c r="X13" s="16">
        <v>1</v>
      </c>
      <c r="Y13" s="16">
        <f>IFERROR(VLOOKUP(B13,$AY:$AZ,2,FALSE),0)</f>
        <v>1</v>
      </c>
      <c r="Z13" s="75"/>
      <c r="AA13" s="75">
        <v>1</v>
      </c>
      <c r="AB13" s="16">
        <f t="shared" si="15"/>
        <v>2</v>
      </c>
      <c r="AC13" s="81">
        <f t="shared" si="5"/>
        <v>0.666666666666667</v>
      </c>
      <c r="AD13" s="13">
        <v>2</v>
      </c>
      <c r="AE13" s="17">
        <f>IFERROR(VLOOKUP(B13,$BB:$BC,2,FALSE),0)</f>
        <v>0</v>
      </c>
      <c r="AF13" s="81">
        <f t="shared" si="6"/>
        <v>0</v>
      </c>
      <c r="AG13" s="81">
        <f t="shared" si="7"/>
        <v>0.825216666666667</v>
      </c>
      <c r="AH13" s="86"/>
      <c r="AI13" s="109"/>
      <c r="AJ13" s="109"/>
      <c r="AK13" s="109" t="s">
        <v>75</v>
      </c>
      <c r="AL13" s="109">
        <v>0</v>
      </c>
      <c r="AM13" s="109">
        <v>0</v>
      </c>
      <c r="AN13" s="109">
        <v>0</v>
      </c>
      <c r="AO13" s="109">
        <v>0</v>
      </c>
      <c r="AP13" s="109">
        <v>0</v>
      </c>
      <c r="AQ13" s="109">
        <v>0</v>
      </c>
      <c r="AS13" s="107" t="s">
        <v>76</v>
      </c>
      <c r="AT13" s="107">
        <v>235000</v>
      </c>
      <c r="AV13" s="107" t="s">
        <v>77</v>
      </c>
      <c r="AW13" s="107">
        <v>1</v>
      </c>
      <c r="AY13" s="107" t="s">
        <v>51</v>
      </c>
      <c r="AZ13" s="107">
        <v>1</v>
      </c>
      <c r="BB13" s="107" t="s">
        <v>73</v>
      </c>
      <c r="BC13" s="107">
        <v>5</v>
      </c>
    </row>
    <row r="14" s="107" customFormat="1" ht="17.25" spans="1:52">
      <c r="A14" s="24"/>
      <c r="B14" s="36" t="s">
        <v>56</v>
      </c>
      <c r="C14" s="37">
        <v>2000</v>
      </c>
      <c r="D14" s="22">
        <v>0</v>
      </c>
      <c r="E14" s="22">
        <v>706.5</v>
      </c>
      <c r="F14" s="97">
        <f t="shared" si="0"/>
        <v>0.35325</v>
      </c>
      <c r="G14" s="21">
        <v>150</v>
      </c>
      <c r="H14" s="16">
        <v>0</v>
      </c>
      <c r="I14" s="16">
        <f>VLOOKUP(B14,$AK:$AQ,7,FALSE)/10000</f>
        <v>63.0034</v>
      </c>
      <c r="J14" s="16">
        <f>IFERROR(VLOOKUP(B14,$AS:$AT,2,FALSE)/10000,0)</f>
        <v>0</v>
      </c>
      <c r="K14" s="22"/>
      <c r="L14" s="22"/>
      <c r="M14" s="16">
        <f t="shared" si="13"/>
        <v>63.0034</v>
      </c>
      <c r="N14" s="65">
        <f t="shared" si="2"/>
        <v>0.420022666666667</v>
      </c>
      <c r="O14" s="24" t="s">
        <v>39</v>
      </c>
      <c r="P14" s="16">
        <v>1</v>
      </c>
      <c r="Q14" s="101">
        <f>VLOOKUP(B14,$AK:$AQ,5,FALSE)</f>
        <v>1</v>
      </c>
      <c r="R14" s="75"/>
      <c r="S14" s="73">
        <f>IFERROR(VLOOKUP(B14,$AV:$AW,2,FALSE),0)</f>
        <v>1</v>
      </c>
      <c r="T14" s="73"/>
      <c r="U14" s="22">
        <f t="shared" ref="U14:U22" si="16">SUM(Q14:T14)</f>
        <v>2</v>
      </c>
      <c r="V14" s="76" t="s">
        <v>39</v>
      </c>
      <c r="W14" s="13">
        <v>3</v>
      </c>
      <c r="X14" s="16">
        <v>1</v>
      </c>
      <c r="Y14" s="16">
        <f>IFERROR(VLOOKUP(B14,$AY:$AZ,2,FALSE),0)</f>
        <v>2</v>
      </c>
      <c r="Z14" s="75"/>
      <c r="AA14" s="75"/>
      <c r="AB14" s="16">
        <f t="shared" si="15"/>
        <v>2</v>
      </c>
      <c r="AC14" s="83">
        <f t="shared" si="5"/>
        <v>0.666666666666667</v>
      </c>
      <c r="AD14" s="13">
        <v>2</v>
      </c>
      <c r="AE14" s="17">
        <f>IFERROR(VLOOKUP(B14,$BB:$BC,2,FALSE),0)</f>
        <v>1</v>
      </c>
      <c r="AF14" s="83">
        <f t="shared" si="6"/>
        <v>0.5</v>
      </c>
      <c r="AG14" s="81">
        <f t="shared" si="7"/>
        <v>0.4126212</v>
      </c>
      <c r="AH14" s="86"/>
      <c r="AI14" s="109"/>
      <c r="AJ14" s="109"/>
      <c r="AK14" s="109" t="s">
        <v>78</v>
      </c>
      <c r="AL14" s="109">
        <v>0</v>
      </c>
      <c r="AM14" s="109">
        <v>0</v>
      </c>
      <c r="AN14" s="109">
        <v>0</v>
      </c>
      <c r="AO14" s="109">
        <v>0</v>
      </c>
      <c r="AP14" s="109">
        <v>0</v>
      </c>
      <c r="AQ14" s="109">
        <v>0</v>
      </c>
      <c r="AS14" s="107" t="s">
        <v>74</v>
      </c>
      <c r="AT14" s="107">
        <v>307000</v>
      </c>
      <c r="AV14" s="107" t="s">
        <v>79</v>
      </c>
      <c r="AW14" s="107">
        <v>1</v>
      </c>
      <c r="AY14" s="107" t="s">
        <v>47</v>
      </c>
      <c r="AZ14" s="107">
        <v>75</v>
      </c>
    </row>
    <row r="15" s="108" customFormat="1" ht="18.75" spans="1:52">
      <c r="A15" s="38"/>
      <c r="B15" s="39" t="s">
        <v>59</v>
      </c>
      <c r="C15" s="40">
        <f t="shared" ref="C15:G15" si="17">SUM(C10:C14)</f>
        <v>10000</v>
      </c>
      <c r="D15" s="44">
        <f t="shared" si="17"/>
        <v>0</v>
      </c>
      <c r="E15" s="44">
        <f t="shared" si="17"/>
        <v>7634</v>
      </c>
      <c r="F15" s="98">
        <f t="shared" si="0"/>
        <v>0.7634</v>
      </c>
      <c r="G15" s="40">
        <f t="shared" si="17"/>
        <v>750</v>
      </c>
      <c r="H15" s="28">
        <v>12</v>
      </c>
      <c r="I15" s="28">
        <f t="shared" ref="I15:M15" si="18">SUM(I10:I14)</f>
        <v>283.0215</v>
      </c>
      <c r="J15" s="28">
        <f t="shared" si="18"/>
        <v>30.7</v>
      </c>
      <c r="K15" s="28"/>
      <c r="L15" s="28"/>
      <c r="M15" s="28">
        <f t="shared" si="18"/>
        <v>433.7215</v>
      </c>
      <c r="N15" s="66">
        <f t="shared" si="2"/>
        <v>0.578295333333333</v>
      </c>
      <c r="O15" s="38" t="s">
        <v>39</v>
      </c>
      <c r="P15" s="45">
        <v>1</v>
      </c>
      <c r="Q15" s="45">
        <f t="shared" ref="Q15:U15" si="19">SUM(Q10:Q14)</f>
        <v>7</v>
      </c>
      <c r="R15" s="45">
        <f t="shared" si="19"/>
        <v>0</v>
      </c>
      <c r="S15" s="45">
        <f t="shared" si="19"/>
        <v>1</v>
      </c>
      <c r="T15" s="45">
        <f t="shared" si="19"/>
        <v>0</v>
      </c>
      <c r="U15" s="28">
        <f t="shared" si="19"/>
        <v>8</v>
      </c>
      <c r="V15" s="39" t="s">
        <v>39</v>
      </c>
      <c r="W15" s="64">
        <f t="shared" ref="W15:Y15" si="20">SUM(W10:W14)</f>
        <v>15</v>
      </c>
      <c r="X15" s="45">
        <f t="shared" si="20"/>
        <v>2</v>
      </c>
      <c r="Y15" s="31">
        <f t="shared" si="20"/>
        <v>5</v>
      </c>
      <c r="Z15" s="31"/>
      <c r="AA15" s="31"/>
      <c r="AB15" s="28">
        <f t="shared" ref="AB15:AE15" si="21">SUM(AB10:AB14)</f>
        <v>6</v>
      </c>
      <c r="AC15" s="82">
        <f t="shared" si="5"/>
        <v>0.4</v>
      </c>
      <c r="AD15" s="64">
        <f t="shared" si="21"/>
        <v>10</v>
      </c>
      <c r="AE15" s="31">
        <f t="shared" si="21"/>
        <v>2</v>
      </c>
      <c r="AF15" s="82">
        <f t="shared" si="6"/>
        <v>0.2</v>
      </c>
      <c r="AG15" s="82">
        <f t="shared" si="7"/>
        <v>0.633699066666667</v>
      </c>
      <c r="AH15" s="88"/>
      <c r="AI15" s="115"/>
      <c r="AJ15" s="109"/>
      <c r="AK15" s="115" t="s">
        <v>80</v>
      </c>
      <c r="AL15" s="115">
        <v>0</v>
      </c>
      <c r="AM15" s="115">
        <v>0</v>
      </c>
      <c r="AN15" s="115">
        <v>0</v>
      </c>
      <c r="AO15" s="115">
        <v>0</v>
      </c>
      <c r="AP15" s="115">
        <v>0</v>
      </c>
      <c r="AQ15" s="115">
        <v>0</v>
      </c>
      <c r="AS15" s="108" t="s">
        <v>81</v>
      </c>
      <c r="AT15" s="108">
        <v>667229</v>
      </c>
      <c r="AY15" s="108" t="s">
        <v>82</v>
      </c>
      <c r="AZ15" s="108">
        <v>3</v>
      </c>
    </row>
    <row r="16" s="107" customFormat="1" ht="18" customHeight="1" spans="1:52">
      <c r="A16" s="41" t="s">
        <v>83</v>
      </c>
      <c r="B16" s="14" t="s">
        <v>73</v>
      </c>
      <c r="C16" s="15" t="s">
        <v>39</v>
      </c>
      <c r="D16" s="17" t="s">
        <v>39</v>
      </c>
      <c r="E16" s="42" t="s">
        <v>39</v>
      </c>
      <c r="F16" s="97" t="s">
        <v>39</v>
      </c>
      <c r="G16" s="15">
        <v>1100</v>
      </c>
      <c r="H16" s="16">
        <v>41.6349623040674</v>
      </c>
      <c r="I16" s="16">
        <f>VLOOKUP(B16,$AK:$AQ,7,FALSE)/10000</f>
        <v>1797.5951</v>
      </c>
      <c r="J16" s="16">
        <f>IFERROR(VLOOKUP(B16,$AS:$AT,2,FALSE)/10000,0)</f>
        <v>343.255</v>
      </c>
      <c r="K16" s="67"/>
      <c r="L16" s="16"/>
      <c r="M16" s="16">
        <f t="shared" ref="M16:M22" si="22">SUM(I16:L16)</f>
        <v>2140.8501</v>
      </c>
      <c r="N16" s="18">
        <f t="shared" si="2"/>
        <v>1.94622736363636</v>
      </c>
      <c r="O16" s="13">
        <v>40</v>
      </c>
      <c r="P16" s="16">
        <v>0</v>
      </c>
      <c r="Q16" s="101">
        <f>VLOOKUP(B16,$AK:$AQ,5,FALSE)</f>
        <v>53</v>
      </c>
      <c r="R16" s="73"/>
      <c r="S16" s="73">
        <f>IFERROR(VLOOKUP(B16,$AV:$AW,2,FALSE),0)</f>
        <v>14</v>
      </c>
      <c r="T16" s="73">
        <v>4</v>
      </c>
      <c r="U16" s="16">
        <f t="shared" si="16"/>
        <v>71</v>
      </c>
      <c r="V16" s="18">
        <f t="shared" ref="V16:V24" si="23">U16/O16</f>
        <v>1.775</v>
      </c>
      <c r="W16" s="13">
        <v>25</v>
      </c>
      <c r="X16" s="16">
        <v>0</v>
      </c>
      <c r="Y16" s="16">
        <f>IFERROR(VLOOKUP(B16,$AY:$AZ,2,FALSE),0)</f>
        <v>65</v>
      </c>
      <c r="Z16" s="80"/>
      <c r="AA16" s="80"/>
      <c r="AB16" s="16">
        <f t="shared" ref="AB16:AB22" si="24">SUM(Y16:AA16)</f>
        <v>65</v>
      </c>
      <c r="AC16" s="81">
        <f t="shared" si="5"/>
        <v>2.6</v>
      </c>
      <c r="AD16" s="13">
        <v>5</v>
      </c>
      <c r="AE16" s="17">
        <f>IFERROR(VLOOKUP(B16,$BB:$BC,2,FALSE),0)</f>
        <v>5</v>
      </c>
      <c r="AF16" s="81">
        <f t="shared" si="6"/>
        <v>1</v>
      </c>
      <c r="AG16" s="81">
        <f t="shared" ref="AG16:AG23" si="25">IF(N16&gt;1.2,1.2,N16)*0.6+IF(V16&gt;1.2,1.2,V16)*0.1+IF(AC16&gt;1.2,1.2,AC16)*0.2+IF(AF16&gt;1.2,1.2,AF16)*0.1</f>
        <v>1.18</v>
      </c>
      <c r="AH16" s="89">
        <v>1.1</v>
      </c>
      <c r="AI16" s="109"/>
      <c r="AJ16" s="109"/>
      <c r="AK16" s="109" t="s">
        <v>84</v>
      </c>
      <c r="AL16" s="109">
        <v>0</v>
      </c>
      <c r="AM16" s="109">
        <v>0</v>
      </c>
      <c r="AN16" s="109">
        <v>0</v>
      </c>
      <c r="AO16" s="109">
        <v>0</v>
      </c>
      <c r="AP16" s="109">
        <v>0</v>
      </c>
      <c r="AQ16" s="109">
        <v>0</v>
      </c>
      <c r="AS16" s="107" t="s">
        <v>48</v>
      </c>
      <c r="AT16" s="107">
        <v>52000</v>
      </c>
      <c r="AY16" s="107" t="s">
        <v>52</v>
      </c>
      <c r="AZ16" s="107">
        <v>72</v>
      </c>
    </row>
    <row r="17" s="107" customFormat="1" ht="18" spans="1:52">
      <c r="A17" s="41"/>
      <c r="B17" s="20" t="s">
        <v>66</v>
      </c>
      <c r="C17" s="21" t="s">
        <v>39</v>
      </c>
      <c r="D17" s="17" t="s">
        <v>39</v>
      </c>
      <c r="E17" s="42" t="s">
        <v>39</v>
      </c>
      <c r="F17" s="97" t="s">
        <v>39</v>
      </c>
      <c r="G17" s="21">
        <v>650</v>
      </c>
      <c r="H17" s="16">
        <v>15.9048732770901</v>
      </c>
      <c r="I17" s="104">
        <f>VLOOKUP(B17,$AK:$AQ,7,FALSE)/10000</f>
        <v>275.8992</v>
      </c>
      <c r="J17" s="16">
        <f>IFERROR(VLOOKUP(B17,$AS:$AT,2,FALSE)/10000,0)</f>
        <v>522.9</v>
      </c>
      <c r="K17" s="67"/>
      <c r="L17" s="16"/>
      <c r="M17" s="16">
        <f t="shared" si="22"/>
        <v>798.7992</v>
      </c>
      <c r="N17" s="62">
        <f t="shared" si="2"/>
        <v>1.22892184615385</v>
      </c>
      <c r="O17" s="19">
        <v>25</v>
      </c>
      <c r="P17" s="16">
        <v>2</v>
      </c>
      <c r="Q17" s="101">
        <f>VLOOKUP(B17,$AK:$AQ,5,FALSE)</f>
        <v>111</v>
      </c>
      <c r="R17" s="74">
        <v>7</v>
      </c>
      <c r="S17" s="73">
        <f>IFERROR(VLOOKUP(B17,$AV:$AW,2,FALSE),0)</f>
        <v>15</v>
      </c>
      <c r="T17" s="73"/>
      <c r="U17" s="16">
        <f t="shared" si="16"/>
        <v>133</v>
      </c>
      <c r="V17" s="18">
        <f t="shared" si="23"/>
        <v>5.32</v>
      </c>
      <c r="W17" s="13">
        <v>15</v>
      </c>
      <c r="X17" s="16">
        <v>2</v>
      </c>
      <c r="Y17" s="16">
        <f>IFERROR(VLOOKUP(B17,$AY:$AZ,2,FALSE),0)</f>
        <v>104</v>
      </c>
      <c r="Z17" s="80">
        <v>5</v>
      </c>
      <c r="AA17" s="80"/>
      <c r="AB17" s="16">
        <f t="shared" si="24"/>
        <v>109</v>
      </c>
      <c r="AC17" s="81">
        <f t="shared" si="5"/>
        <v>7.26666666666667</v>
      </c>
      <c r="AD17" s="13">
        <v>3</v>
      </c>
      <c r="AE17" s="17">
        <f>IFERROR(VLOOKUP(B17,$BB:$BC,2,FALSE),0)</f>
        <v>7</v>
      </c>
      <c r="AF17" s="81">
        <f t="shared" si="6"/>
        <v>2.33333333333333</v>
      </c>
      <c r="AG17" s="81">
        <f t="shared" si="25"/>
        <v>1.2</v>
      </c>
      <c r="AH17" s="89">
        <v>1.2</v>
      </c>
      <c r="AI17" s="109"/>
      <c r="AJ17" s="109"/>
      <c r="AK17" s="109" t="s">
        <v>15</v>
      </c>
      <c r="AL17" s="109">
        <v>0</v>
      </c>
      <c r="AM17" s="109">
        <v>0</v>
      </c>
      <c r="AN17" s="109">
        <v>0</v>
      </c>
      <c r="AO17" s="109">
        <v>1</v>
      </c>
      <c r="AP17" s="109">
        <v>0</v>
      </c>
      <c r="AQ17" s="109">
        <v>0</v>
      </c>
      <c r="AS17" s="107" t="s">
        <v>66</v>
      </c>
      <c r="AT17" s="107">
        <v>5229000</v>
      </c>
      <c r="AY17" s="107" t="s">
        <v>69</v>
      </c>
      <c r="AZ17" s="107">
        <v>1</v>
      </c>
    </row>
    <row r="18" s="107" customFormat="1" ht="17.25" spans="1:52">
      <c r="A18" s="41"/>
      <c r="B18" s="14" t="s">
        <v>70</v>
      </c>
      <c r="C18" s="15" t="s">
        <v>39</v>
      </c>
      <c r="D18" s="17" t="s">
        <v>39</v>
      </c>
      <c r="E18" s="42" t="s">
        <v>39</v>
      </c>
      <c r="F18" s="97" t="s">
        <v>39</v>
      </c>
      <c r="G18" s="21">
        <v>650</v>
      </c>
      <c r="H18" s="16">
        <v>8.53797676287502</v>
      </c>
      <c r="I18" s="16">
        <f>VLOOKUP(B18,$AK:$AQ,7,FALSE)/10000</f>
        <v>441.9332</v>
      </c>
      <c r="J18" s="16">
        <f>IFERROR(VLOOKUP(B18,$AS:$AT,2,FALSE)/10000,0)</f>
        <v>347.8</v>
      </c>
      <c r="K18" s="67"/>
      <c r="L18" s="16"/>
      <c r="M18" s="16">
        <f t="shared" si="22"/>
        <v>789.7332</v>
      </c>
      <c r="N18" s="62">
        <f t="shared" si="2"/>
        <v>1.21497415384615</v>
      </c>
      <c r="O18" s="13">
        <v>25</v>
      </c>
      <c r="P18" s="16">
        <v>0</v>
      </c>
      <c r="Q18" s="101">
        <f>VLOOKUP(B18,$AK:$AQ,5,FALSE)</f>
        <v>35</v>
      </c>
      <c r="R18" s="73">
        <v>25</v>
      </c>
      <c r="S18" s="73">
        <f>IFERROR(VLOOKUP(B18,$AV:$AW,2,FALSE),0)</f>
        <v>16</v>
      </c>
      <c r="T18" s="73"/>
      <c r="U18" s="16">
        <f t="shared" si="16"/>
        <v>76</v>
      </c>
      <c r="V18" s="18">
        <f t="shared" si="23"/>
        <v>3.04</v>
      </c>
      <c r="W18" s="13">
        <v>15</v>
      </c>
      <c r="X18" s="16">
        <v>0</v>
      </c>
      <c r="Y18" s="16">
        <f>IFERROR(VLOOKUP(B18,$AY:$AZ,2,FALSE),0)</f>
        <v>32</v>
      </c>
      <c r="Z18" s="80">
        <v>12</v>
      </c>
      <c r="AA18" s="80"/>
      <c r="AB18" s="16">
        <f t="shared" si="24"/>
        <v>44</v>
      </c>
      <c r="AC18" s="81">
        <f t="shared" si="5"/>
        <v>2.93333333333333</v>
      </c>
      <c r="AD18" s="13">
        <v>3</v>
      </c>
      <c r="AE18" s="17">
        <f>IFERROR(VLOOKUP(B18,$BB:$BC,2,FALSE),0)</f>
        <v>4</v>
      </c>
      <c r="AF18" s="81">
        <f t="shared" si="6"/>
        <v>1.33333333333333</v>
      </c>
      <c r="AG18" s="81">
        <f t="shared" si="25"/>
        <v>1.2</v>
      </c>
      <c r="AH18" s="89">
        <f t="shared" ref="AH18:AH21" si="26">AG18</f>
        <v>1.2</v>
      </c>
      <c r="AI18" s="109"/>
      <c r="AJ18" s="109"/>
      <c r="AK18" s="109" t="s">
        <v>85</v>
      </c>
      <c r="AL18" s="109">
        <v>0</v>
      </c>
      <c r="AM18" s="109">
        <v>0</v>
      </c>
      <c r="AN18" s="109">
        <v>0</v>
      </c>
      <c r="AO18" s="109">
        <v>0</v>
      </c>
      <c r="AP18" s="109">
        <v>0</v>
      </c>
      <c r="AQ18" s="109">
        <v>51000</v>
      </c>
      <c r="AS18" s="107" t="s">
        <v>86</v>
      </c>
      <c r="AT18" s="107">
        <v>100000</v>
      </c>
      <c r="AY18" s="107" t="s">
        <v>64</v>
      </c>
      <c r="AZ18" s="107">
        <v>1</v>
      </c>
    </row>
    <row r="19" s="107" customFormat="1" ht="18" spans="1:52">
      <c r="A19" s="41"/>
      <c r="B19" s="20" t="s">
        <v>52</v>
      </c>
      <c r="C19" s="21" t="s">
        <v>39</v>
      </c>
      <c r="D19" s="17" t="s">
        <v>39</v>
      </c>
      <c r="E19" s="42" t="s">
        <v>39</v>
      </c>
      <c r="F19" s="97" t="s">
        <v>39</v>
      </c>
      <c r="G19" s="21">
        <v>500</v>
      </c>
      <c r="H19" s="16">
        <v>67.8578022222753</v>
      </c>
      <c r="I19" s="104">
        <f>VLOOKUP(B19,$AK:$AQ,7,FALSE)/10000</f>
        <v>100.5</v>
      </c>
      <c r="J19" s="16">
        <f>IFERROR(VLOOKUP(B19,$AS:$AT,2,FALSE)/10000,0)</f>
        <v>747.97</v>
      </c>
      <c r="K19" s="67"/>
      <c r="L19" s="16"/>
      <c r="M19" s="16">
        <f t="shared" si="22"/>
        <v>848.47</v>
      </c>
      <c r="N19" s="62">
        <f t="shared" si="2"/>
        <v>1.69694</v>
      </c>
      <c r="O19" s="19">
        <v>25</v>
      </c>
      <c r="P19" s="16">
        <v>4</v>
      </c>
      <c r="Q19" s="101">
        <f>VLOOKUP(B19,$AK:$AQ,5,FALSE)</f>
        <v>50</v>
      </c>
      <c r="R19" s="73"/>
      <c r="S19" s="73">
        <f>IFERROR(VLOOKUP(B19,$AV:$AW,2,FALSE),0)</f>
        <v>29</v>
      </c>
      <c r="T19" s="73"/>
      <c r="U19" s="16">
        <f t="shared" si="16"/>
        <v>79</v>
      </c>
      <c r="V19" s="18">
        <f t="shared" si="23"/>
        <v>3.16</v>
      </c>
      <c r="W19" s="19">
        <v>15</v>
      </c>
      <c r="X19" s="16">
        <v>4</v>
      </c>
      <c r="Y19" s="16">
        <f>IFERROR(VLOOKUP(B19,$AY:$AZ,2,FALSE),0)</f>
        <v>72</v>
      </c>
      <c r="Z19" s="80"/>
      <c r="AA19" s="80"/>
      <c r="AB19" s="16">
        <f t="shared" si="24"/>
        <v>72</v>
      </c>
      <c r="AC19" s="81">
        <f t="shared" si="5"/>
        <v>4.8</v>
      </c>
      <c r="AD19" s="19">
        <v>2</v>
      </c>
      <c r="AE19" s="17">
        <f>IFERROR(VLOOKUP(B19,$BB:$BC,2,FALSE),0)</f>
        <v>3</v>
      </c>
      <c r="AF19" s="81">
        <f t="shared" si="6"/>
        <v>1.5</v>
      </c>
      <c r="AG19" s="81">
        <f t="shared" si="25"/>
        <v>1.2</v>
      </c>
      <c r="AH19" s="90">
        <f t="shared" si="26"/>
        <v>1.2</v>
      </c>
      <c r="AI19" s="109"/>
      <c r="AJ19" s="109"/>
      <c r="AK19" s="109" t="s">
        <v>87</v>
      </c>
      <c r="AL19" s="109">
        <v>0</v>
      </c>
      <c r="AM19" s="109">
        <v>0</v>
      </c>
      <c r="AN19" s="109">
        <v>0</v>
      </c>
      <c r="AO19" s="109">
        <v>0</v>
      </c>
      <c r="AP19" s="109">
        <v>0</v>
      </c>
      <c r="AQ19" s="109">
        <v>140000</v>
      </c>
      <c r="AS19" s="107" t="s">
        <v>70</v>
      </c>
      <c r="AT19" s="107">
        <v>3478000</v>
      </c>
      <c r="AY19" s="107" t="s">
        <v>74</v>
      </c>
      <c r="AZ19" s="107">
        <v>1</v>
      </c>
    </row>
    <row r="20" s="107" customFormat="1" ht="16" customHeight="1" spans="1:52">
      <c r="A20" s="41"/>
      <c r="B20" s="20" t="s">
        <v>35</v>
      </c>
      <c r="C20" s="21" t="s">
        <v>39</v>
      </c>
      <c r="D20" s="17" t="s">
        <v>39</v>
      </c>
      <c r="E20" s="42" t="s">
        <v>39</v>
      </c>
      <c r="F20" s="97" t="s">
        <v>39</v>
      </c>
      <c r="G20" s="21">
        <v>350</v>
      </c>
      <c r="H20" s="16">
        <v>6.93584603047312</v>
      </c>
      <c r="I20" s="104">
        <f>VLOOKUP(B20,$AK:$AQ,7,FALSE)/10000</f>
        <v>8</v>
      </c>
      <c r="J20" s="16">
        <f>IFERROR(VLOOKUP(B20,$AS:$AT,2,FALSE)/10000,0)</f>
        <v>123.7</v>
      </c>
      <c r="K20" s="67"/>
      <c r="L20" s="16"/>
      <c r="M20" s="16">
        <f t="shared" si="22"/>
        <v>131.7</v>
      </c>
      <c r="N20" s="62">
        <f t="shared" si="2"/>
        <v>0.376285714285714</v>
      </c>
      <c r="O20" s="19">
        <v>25</v>
      </c>
      <c r="P20" s="16">
        <v>3</v>
      </c>
      <c r="Q20" s="101">
        <f>VLOOKUP(B20,$AK:$AQ,5,FALSE)</f>
        <v>47</v>
      </c>
      <c r="R20" s="73">
        <v>19</v>
      </c>
      <c r="S20" s="73">
        <f>IFERROR(VLOOKUP(B20,$AV:$AW,2,FALSE),0)</f>
        <v>4</v>
      </c>
      <c r="T20" s="73"/>
      <c r="U20" s="16">
        <f t="shared" si="16"/>
        <v>70</v>
      </c>
      <c r="V20" s="18">
        <f t="shared" si="23"/>
        <v>2.8</v>
      </c>
      <c r="W20" s="19">
        <v>15</v>
      </c>
      <c r="X20" s="16">
        <v>0</v>
      </c>
      <c r="Y20" s="16">
        <f>IFERROR(VLOOKUP(B20,$AY:$AZ,2,FALSE),0)</f>
        <v>20</v>
      </c>
      <c r="Z20" s="80">
        <v>6</v>
      </c>
      <c r="AA20" s="80"/>
      <c r="AB20" s="16">
        <f t="shared" si="24"/>
        <v>26</v>
      </c>
      <c r="AC20" s="81">
        <f t="shared" si="5"/>
        <v>1.73333333333333</v>
      </c>
      <c r="AD20" s="19">
        <v>2</v>
      </c>
      <c r="AE20" s="17">
        <v>3</v>
      </c>
      <c r="AF20" s="81">
        <f t="shared" si="6"/>
        <v>1.5</v>
      </c>
      <c r="AG20" s="81">
        <f t="shared" si="25"/>
        <v>0.705771428571429</v>
      </c>
      <c r="AH20" s="90">
        <f t="shared" si="26"/>
        <v>0.705771428571429</v>
      </c>
      <c r="AI20" s="109"/>
      <c r="AJ20" s="109"/>
      <c r="AK20" s="109" t="s">
        <v>88</v>
      </c>
      <c r="AL20" s="109">
        <v>0</v>
      </c>
      <c r="AM20" s="109">
        <v>0</v>
      </c>
      <c r="AN20" s="109">
        <v>0</v>
      </c>
      <c r="AO20" s="109">
        <v>0</v>
      </c>
      <c r="AP20" s="109">
        <v>0</v>
      </c>
      <c r="AQ20" s="109">
        <v>0</v>
      </c>
      <c r="AS20" s="107" t="s">
        <v>89</v>
      </c>
      <c r="AT20" s="107">
        <v>114324</v>
      </c>
      <c r="AY20" s="107" t="s">
        <v>90</v>
      </c>
      <c r="AZ20" s="107">
        <v>4</v>
      </c>
    </row>
    <row r="21" s="107" customFormat="1" ht="19" customHeight="1" spans="1:52">
      <c r="A21" s="41"/>
      <c r="B21" s="14" t="s">
        <v>14</v>
      </c>
      <c r="C21" s="15" t="s">
        <v>39</v>
      </c>
      <c r="D21" s="17" t="s">
        <v>39</v>
      </c>
      <c r="E21" s="42" t="s">
        <v>39</v>
      </c>
      <c r="F21" s="97" t="s">
        <v>39</v>
      </c>
      <c r="G21" s="21">
        <v>350</v>
      </c>
      <c r="H21" s="16">
        <v>44.7069196019881</v>
      </c>
      <c r="I21" s="104">
        <f>VLOOKUP(B21,$AK:$AQ,7,FALSE)/10000</f>
        <v>111.3</v>
      </c>
      <c r="J21" s="16">
        <f>IFERROR(VLOOKUP(B21,$AS:$AT,2,FALSE)/10000,0)</f>
        <v>484.1502</v>
      </c>
      <c r="K21" s="67"/>
      <c r="L21" s="16"/>
      <c r="M21" s="16">
        <f t="shared" si="22"/>
        <v>595.4502</v>
      </c>
      <c r="N21" s="62">
        <f t="shared" si="2"/>
        <v>1.70128628571429</v>
      </c>
      <c r="O21" s="13">
        <v>25</v>
      </c>
      <c r="P21" s="16">
        <v>4</v>
      </c>
      <c r="Q21" s="101">
        <f>VLOOKUP(B21,$AK:$AQ,5,FALSE)</f>
        <v>53</v>
      </c>
      <c r="R21" s="73">
        <v>2</v>
      </c>
      <c r="S21" s="73">
        <f>IFERROR(VLOOKUP(B21,$AV:$AW,2,FALSE),0)</f>
        <v>17</v>
      </c>
      <c r="T21" s="73"/>
      <c r="U21" s="16">
        <f t="shared" si="16"/>
        <v>72</v>
      </c>
      <c r="V21" s="18">
        <f t="shared" si="23"/>
        <v>2.88</v>
      </c>
      <c r="W21" s="13">
        <v>15</v>
      </c>
      <c r="X21" s="16">
        <v>3</v>
      </c>
      <c r="Y21" s="16">
        <f>IFERROR(VLOOKUP(B21,$AY:$AZ,2,FALSE),0)</f>
        <v>57</v>
      </c>
      <c r="Z21" s="80">
        <v>1</v>
      </c>
      <c r="AA21" s="80"/>
      <c r="AB21" s="16">
        <f t="shared" si="24"/>
        <v>58</v>
      </c>
      <c r="AC21" s="81">
        <f t="shared" si="5"/>
        <v>3.86666666666667</v>
      </c>
      <c r="AD21" s="13">
        <v>2</v>
      </c>
      <c r="AE21" s="17">
        <v>3</v>
      </c>
      <c r="AF21" s="81">
        <f t="shared" si="6"/>
        <v>1.5</v>
      </c>
      <c r="AG21" s="81">
        <f t="shared" si="25"/>
        <v>1.2</v>
      </c>
      <c r="AH21" s="90">
        <f t="shared" si="26"/>
        <v>1.2</v>
      </c>
      <c r="AI21" s="109"/>
      <c r="AJ21" s="109"/>
      <c r="AK21" s="109" t="s">
        <v>91</v>
      </c>
      <c r="AL21" s="109">
        <v>0</v>
      </c>
      <c r="AM21" s="109">
        <v>0</v>
      </c>
      <c r="AN21" s="109">
        <v>0</v>
      </c>
      <c r="AO21" s="109">
        <v>0</v>
      </c>
      <c r="AP21" s="109">
        <v>0</v>
      </c>
      <c r="AQ21" s="109">
        <v>203746</v>
      </c>
      <c r="AS21" s="107" t="s">
        <v>73</v>
      </c>
      <c r="AT21" s="107">
        <v>3432550</v>
      </c>
      <c r="AY21" s="107" t="s">
        <v>56</v>
      </c>
      <c r="AZ21" s="107">
        <v>2</v>
      </c>
    </row>
    <row r="22" s="107" customFormat="1" ht="18" spans="1:52">
      <c r="A22" s="41"/>
      <c r="B22" s="14" t="s">
        <v>47</v>
      </c>
      <c r="C22" s="15"/>
      <c r="D22" s="17"/>
      <c r="E22" s="42"/>
      <c r="F22" s="97"/>
      <c r="G22" s="15">
        <v>200</v>
      </c>
      <c r="H22" s="16">
        <v>49.8532830924449</v>
      </c>
      <c r="I22" s="104">
        <f>VLOOKUP(B22,$AK:$AQ,7,FALSE)/10000</f>
        <v>60.8</v>
      </c>
      <c r="J22" s="16">
        <f>IFERROR(VLOOKUP(B22,$AS:$AT,2,FALSE)/10000,0)</f>
        <v>443.6035</v>
      </c>
      <c r="K22" s="67"/>
      <c r="L22" s="16"/>
      <c r="M22" s="16">
        <f t="shared" si="22"/>
        <v>504.4035</v>
      </c>
      <c r="N22" s="62">
        <f t="shared" si="2"/>
        <v>2.5220175</v>
      </c>
      <c r="O22" s="13">
        <v>25</v>
      </c>
      <c r="P22" s="16">
        <v>6</v>
      </c>
      <c r="Q22" s="101">
        <f>VLOOKUP(B22,$AK:$AQ,5,FALSE)</f>
        <v>52</v>
      </c>
      <c r="R22" s="73"/>
      <c r="S22" s="73">
        <f>IFERROR(VLOOKUP(B22,$AV:$AW,2,FALSE),0)</f>
        <v>30</v>
      </c>
      <c r="T22" s="73"/>
      <c r="U22" s="16">
        <f t="shared" si="16"/>
        <v>82</v>
      </c>
      <c r="V22" s="18">
        <f t="shared" si="23"/>
        <v>3.28</v>
      </c>
      <c r="W22" s="13">
        <v>15</v>
      </c>
      <c r="X22" s="16">
        <v>3</v>
      </c>
      <c r="Y22" s="16">
        <f>IFERROR(VLOOKUP(B22,$AY:$AZ,2,FALSE),0)</f>
        <v>75</v>
      </c>
      <c r="Z22" s="80"/>
      <c r="AA22" s="80"/>
      <c r="AB22" s="16">
        <f t="shared" si="24"/>
        <v>75</v>
      </c>
      <c r="AC22" s="81">
        <f t="shared" si="5"/>
        <v>5</v>
      </c>
      <c r="AD22" s="13">
        <v>2</v>
      </c>
      <c r="AE22" s="17">
        <v>3</v>
      </c>
      <c r="AF22" s="81">
        <f t="shared" si="6"/>
        <v>1.5</v>
      </c>
      <c r="AG22" s="81">
        <f t="shared" si="25"/>
        <v>1.2</v>
      </c>
      <c r="AH22" s="89">
        <v>1.2</v>
      </c>
      <c r="AI22" s="109"/>
      <c r="AJ22" s="109"/>
      <c r="AK22" s="109" t="s">
        <v>92</v>
      </c>
      <c r="AL22" s="109">
        <v>0</v>
      </c>
      <c r="AM22" s="109">
        <v>0</v>
      </c>
      <c r="AN22" s="109">
        <v>0</v>
      </c>
      <c r="AO22" s="109">
        <v>0</v>
      </c>
      <c r="AP22" s="109">
        <v>0</v>
      </c>
      <c r="AQ22" s="109">
        <v>0</v>
      </c>
      <c r="AS22" s="107" t="s">
        <v>93</v>
      </c>
      <c r="AT22" s="107">
        <v>50000</v>
      </c>
      <c r="AY22" s="107" t="s">
        <v>94</v>
      </c>
      <c r="AZ22" s="107">
        <v>2</v>
      </c>
    </row>
    <row r="23" s="107" customFormat="1" ht="18.75" spans="1:52">
      <c r="A23" s="43"/>
      <c r="B23" s="26" t="s">
        <v>59</v>
      </c>
      <c r="C23" s="27" t="s">
        <v>39</v>
      </c>
      <c r="D23" s="44" t="s">
        <v>39</v>
      </c>
      <c r="E23" s="44" t="s">
        <v>39</v>
      </c>
      <c r="F23" s="98" t="s">
        <v>39</v>
      </c>
      <c r="G23" s="27">
        <f t="shared" ref="G23:J23" si="27">SUM(G16:G22)</f>
        <v>3800</v>
      </c>
      <c r="H23" s="45">
        <v>235.431663291214</v>
      </c>
      <c r="I23" s="45">
        <f t="shared" si="27"/>
        <v>2796.0275</v>
      </c>
      <c r="J23" s="45">
        <f t="shared" si="27"/>
        <v>3013.3787</v>
      </c>
      <c r="K23" s="45"/>
      <c r="L23" s="45"/>
      <c r="M23" s="45">
        <f>SUM(M16:M22)</f>
        <v>5809.4062</v>
      </c>
      <c r="N23" s="30">
        <f t="shared" si="2"/>
        <v>1.52879110526316</v>
      </c>
      <c r="O23" s="64">
        <f>SUM(O16:O22)</f>
        <v>190</v>
      </c>
      <c r="P23" s="45">
        <v>19</v>
      </c>
      <c r="Q23" s="45">
        <f t="shared" ref="Q23:T23" si="28">SUM(Q16:Q21)</f>
        <v>349</v>
      </c>
      <c r="R23" s="45">
        <f t="shared" si="28"/>
        <v>53</v>
      </c>
      <c r="S23" s="45">
        <f t="shared" ref="S23:Y23" si="29">SUM(S16:S22)</f>
        <v>125</v>
      </c>
      <c r="T23" s="45">
        <f t="shared" si="28"/>
        <v>4</v>
      </c>
      <c r="U23" s="45">
        <f t="shared" si="29"/>
        <v>583</v>
      </c>
      <c r="V23" s="30">
        <f t="shared" si="23"/>
        <v>3.06842105263158</v>
      </c>
      <c r="W23" s="64">
        <f t="shared" si="29"/>
        <v>115</v>
      </c>
      <c r="X23" s="45">
        <f t="shared" si="29"/>
        <v>12</v>
      </c>
      <c r="Y23" s="31">
        <f t="shared" si="29"/>
        <v>425</v>
      </c>
      <c r="Z23" s="31"/>
      <c r="AA23" s="31">
        <f t="shared" ref="AA23:AE23" si="30">SUM(AA16:AA22)</f>
        <v>0</v>
      </c>
      <c r="AB23" s="45">
        <f t="shared" si="30"/>
        <v>449</v>
      </c>
      <c r="AC23" s="82">
        <f t="shared" si="5"/>
        <v>3.90434782608696</v>
      </c>
      <c r="AD23" s="64">
        <f t="shared" si="30"/>
        <v>19</v>
      </c>
      <c r="AE23" s="31">
        <f t="shared" si="30"/>
        <v>28</v>
      </c>
      <c r="AF23" s="82">
        <f t="shared" si="6"/>
        <v>1.47368421052632</v>
      </c>
      <c r="AG23" s="82">
        <f t="shared" si="25"/>
        <v>1.2</v>
      </c>
      <c r="AH23" s="87" t="s">
        <v>39</v>
      </c>
      <c r="AI23" s="109"/>
      <c r="AJ23" s="109"/>
      <c r="AK23" s="109" t="s">
        <v>95</v>
      </c>
      <c r="AL23" s="109">
        <v>0</v>
      </c>
      <c r="AM23" s="109">
        <v>0</v>
      </c>
      <c r="AN23" s="109">
        <v>0</v>
      </c>
      <c r="AO23" s="109">
        <v>0</v>
      </c>
      <c r="AP23" s="109">
        <v>0</v>
      </c>
      <c r="AQ23" s="109">
        <v>0</v>
      </c>
      <c r="AS23" s="107" t="s">
        <v>96</v>
      </c>
      <c r="AT23" s="107">
        <v>20000</v>
      </c>
      <c r="AY23" s="107" t="s">
        <v>97</v>
      </c>
      <c r="AZ23" s="107">
        <v>1</v>
      </c>
    </row>
    <row r="24" s="107" customFormat="1" ht="19.5" spans="1:52">
      <c r="A24" s="46" t="s">
        <v>59</v>
      </c>
      <c r="B24" s="47"/>
      <c r="C24" s="46">
        <f>C9+C15</f>
        <v>20000</v>
      </c>
      <c r="D24" s="48">
        <f>SUM(D9,D15)</f>
        <v>300</v>
      </c>
      <c r="E24" s="48">
        <f>E9+E15</f>
        <v>16428.5</v>
      </c>
      <c r="F24" s="100">
        <f>E24/C24</f>
        <v>0.821425</v>
      </c>
      <c r="G24" s="46">
        <f>G9+G15+G23</f>
        <v>5350</v>
      </c>
      <c r="H24" s="50">
        <v>268.881663291215</v>
      </c>
      <c r="I24" s="50">
        <f t="shared" ref="I24:K24" si="31">SUM(I9,I15,I23)</f>
        <v>3395.1983</v>
      </c>
      <c r="J24" s="50">
        <f t="shared" si="31"/>
        <v>3099.0787</v>
      </c>
      <c r="K24" s="50">
        <f t="shared" si="31"/>
        <v>0</v>
      </c>
      <c r="L24" s="50">
        <f>SUM(L4:L23)</f>
        <v>20</v>
      </c>
      <c r="M24" s="48">
        <f>SUM(M9,M15,M23)</f>
        <v>6614.277</v>
      </c>
      <c r="N24" s="49">
        <f t="shared" si="2"/>
        <v>1.23631345794393</v>
      </c>
      <c r="O24" s="46">
        <f>O23</f>
        <v>190</v>
      </c>
      <c r="P24" s="50">
        <v>20</v>
      </c>
      <c r="Q24" s="50">
        <f t="shared" ref="Q24:U24" si="32">Q23+Q15+Q9</f>
        <v>361</v>
      </c>
      <c r="R24" s="50">
        <f t="shared" si="32"/>
        <v>53</v>
      </c>
      <c r="S24" s="50"/>
      <c r="T24" s="50"/>
      <c r="U24" s="50">
        <f t="shared" si="32"/>
        <v>597</v>
      </c>
      <c r="V24" s="49">
        <f t="shared" si="23"/>
        <v>3.14210526315789</v>
      </c>
      <c r="W24" s="77">
        <f t="shared" ref="W24:Y24" si="33">SUM(W9,W15,W23)</f>
        <v>147</v>
      </c>
      <c r="X24" s="50">
        <f t="shared" si="33"/>
        <v>14</v>
      </c>
      <c r="Y24" s="50">
        <f t="shared" si="33"/>
        <v>435</v>
      </c>
      <c r="Z24" s="50">
        <f>SUM(Z16:Z23)</f>
        <v>24</v>
      </c>
      <c r="AA24" s="50">
        <f t="shared" ref="AA24:AE24" si="34">SUM(AA9,AA15,AA23)</f>
        <v>0</v>
      </c>
      <c r="AB24" s="50">
        <f t="shared" si="34"/>
        <v>461</v>
      </c>
      <c r="AC24" s="49">
        <f t="shared" si="5"/>
        <v>3.13605442176871</v>
      </c>
      <c r="AD24" s="77">
        <f t="shared" si="34"/>
        <v>40</v>
      </c>
      <c r="AE24" s="84">
        <f t="shared" si="34"/>
        <v>36</v>
      </c>
      <c r="AF24" s="49">
        <f t="shared" si="6"/>
        <v>0.9</v>
      </c>
      <c r="AG24" s="49" t="s">
        <v>39</v>
      </c>
      <c r="AH24" s="91" t="s">
        <v>39</v>
      </c>
      <c r="AI24" s="109"/>
      <c r="AJ24" s="109"/>
      <c r="AK24" s="109" t="s">
        <v>14</v>
      </c>
      <c r="AL24" s="109">
        <v>0</v>
      </c>
      <c r="AM24" s="109">
        <v>0</v>
      </c>
      <c r="AN24" s="109">
        <v>200000</v>
      </c>
      <c r="AO24" s="109">
        <v>53</v>
      </c>
      <c r="AP24" s="109">
        <v>703000</v>
      </c>
      <c r="AQ24" s="109">
        <v>1113000</v>
      </c>
      <c r="AS24" s="107" t="s">
        <v>98</v>
      </c>
      <c r="AT24" s="107">
        <v>180000</v>
      </c>
      <c r="AY24" s="107" t="s">
        <v>48</v>
      </c>
      <c r="AZ24" s="107">
        <v>1</v>
      </c>
    </row>
    <row r="25" s="107" customFormat="1" ht="18" spans="1:52">
      <c r="A25" s="51" t="s">
        <v>99</v>
      </c>
      <c r="B25" s="52"/>
      <c r="C25" s="52"/>
      <c r="D25" s="52"/>
      <c r="E25" s="52"/>
      <c r="F25" s="52"/>
      <c r="G25" s="52"/>
      <c r="H25" s="52"/>
      <c r="I25" s="68"/>
      <c r="J25" s="68"/>
      <c r="K25" s="68"/>
      <c r="L25" s="68"/>
      <c r="M25" s="68"/>
      <c r="N25" s="69"/>
      <c r="O25" s="70"/>
      <c r="P25" s="68"/>
      <c r="Q25" s="68"/>
      <c r="R25" s="70"/>
      <c r="S25" s="70"/>
      <c r="T25" s="70"/>
      <c r="U25" s="70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92"/>
      <c r="AH25" s="93"/>
      <c r="AI25" s="109"/>
      <c r="AJ25" s="109"/>
      <c r="AK25" s="109" t="s">
        <v>100</v>
      </c>
      <c r="AL25" s="109">
        <v>0</v>
      </c>
      <c r="AM25" s="109">
        <v>0</v>
      </c>
      <c r="AN25" s="109">
        <v>0</v>
      </c>
      <c r="AO25" s="109">
        <v>0</v>
      </c>
      <c r="AP25" s="109">
        <v>0</v>
      </c>
      <c r="AQ25" s="109">
        <v>0</v>
      </c>
      <c r="AS25" s="107" t="s">
        <v>79</v>
      </c>
      <c r="AT25" s="107">
        <v>200000</v>
      </c>
      <c r="AY25" s="107" t="s">
        <v>101</v>
      </c>
      <c r="AZ25" s="107">
        <v>1</v>
      </c>
    </row>
    <row r="26" s="107" customFormat="1" ht="16.5" spans="1:52">
      <c r="A26" s="53" t="s">
        <v>102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109"/>
      <c r="AJ26" s="109"/>
      <c r="AK26" s="109" t="s">
        <v>103</v>
      </c>
      <c r="AL26" s="109">
        <v>0</v>
      </c>
      <c r="AM26" s="109">
        <v>0</v>
      </c>
      <c r="AN26" s="109">
        <v>0</v>
      </c>
      <c r="AO26" s="109">
        <v>0</v>
      </c>
      <c r="AP26" s="109">
        <v>0</v>
      </c>
      <c r="AQ26" s="109">
        <v>0</v>
      </c>
      <c r="AS26" s="107" t="s">
        <v>104</v>
      </c>
      <c r="AY26" s="107" t="s">
        <v>66</v>
      </c>
      <c r="AZ26" s="107">
        <v>104</v>
      </c>
    </row>
    <row r="27" s="107" customFormat="1" ht="18" spans="1:52">
      <c r="A27" s="51" t="s">
        <v>105</v>
      </c>
      <c r="B27" s="52"/>
      <c r="C27" s="52"/>
      <c r="D27" s="52"/>
      <c r="E27" s="52"/>
      <c r="F27" s="52"/>
      <c r="G27" s="52"/>
      <c r="H27" s="52"/>
      <c r="I27" s="68"/>
      <c r="J27" s="68"/>
      <c r="K27" s="68"/>
      <c r="L27" s="68"/>
      <c r="M27" s="68"/>
      <c r="N27" s="69"/>
      <c r="O27" s="70"/>
      <c r="P27" s="68"/>
      <c r="Q27" s="68"/>
      <c r="R27" s="70"/>
      <c r="S27" s="70"/>
      <c r="T27" s="70"/>
      <c r="U27" s="70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92"/>
      <c r="AH27" s="93"/>
      <c r="AI27" s="109"/>
      <c r="AJ27" s="109"/>
      <c r="AK27" s="109" t="s">
        <v>106</v>
      </c>
      <c r="AL27" s="109">
        <v>0</v>
      </c>
      <c r="AM27" s="109">
        <v>0</v>
      </c>
      <c r="AN27" s="109">
        <v>0</v>
      </c>
      <c r="AO27" s="109">
        <v>2</v>
      </c>
      <c r="AP27" s="109">
        <v>100000</v>
      </c>
      <c r="AQ27" s="109">
        <v>377000</v>
      </c>
      <c r="AS27" s="107" t="s">
        <v>107</v>
      </c>
      <c r="AT27" s="107">
        <v>33366340</v>
      </c>
      <c r="AY27" s="107" t="s">
        <v>108</v>
      </c>
      <c r="AZ27" s="107">
        <v>1</v>
      </c>
    </row>
    <row r="28" s="107" customFormat="1" ht="18" spans="1:52">
      <c r="A28" s="51" t="s">
        <v>109</v>
      </c>
      <c r="B28" s="52"/>
      <c r="C28" s="52"/>
      <c r="D28" s="52"/>
      <c r="E28" s="52"/>
      <c r="F28" s="52"/>
      <c r="G28" s="52"/>
      <c r="H28" s="52"/>
      <c r="I28" s="68"/>
      <c r="J28" s="68"/>
      <c r="K28" s="68"/>
      <c r="L28" s="68"/>
      <c r="M28" s="68"/>
      <c r="N28" s="69"/>
      <c r="O28" s="70"/>
      <c r="P28" s="68"/>
      <c r="Q28" s="68"/>
      <c r="R28" s="70"/>
      <c r="S28" s="70"/>
      <c r="T28" s="70"/>
      <c r="U28" s="70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92"/>
      <c r="AH28" s="93"/>
      <c r="AI28" s="109"/>
      <c r="AJ28" s="109"/>
      <c r="AK28" s="109" t="s">
        <v>110</v>
      </c>
      <c r="AL28" s="109">
        <v>0</v>
      </c>
      <c r="AM28" s="109">
        <v>0</v>
      </c>
      <c r="AN28" s="109">
        <v>0</v>
      </c>
      <c r="AO28" s="109">
        <v>0</v>
      </c>
      <c r="AP28" s="109">
        <v>0</v>
      </c>
      <c r="AQ28" s="109">
        <v>0</v>
      </c>
      <c r="AY28" s="107" t="s">
        <v>111</v>
      </c>
      <c r="AZ28" s="107">
        <v>1</v>
      </c>
    </row>
    <row r="29" s="107" customFormat="1" ht="18" spans="1:52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09"/>
      <c r="AJ29" s="109"/>
      <c r="AK29" s="109" t="s">
        <v>112</v>
      </c>
      <c r="AL29" s="109">
        <v>0</v>
      </c>
      <c r="AM29" s="109">
        <v>0</v>
      </c>
      <c r="AN29" s="109">
        <v>0</v>
      </c>
      <c r="AO29" s="109">
        <v>0</v>
      </c>
      <c r="AP29" s="109">
        <v>0</v>
      </c>
      <c r="AQ29" s="109">
        <v>0</v>
      </c>
      <c r="AY29" s="107" t="s">
        <v>70</v>
      </c>
      <c r="AZ29" s="107">
        <v>32</v>
      </c>
    </row>
    <row r="30" s="107" customFormat="1" ht="18" spans="1:52">
      <c r="A30" s="110" t="s">
        <v>113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09"/>
      <c r="AJ30" s="109"/>
      <c r="AK30" s="109" t="s">
        <v>114</v>
      </c>
      <c r="AL30" s="109">
        <v>0</v>
      </c>
      <c r="AM30" s="109">
        <v>0</v>
      </c>
      <c r="AN30" s="109">
        <v>0</v>
      </c>
      <c r="AO30" s="109">
        <v>0</v>
      </c>
      <c r="AP30" s="109">
        <v>0</v>
      </c>
      <c r="AQ30" s="109">
        <v>0</v>
      </c>
      <c r="AY30" s="107" t="s">
        <v>115</v>
      </c>
      <c r="AZ30" s="107">
        <v>3</v>
      </c>
    </row>
    <row r="31" s="107" customFormat="1" ht="15" spans="1:52">
      <c r="A31" s="111" t="s">
        <v>116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AI31" s="109"/>
      <c r="AJ31" s="109"/>
      <c r="AK31" s="109" t="s">
        <v>117</v>
      </c>
      <c r="AL31" s="109">
        <v>0</v>
      </c>
      <c r="AM31" s="109">
        <v>0</v>
      </c>
      <c r="AN31" s="109">
        <v>0</v>
      </c>
      <c r="AO31" s="109">
        <v>0</v>
      </c>
      <c r="AP31" s="109">
        <v>0</v>
      </c>
      <c r="AQ31" s="109">
        <v>0</v>
      </c>
      <c r="AY31" s="107" t="s">
        <v>38</v>
      </c>
      <c r="AZ31" s="107">
        <v>3</v>
      </c>
    </row>
    <row r="32" s="107" customFormat="1" spans="1:52">
      <c r="A32" s="113" t="s">
        <v>118</v>
      </c>
      <c r="B32" s="113"/>
      <c r="C32" s="113"/>
      <c r="D32" s="113"/>
      <c r="E32" s="113"/>
      <c r="F32" s="113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AI32" s="109"/>
      <c r="AJ32" s="109"/>
      <c r="AK32" s="109" t="s">
        <v>119</v>
      </c>
      <c r="AL32" s="109">
        <v>0</v>
      </c>
      <c r="AM32" s="109">
        <v>0</v>
      </c>
      <c r="AN32" s="109">
        <v>0</v>
      </c>
      <c r="AO32" s="109">
        <v>0</v>
      </c>
      <c r="AP32" s="109">
        <v>0</v>
      </c>
      <c r="AQ32" s="109">
        <v>0</v>
      </c>
      <c r="AY32" s="107" t="s">
        <v>73</v>
      </c>
      <c r="AZ32" s="107">
        <v>65</v>
      </c>
    </row>
    <row r="33" s="107" customFormat="1" spans="1:52">
      <c r="A33" s="113" t="s">
        <v>120</v>
      </c>
      <c r="B33" s="113"/>
      <c r="C33" s="113"/>
      <c r="D33" s="113"/>
      <c r="E33" s="113"/>
      <c r="F33" s="113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AI33" s="109"/>
      <c r="AJ33" s="109"/>
      <c r="AK33" s="109" t="s">
        <v>121</v>
      </c>
      <c r="AL33" s="109">
        <v>0</v>
      </c>
      <c r="AM33" s="109">
        <v>0</v>
      </c>
      <c r="AN33" s="109">
        <v>0</v>
      </c>
      <c r="AO33" s="109">
        <v>0</v>
      </c>
      <c r="AP33" s="109">
        <v>0</v>
      </c>
      <c r="AQ33" s="109">
        <v>0</v>
      </c>
      <c r="AY33" s="107" t="s">
        <v>122</v>
      </c>
      <c r="AZ33" s="107">
        <v>1</v>
      </c>
    </row>
    <row r="34" s="107" customFormat="1" spans="1:52">
      <c r="A34" s="114" t="s">
        <v>123</v>
      </c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AI34" s="109"/>
      <c r="AJ34" s="109"/>
      <c r="AK34" s="109" t="s">
        <v>124</v>
      </c>
      <c r="AL34" s="109">
        <v>0</v>
      </c>
      <c r="AM34" s="109">
        <v>0</v>
      </c>
      <c r="AN34" s="109">
        <v>0</v>
      </c>
      <c r="AO34" s="109">
        <v>0</v>
      </c>
      <c r="AP34" s="109">
        <v>0</v>
      </c>
      <c r="AQ34" s="109">
        <v>0</v>
      </c>
      <c r="AY34" s="107" t="s">
        <v>125</v>
      </c>
      <c r="AZ34" s="107">
        <v>3</v>
      </c>
    </row>
    <row r="35" s="107" customFormat="1" spans="1:52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AI35" s="109"/>
      <c r="AJ35" s="109"/>
      <c r="AK35" s="109" t="s">
        <v>126</v>
      </c>
      <c r="AL35" s="109">
        <v>0</v>
      </c>
      <c r="AM35" s="109">
        <v>0</v>
      </c>
      <c r="AN35" s="109">
        <v>0</v>
      </c>
      <c r="AO35" s="109">
        <v>0</v>
      </c>
      <c r="AP35" s="109">
        <v>0</v>
      </c>
      <c r="AQ35" s="109">
        <v>0</v>
      </c>
      <c r="AY35" s="107" t="s">
        <v>127</v>
      </c>
      <c r="AZ35" s="107">
        <v>1</v>
      </c>
    </row>
    <row r="36" s="107" customFormat="1" spans="1:52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AI36" s="109"/>
      <c r="AJ36" s="109"/>
      <c r="AK36" s="109" t="s">
        <v>128</v>
      </c>
      <c r="AL36" s="109">
        <v>0</v>
      </c>
      <c r="AM36" s="109">
        <v>0</v>
      </c>
      <c r="AN36" s="109">
        <v>0</v>
      </c>
      <c r="AO36" s="109">
        <v>2</v>
      </c>
      <c r="AP36" s="109">
        <v>0</v>
      </c>
      <c r="AQ36" s="109">
        <v>0</v>
      </c>
      <c r="AY36" s="107" t="s">
        <v>129</v>
      </c>
      <c r="AZ36" s="107">
        <v>1</v>
      </c>
    </row>
    <row r="37" s="107" customFormat="1" spans="1:52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AI37" s="109"/>
      <c r="AJ37" s="109"/>
      <c r="AK37" s="109" t="s">
        <v>130</v>
      </c>
      <c r="AL37" s="109">
        <v>0</v>
      </c>
      <c r="AM37" s="109">
        <v>0</v>
      </c>
      <c r="AN37" s="109">
        <v>0</v>
      </c>
      <c r="AO37" s="109">
        <v>0</v>
      </c>
      <c r="AP37" s="109">
        <v>0</v>
      </c>
      <c r="AQ37" s="109">
        <v>0</v>
      </c>
      <c r="AY37" s="107" t="s">
        <v>131</v>
      </c>
      <c r="AZ37" s="107">
        <v>4</v>
      </c>
    </row>
    <row r="38" s="107" customFormat="1" spans="1:52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AI38" s="109"/>
      <c r="AJ38" s="109"/>
      <c r="AK38" s="109" t="s">
        <v>132</v>
      </c>
      <c r="AL38" s="109">
        <v>2</v>
      </c>
      <c r="AM38" s="109">
        <v>0</v>
      </c>
      <c r="AN38" s="109">
        <v>0</v>
      </c>
      <c r="AO38" s="109">
        <v>50</v>
      </c>
      <c r="AP38" s="109">
        <v>0</v>
      </c>
      <c r="AQ38" s="109">
        <v>163852</v>
      </c>
      <c r="AY38" s="107" t="s">
        <v>133</v>
      </c>
      <c r="AZ38" s="107">
        <v>2</v>
      </c>
    </row>
    <row r="39" s="107" customFormat="1" spans="1:52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AI39" s="109"/>
      <c r="AJ39" s="109"/>
      <c r="AK39" s="109" t="s">
        <v>42</v>
      </c>
      <c r="AL39" s="109">
        <v>0</v>
      </c>
      <c r="AM39" s="109">
        <v>0</v>
      </c>
      <c r="AN39" s="109">
        <v>0</v>
      </c>
      <c r="AO39" s="109">
        <v>2</v>
      </c>
      <c r="AP39" s="109">
        <v>0</v>
      </c>
      <c r="AQ39" s="109">
        <v>0</v>
      </c>
      <c r="AY39" s="107" t="s">
        <v>77</v>
      </c>
      <c r="AZ39" s="107">
        <v>4</v>
      </c>
    </row>
    <row r="40" s="107" customFormat="1" spans="1:52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AI40" s="109"/>
      <c r="AJ40" s="109"/>
      <c r="AK40" s="109" t="s">
        <v>134</v>
      </c>
      <c r="AL40" s="109">
        <v>0</v>
      </c>
      <c r="AM40" s="109">
        <v>0</v>
      </c>
      <c r="AN40" s="109">
        <v>0</v>
      </c>
      <c r="AO40" s="109">
        <v>1</v>
      </c>
      <c r="AP40" s="109">
        <v>0</v>
      </c>
      <c r="AQ40" s="109">
        <v>0</v>
      </c>
      <c r="AY40" s="107" t="s">
        <v>79</v>
      </c>
      <c r="AZ40" s="107">
        <v>2</v>
      </c>
    </row>
    <row r="41" s="107" customFormat="1" spans="1:43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AI41" s="109"/>
      <c r="AJ41" s="109"/>
      <c r="AK41" s="109" t="s">
        <v>135</v>
      </c>
      <c r="AL41" s="109">
        <v>0</v>
      </c>
      <c r="AM41" s="109">
        <v>0</v>
      </c>
      <c r="AN41" s="109">
        <v>0</v>
      </c>
      <c r="AO41" s="109">
        <v>0</v>
      </c>
      <c r="AP41" s="109">
        <v>0</v>
      </c>
      <c r="AQ41" s="109">
        <v>0</v>
      </c>
    </row>
    <row r="42" s="107" customFormat="1" spans="1:43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AI42" s="109"/>
      <c r="AJ42" s="109"/>
      <c r="AK42" s="109" t="s">
        <v>136</v>
      </c>
      <c r="AL42" s="109">
        <v>0</v>
      </c>
      <c r="AM42" s="109">
        <v>0</v>
      </c>
      <c r="AN42" s="109">
        <v>0</v>
      </c>
      <c r="AO42" s="109">
        <v>0</v>
      </c>
      <c r="AP42" s="109">
        <v>0</v>
      </c>
      <c r="AQ42" s="109">
        <v>2000</v>
      </c>
    </row>
    <row r="43" s="107" customFormat="1" spans="1:43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AI43" s="109"/>
      <c r="AJ43" s="109"/>
      <c r="AK43" s="109" t="s">
        <v>46</v>
      </c>
      <c r="AL43" s="109">
        <v>1</v>
      </c>
      <c r="AM43" s="109">
        <v>0</v>
      </c>
      <c r="AN43" s="109">
        <v>0</v>
      </c>
      <c r="AO43" s="109">
        <v>1</v>
      </c>
      <c r="AP43" s="109">
        <v>0</v>
      </c>
      <c r="AQ43" s="109">
        <v>365600</v>
      </c>
    </row>
    <row r="44" s="107" customFormat="1" spans="1:43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AI44" s="109"/>
      <c r="AJ44" s="109"/>
      <c r="AK44" s="109" t="s">
        <v>137</v>
      </c>
      <c r="AL44" s="109">
        <v>0</v>
      </c>
      <c r="AM44" s="109">
        <v>0</v>
      </c>
      <c r="AN44" s="109">
        <v>0</v>
      </c>
      <c r="AO44" s="109">
        <v>0</v>
      </c>
      <c r="AP44" s="109">
        <v>0</v>
      </c>
      <c r="AQ44" s="109">
        <v>0</v>
      </c>
    </row>
    <row r="45" s="107" customFormat="1" spans="1:43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AI45" s="109"/>
      <c r="AJ45" s="109"/>
      <c r="AK45" s="109" t="s">
        <v>138</v>
      </c>
      <c r="AL45" s="109">
        <v>0</v>
      </c>
      <c r="AM45" s="109">
        <v>0</v>
      </c>
      <c r="AN45" s="109">
        <v>0</v>
      </c>
      <c r="AO45" s="109">
        <v>0</v>
      </c>
      <c r="AP45" s="109">
        <v>0</v>
      </c>
      <c r="AQ45" s="109">
        <v>0</v>
      </c>
    </row>
    <row r="46" s="107" customFormat="1" spans="1:43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AI46" s="109"/>
      <c r="AJ46" s="109"/>
      <c r="AK46" s="109" t="s">
        <v>139</v>
      </c>
      <c r="AL46" s="109">
        <v>0</v>
      </c>
      <c r="AM46" s="109">
        <v>0</v>
      </c>
      <c r="AN46" s="109">
        <v>0</v>
      </c>
      <c r="AO46" s="109">
        <v>0</v>
      </c>
      <c r="AP46" s="109">
        <v>0</v>
      </c>
      <c r="AQ46" s="109">
        <v>0</v>
      </c>
    </row>
    <row r="47" s="107" customFormat="1" spans="1:43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AI47" s="109"/>
      <c r="AJ47" s="109"/>
      <c r="AK47" s="109" t="s">
        <v>140</v>
      </c>
      <c r="AL47" s="109">
        <v>0</v>
      </c>
      <c r="AM47" s="109">
        <v>0</v>
      </c>
      <c r="AN47" s="109">
        <v>0</v>
      </c>
      <c r="AO47" s="109">
        <v>0</v>
      </c>
      <c r="AP47" s="109">
        <v>0</v>
      </c>
      <c r="AQ47" s="109">
        <v>0</v>
      </c>
    </row>
    <row r="48" s="107" customFormat="1" spans="1:43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AI48" s="109"/>
      <c r="AJ48" s="109"/>
      <c r="AK48" s="109" t="s">
        <v>141</v>
      </c>
      <c r="AL48" s="109">
        <v>0</v>
      </c>
      <c r="AM48" s="109">
        <v>0</v>
      </c>
      <c r="AN48" s="109">
        <v>0</v>
      </c>
      <c r="AO48" s="109">
        <v>0</v>
      </c>
      <c r="AP48" s="109">
        <v>0</v>
      </c>
      <c r="AQ48" s="109">
        <v>0</v>
      </c>
    </row>
    <row r="49" s="107" customFormat="1" spans="1:43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AI49" s="109"/>
      <c r="AJ49" s="109"/>
      <c r="AK49" s="109" t="s">
        <v>142</v>
      </c>
      <c r="AL49" s="109">
        <v>0</v>
      </c>
      <c r="AM49" s="109">
        <v>0</v>
      </c>
      <c r="AN49" s="109">
        <v>0</v>
      </c>
      <c r="AO49" s="109">
        <v>0</v>
      </c>
      <c r="AP49" s="109">
        <v>0</v>
      </c>
      <c r="AQ49" s="109">
        <v>0</v>
      </c>
    </row>
    <row r="50" s="107" customFormat="1" spans="1:43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AI50" s="109"/>
      <c r="AJ50" s="109"/>
      <c r="AK50" s="109" t="s">
        <v>36</v>
      </c>
      <c r="AL50" s="109">
        <v>0</v>
      </c>
      <c r="AM50" s="109">
        <v>0</v>
      </c>
      <c r="AN50" s="109">
        <v>0</v>
      </c>
      <c r="AO50" s="109">
        <v>0</v>
      </c>
      <c r="AP50" s="109">
        <v>0</v>
      </c>
      <c r="AQ50" s="109">
        <v>0</v>
      </c>
    </row>
    <row r="51" s="107" customFormat="1" spans="1:43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AI51" s="109"/>
      <c r="AJ51" s="109"/>
      <c r="AK51" s="109" t="s">
        <v>143</v>
      </c>
      <c r="AL51" s="109">
        <v>0</v>
      </c>
      <c r="AM51" s="109">
        <v>0</v>
      </c>
      <c r="AN51" s="109">
        <v>0</v>
      </c>
      <c r="AO51" s="109">
        <v>0</v>
      </c>
      <c r="AP51" s="109">
        <v>0</v>
      </c>
      <c r="AQ51" s="109">
        <v>0</v>
      </c>
    </row>
    <row r="52" s="107" customFormat="1" spans="1:43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AI52" s="109"/>
      <c r="AJ52" s="109"/>
      <c r="AK52" s="109" t="s">
        <v>144</v>
      </c>
      <c r="AL52" s="109">
        <v>0</v>
      </c>
      <c r="AM52" s="109">
        <v>0</v>
      </c>
      <c r="AN52" s="109">
        <v>0</v>
      </c>
      <c r="AO52" s="109">
        <v>0</v>
      </c>
      <c r="AP52" s="109">
        <v>100000</v>
      </c>
      <c r="AQ52" s="109">
        <v>130000</v>
      </c>
    </row>
    <row r="53" s="107" customFormat="1" spans="1:43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AI53" s="109"/>
      <c r="AJ53" s="109"/>
      <c r="AK53" s="109" t="s">
        <v>145</v>
      </c>
      <c r="AL53" s="109">
        <v>0</v>
      </c>
      <c r="AM53" s="109">
        <v>0</v>
      </c>
      <c r="AN53" s="109">
        <v>0</v>
      </c>
      <c r="AO53" s="109">
        <v>0</v>
      </c>
      <c r="AP53" s="109">
        <v>0</v>
      </c>
      <c r="AQ53" s="109">
        <v>0</v>
      </c>
    </row>
    <row r="54" s="107" customFormat="1" spans="1:43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AI54" s="109"/>
      <c r="AJ54" s="109"/>
      <c r="AK54" s="109" t="s">
        <v>146</v>
      </c>
      <c r="AL54" s="109">
        <v>0</v>
      </c>
      <c r="AM54" s="109">
        <v>0</v>
      </c>
      <c r="AN54" s="109">
        <v>0</v>
      </c>
      <c r="AO54" s="109">
        <v>19</v>
      </c>
      <c r="AP54" s="109">
        <v>65000</v>
      </c>
      <c r="AQ54" s="109">
        <v>225000</v>
      </c>
    </row>
    <row r="55" s="107" customFormat="1" spans="1:43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AI55" s="109"/>
      <c r="AJ55" s="109"/>
      <c r="AK55" s="109" t="s">
        <v>147</v>
      </c>
      <c r="AL55" s="109">
        <v>0</v>
      </c>
      <c r="AM55" s="109">
        <v>0</v>
      </c>
      <c r="AN55" s="109">
        <v>0</v>
      </c>
      <c r="AO55" s="109">
        <v>0</v>
      </c>
      <c r="AP55" s="109">
        <v>0</v>
      </c>
      <c r="AQ55" s="109">
        <v>0</v>
      </c>
    </row>
    <row r="56" s="107" customFormat="1" spans="1:43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AI56" s="109"/>
      <c r="AJ56" s="109"/>
      <c r="AK56" s="109" t="s">
        <v>148</v>
      </c>
      <c r="AL56" s="109">
        <v>0</v>
      </c>
      <c r="AM56" s="109">
        <v>0</v>
      </c>
      <c r="AN56" s="109">
        <v>0</v>
      </c>
      <c r="AO56" s="109">
        <v>0</v>
      </c>
      <c r="AP56" s="109">
        <v>0</v>
      </c>
      <c r="AQ56" s="109">
        <v>0</v>
      </c>
    </row>
    <row r="57" s="107" customFormat="1" spans="1:43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AI57" s="109"/>
      <c r="AJ57" s="109"/>
      <c r="AK57" s="109" t="s">
        <v>149</v>
      </c>
      <c r="AL57" s="109">
        <v>0</v>
      </c>
      <c r="AM57" s="109">
        <v>0</v>
      </c>
      <c r="AN57" s="109">
        <v>0</v>
      </c>
      <c r="AO57" s="109">
        <v>0</v>
      </c>
      <c r="AP57" s="109">
        <v>0</v>
      </c>
      <c r="AQ57" s="109">
        <v>0</v>
      </c>
    </row>
    <row r="58" s="107" customFormat="1" spans="1:43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AI58" s="109"/>
      <c r="AJ58" s="109"/>
      <c r="AK58" s="109" t="s">
        <v>150</v>
      </c>
      <c r="AL58" s="109">
        <v>0</v>
      </c>
      <c r="AM58" s="109">
        <v>0</v>
      </c>
      <c r="AN58" s="109">
        <v>0</v>
      </c>
      <c r="AO58" s="109">
        <v>0</v>
      </c>
      <c r="AP58" s="109">
        <v>0</v>
      </c>
      <c r="AQ58" s="109">
        <v>0</v>
      </c>
    </row>
    <row r="59" s="107" customFormat="1" spans="1:43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AI59" s="109"/>
      <c r="AJ59" s="109"/>
      <c r="AK59" s="109" t="s">
        <v>151</v>
      </c>
      <c r="AL59" s="109">
        <v>0</v>
      </c>
      <c r="AM59" s="109">
        <v>0</v>
      </c>
      <c r="AN59" s="109">
        <v>0</v>
      </c>
      <c r="AO59" s="109">
        <v>0</v>
      </c>
      <c r="AP59" s="109">
        <v>0</v>
      </c>
      <c r="AQ59" s="109">
        <v>0</v>
      </c>
    </row>
    <row r="60" s="107" customFormat="1" spans="1:43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AI60" s="109"/>
      <c r="AJ60" s="109"/>
      <c r="AK60" s="109" t="s">
        <v>152</v>
      </c>
      <c r="AL60" s="109">
        <v>0</v>
      </c>
      <c r="AM60" s="109">
        <v>0</v>
      </c>
      <c r="AN60" s="109">
        <v>0</v>
      </c>
      <c r="AO60" s="109">
        <v>0</v>
      </c>
      <c r="AP60" s="109">
        <v>0</v>
      </c>
      <c r="AQ60" s="109">
        <v>90000</v>
      </c>
    </row>
    <row r="61" s="107" customFormat="1" spans="1:43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AI61" s="109"/>
      <c r="AJ61" s="109"/>
      <c r="AK61" s="109" t="s">
        <v>153</v>
      </c>
      <c r="AL61" s="109">
        <v>0</v>
      </c>
      <c r="AM61" s="109">
        <v>0</v>
      </c>
      <c r="AN61" s="109">
        <v>0</v>
      </c>
      <c r="AO61" s="109">
        <v>0</v>
      </c>
      <c r="AP61" s="109">
        <v>0</v>
      </c>
      <c r="AQ61" s="109">
        <v>0</v>
      </c>
    </row>
    <row r="62" s="107" customFormat="1" spans="1:43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AI62" s="109"/>
      <c r="AJ62" s="109"/>
      <c r="AK62" s="109" t="s">
        <v>154</v>
      </c>
      <c r="AL62" s="109">
        <v>0</v>
      </c>
      <c r="AM62" s="109">
        <v>0</v>
      </c>
      <c r="AN62" s="109">
        <v>0</v>
      </c>
      <c r="AO62" s="109">
        <v>0</v>
      </c>
      <c r="AP62" s="109">
        <v>0</v>
      </c>
      <c r="AQ62" s="109">
        <v>0</v>
      </c>
    </row>
    <row r="63" s="107" customFormat="1" spans="1:43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AI63" s="109"/>
      <c r="AJ63" s="109"/>
      <c r="AK63" s="109" t="s">
        <v>155</v>
      </c>
      <c r="AL63" s="109">
        <v>0</v>
      </c>
      <c r="AM63" s="109">
        <v>0</v>
      </c>
      <c r="AN63" s="109">
        <v>0</v>
      </c>
      <c r="AO63" s="109">
        <v>0</v>
      </c>
      <c r="AP63" s="109">
        <v>0</v>
      </c>
      <c r="AQ63" s="109">
        <v>0</v>
      </c>
    </row>
    <row r="64" s="107" customFormat="1" spans="1:43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AI64" s="109"/>
      <c r="AJ64" s="109"/>
      <c r="AK64" s="109" t="s">
        <v>156</v>
      </c>
      <c r="AL64" s="109">
        <v>0</v>
      </c>
      <c r="AM64" s="109">
        <v>0</v>
      </c>
      <c r="AN64" s="109">
        <v>0</v>
      </c>
      <c r="AO64" s="109">
        <v>0</v>
      </c>
      <c r="AP64" s="109">
        <v>0</v>
      </c>
      <c r="AQ64" s="109">
        <v>0</v>
      </c>
    </row>
    <row r="65" s="107" customFormat="1" spans="1:43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AI65" s="109"/>
      <c r="AJ65" s="109"/>
      <c r="AK65" s="109" t="s">
        <v>157</v>
      </c>
      <c r="AL65" s="109">
        <v>0</v>
      </c>
      <c r="AM65" s="109">
        <v>0</v>
      </c>
      <c r="AN65" s="109">
        <v>0</v>
      </c>
      <c r="AO65" s="109">
        <v>0</v>
      </c>
      <c r="AP65" s="109">
        <v>0</v>
      </c>
      <c r="AQ65" s="109">
        <v>0</v>
      </c>
    </row>
    <row r="66" s="107" customFormat="1" spans="1:43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AI66" s="109"/>
      <c r="AJ66" s="109"/>
      <c r="AK66" s="109" t="s">
        <v>158</v>
      </c>
      <c r="AL66" s="109">
        <v>0</v>
      </c>
      <c r="AM66" s="109">
        <v>0</v>
      </c>
      <c r="AN66" s="109">
        <v>0</v>
      </c>
      <c r="AO66" s="109">
        <v>5</v>
      </c>
      <c r="AP66" s="109">
        <v>0</v>
      </c>
      <c r="AQ66" s="109">
        <v>0</v>
      </c>
    </row>
    <row r="67" s="107" customFormat="1" spans="1:43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AI67" s="109"/>
      <c r="AJ67" s="109"/>
      <c r="AK67" s="109" t="s">
        <v>159</v>
      </c>
      <c r="AL67" s="109">
        <v>0</v>
      </c>
      <c r="AM67" s="109">
        <v>0</v>
      </c>
      <c r="AN67" s="109">
        <v>0</v>
      </c>
      <c r="AO67" s="109">
        <v>0</v>
      </c>
      <c r="AP67" s="109">
        <v>0</v>
      </c>
      <c r="AQ67" s="109">
        <v>0</v>
      </c>
    </row>
    <row r="68" s="107" customFormat="1" spans="1:43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AI68" s="109"/>
      <c r="AJ68" s="109"/>
      <c r="AK68" s="109" t="s">
        <v>160</v>
      </c>
      <c r="AL68" s="109">
        <v>0</v>
      </c>
      <c r="AM68" s="109">
        <v>0</v>
      </c>
      <c r="AN68" s="109">
        <v>0</v>
      </c>
      <c r="AO68" s="109">
        <v>0</v>
      </c>
      <c r="AP68" s="109">
        <v>0</v>
      </c>
      <c r="AQ68" s="109">
        <v>0</v>
      </c>
    </row>
    <row r="69" s="107" customFormat="1" spans="1:43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AI69" s="109"/>
      <c r="AJ69" s="109"/>
      <c r="AK69" s="109" t="s">
        <v>161</v>
      </c>
      <c r="AL69" s="109">
        <v>0</v>
      </c>
      <c r="AM69" s="109">
        <v>0</v>
      </c>
      <c r="AN69" s="109">
        <v>0</v>
      </c>
      <c r="AO69" s="109">
        <v>0</v>
      </c>
      <c r="AP69" s="109">
        <v>0</v>
      </c>
      <c r="AQ69" s="109">
        <v>0</v>
      </c>
    </row>
    <row r="70" s="107" customFormat="1" spans="1:43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AI70" s="109"/>
      <c r="AJ70" s="109"/>
      <c r="AK70" s="109" t="s">
        <v>162</v>
      </c>
      <c r="AL70" s="109">
        <v>0</v>
      </c>
      <c r="AM70" s="109">
        <v>0</v>
      </c>
      <c r="AN70" s="109">
        <v>0</v>
      </c>
      <c r="AO70" s="109">
        <v>0</v>
      </c>
      <c r="AP70" s="109">
        <v>0</v>
      </c>
      <c r="AQ70" s="109">
        <v>5000</v>
      </c>
    </row>
    <row r="71" s="107" customFormat="1" spans="1:43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AI71" s="109"/>
      <c r="AJ71" s="109"/>
      <c r="AK71" s="109" t="s">
        <v>55</v>
      </c>
      <c r="AL71" s="109">
        <v>0</v>
      </c>
      <c r="AM71" s="109">
        <v>0</v>
      </c>
      <c r="AN71" s="109">
        <v>0</v>
      </c>
      <c r="AO71" s="109">
        <v>1</v>
      </c>
      <c r="AP71" s="109">
        <v>150000</v>
      </c>
      <c r="AQ71" s="109">
        <v>150000</v>
      </c>
    </row>
    <row r="72" s="107" customFormat="1" spans="1:43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AI72" s="109"/>
      <c r="AJ72" s="109"/>
      <c r="AK72" s="109" t="s">
        <v>163</v>
      </c>
      <c r="AL72" s="109">
        <v>0</v>
      </c>
      <c r="AM72" s="109">
        <v>0</v>
      </c>
      <c r="AN72" s="109">
        <v>0</v>
      </c>
      <c r="AO72" s="109">
        <v>0</v>
      </c>
      <c r="AP72" s="109">
        <v>0</v>
      </c>
      <c r="AQ72" s="109">
        <v>0</v>
      </c>
    </row>
    <row r="73" s="107" customFormat="1" spans="1:43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AI73" s="109"/>
      <c r="AJ73" s="109"/>
      <c r="AK73" s="109" t="s">
        <v>164</v>
      </c>
      <c r="AL73" s="109">
        <v>0</v>
      </c>
      <c r="AM73" s="109">
        <v>0</v>
      </c>
      <c r="AN73" s="109">
        <v>0</v>
      </c>
      <c r="AO73" s="109">
        <v>0</v>
      </c>
      <c r="AP73" s="109">
        <v>0</v>
      </c>
      <c r="AQ73" s="109">
        <v>6000</v>
      </c>
    </row>
    <row r="74" s="107" customFormat="1" spans="1:43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AI74" s="109"/>
      <c r="AJ74" s="109"/>
      <c r="AK74" s="109" t="s">
        <v>165</v>
      </c>
      <c r="AL74" s="109">
        <v>0</v>
      </c>
      <c r="AM74" s="109">
        <v>0</v>
      </c>
      <c r="AN74" s="109">
        <v>0</v>
      </c>
      <c r="AO74" s="109">
        <v>0</v>
      </c>
      <c r="AP74" s="109">
        <v>0</v>
      </c>
      <c r="AQ74" s="109">
        <v>0</v>
      </c>
    </row>
    <row r="75" s="107" customFormat="1" spans="1:43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AI75" s="109"/>
      <c r="AJ75" s="109"/>
      <c r="AK75" s="109" t="s">
        <v>166</v>
      </c>
      <c r="AL75" s="109">
        <v>0</v>
      </c>
      <c r="AM75" s="109">
        <v>0</v>
      </c>
      <c r="AN75" s="109">
        <v>0</v>
      </c>
      <c r="AO75" s="109">
        <v>0</v>
      </c>
      <c r="AP75" s="109">
        <v>0</v>
      </c>
      <c r="AQ75" s="109">
        <v>13900</v>
      </c>
    </row>
    <row r="76" s="107" customFormat="1" spans="1:43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AI76" s="109"/>
      <c r="AJ76" s="109"/>
      <c r="AK76" s="109" t="s">
        <v>167</v>
      </c>
      <c r="AL76" s="109">
        <v>0</v>
      </c>
      <c r="AM76" s="109">
        <v>0</v>
      </c>
      <c r="AN76" s="109">
        <v>0</v>
      </c>
      <c r="AO76" s="109">
        <v>0</v>
      </c>
      <c r="AP76" s="109">
        <v>0</v>
      </c>
      <c r="AQ76" s="109">
        <v>30000</v>
      </c>
    </row>
    <row r="77" s="107" customFormat="1" spans="1:43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AI77" s="109"/>
      <c r="AJ77" s="109"/>
      <c r="AK77" s="109" t="s">
        <v>168</v>
      </c>
      <c r="AL77" s="109">
        <v>0</v>
      </c>
      <c r="AM77" s="109">
        <v>0</v>
      </c>
      <c r="AN77" s="109">
        <v>0</v>
      </c>
      <c r="AO77" s="109">
        <v>0</v>
      </c>
      <c r="AP77" s="109">
        <v>0</v>
      </c>
      <c r="AQ77" s="109">
        <v>0</v>
      </c>
    </row>
    <row r="78" s="107" customFormat="1" spans="1:43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AI78" s="109"/>
      <c r="AJ78" s="109"/>
      <c r="AK78" s="109" t="s">
        <v>58</v>
      </c>
      <c r="AL78" s="109">
        <v>0</v>
      </c>
      <c r="AM78" s="109">
        <v>150000</v>
      </c>
      <c r="AN78" s="109">
        <v>150000</v>
      </c>
      <c r="AO78" s="109">
        <v>0</v>
      </c>
      <c r="AP78" s="109">
        <v>150000</v>
      </c>
      <c r="AQ78" s="109">
        <v>955662</v>
      </c>
    </row>
    <row r="79" s="107" customFormat="1" spans="1:43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AI79" s="109"/>
      <c r="AJ79" s="109"/>
      <c r="AK79" s="109" t="s">
        <v>169</v>
      </c>
      <c r="AL79" s="109">
        <v>0</v>
      </c>
      <c r="AM79" s="109">
        <v>0</v>
      </c>
      <c r="AN79" s="109">
        <v>0</v>
      </c>
      <c r="AO79" s="109">
        <v>0</v>
      </c>
      <c r="AP79" s="109">
        <v>0</v>
      </c>
      <c r="AQ79" s="109">
        <v>0</v>
      </c>
    </row>
    <row r="80" s="107" customFormat="1" spans="1:43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AI80" s="109"/>
      <c r="AJ80" s="109"/>
      <c r="AK80" s="109" t="s">
        <v>170</v>
      </c>
      <c r="AL80" s="109">
        <v>0</v>
      </c>
      <c r="AM80" s="109">
        <v>0</v>
      </c>
      <c r="AN80" s="109">
        <v>0</v>
      </c>
      <c r="AO80" s="109">
        <v>3</v>
      </c>
      <c r="AP80" s="109">
        <v>0</v>
      </c>
      <c r="AQ80" s="109">
        <v>25000</v>
      </c>
    </row>
    <row r="81" s="107" customFormat="1" spans="1:43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AI81" s="109"/>
      <c r="AJ81" s="109"/>
      <c r="AK81" s="109" t="s">
        <v>171</v>
      </c>
      <c r="AL81" s="109">
        <v>0</v>
      </c>
      <c r="AM81" s="109">
        <v>0</v>
      </c>
      <c r="AN81" s="109">
        <v>0</v>
      </c>
      <c r="AO81" s="109">
        <v>0</v>
      </c>
      <c r="AP81" s="109">
        <v>0</v>
      </c>
      <c r="AQ81" s="109">
        <v>0</v>
      </c>
    </row>
    <row r="82" s="107" customFormat="1" spans="1:43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AI82" s="109"/>
      <c r="AJ82" s="109"/>
      <c r="AK82" s="109" t="s">
        <v>172</v>
      </c>
      <c r="AL82" s="109">
        <v>0</v>
      </c>
      <c r="AM82" s="109">
        <v>0</v>
      </c>
      <c r="AN82" s="109">
        <v>0</v>
      </c>
      <c r="AO82" s="109">
        <v>0</v>
      </c>
      <c r="AP82" s="109">
        <v>0</v>
      </c>
      <c r="AQ82" s="109">
        <v>0</v>
      </c>
    </row>
    <row r="83" s="107" customFormat="1" spans="1:43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AI83" s="109"/>
      <c r="AJ83" s="109"/>
      <c r="AK83" s="109" t="s">
        <v>173</v>
      </c>
      <c r="AL83" s="109">
        <v>0</v>
      </c>
      <c r="AM83" s="109">
        <v>0</v>
      </c>
      <c r="AN83" s="109">
        <v>0</v>
      </c>
      <c r="AO83" s="109">
        <v>0</v>
      </c>
      <c r="AP83" s="109">
        <v>0</v>
      </c>
      <c r="AQ83" s="109">
        <v>80000</v>
      </c>
    </row>
    <row r="84" s="107" customFormat="1" spans="1:43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AI84" s="109"/>
      <c r="AJ84" s="109"/>
      <c r="AK84" s="109" t="s">
        <v>174</v>
      </c>
      <c r="AL84" s="109">
        <v>0</v>
      </c>
      <c r="AM84" s="109">
        <v>0</v>
      </c>
      <c r="AN84" s="109">
        <v>0</v>
      </c>
      <c r="AO84" s="109">
        <v>0</v>
      </c>
      <c r="AP84" s="109">
        <v>0</v>
      </c>
      <c r="AQ84" s="109">
        <v>0</v>
      </c>
    </row>
    <row r="85" s="107" customFormat="1" spans="1:43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AI85" s="109"/>
      <c r="AJ85" s="109"/>
      <c r="AK85" s="109" t="s">
        <v>35</v>
      </c>
      <c r="AL85" s="109">
        <v>0</v>
      </c>
      <c r="AM85" s="109">
        <v>0</v>
      </c>
      <c r="AN85" s="109">
        <v>0</v>
      </c>
      <c r="AO85" s="109">
        <v>47</v>
      </c>
      <c r="AP85" s="109">
        <v>0</v>
      </c>
      <c r="AQ85" s="109">
        <v>80000</v>
      </c>
    </row>
    <row r="86" s="107" customFormat="1" spans="1:43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AI86" s="109"/>
      <c r="AJ86" s="109"/>
      <c r="AK86" s="109" t="s">
        <v>175</v>
      </c>
      <c r="AL86" s="109">
        <v>0</v>
      </c>
      <c r="AM86" s="109">
        <v>0</v>
      </c>
      <c r="AN86" s="109">
        <v>0</v>
      </c>
      <c r="AO86" s="109">
        <v>1</v>
      </c>
      <c r="AP86" s="109">
        <v>0</v>
      </c>
      <c r="AQ86" s="109">
        <v>0</v>
      </c>
    </row>
    <row r="87" s="107" customFormat="1" spans="1:43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AI87" s="109"/>
      <c r="AJ87" s="109"/>
      <c r="AK87" s="109" t="s">
        <v>176</v>
      </c>
      <c r="AL87" s="109">
        <v>0</v>
      </c>
      <c r="AM87" s="109">
        <v>0</v>
      </c>
      <c r="AN87" s="109">
        <v>0</v>
      </c>
      <c r="AO87" s="109">
        <v>0</v>
      </c>
      <c r="AP87" s="109">
        <v>0</v>
      </c>
      <c r="AQ87" s="109">
        <v>0</v>
      </c>
    </row>
    <row r="88" s="107" customFormat="1" spans="1:43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AI88" s="109"/>
      <c r="AJ88" s="109"/>
      <c r="AK88" s="109" t="s">
        <v>177</v>
      </c>
      <c r="AL88" s="109">
        <v>0</v>
      </c>
      <c r="AM88" s="109">
        <v>0</v>
      </c>
      <c r="AN88" s="109">
        <v>0</v>
      </c>
      <c r="AO88" s="109">
        <v>0</v>
      </c>
      <c r="AP88" s="109">
        <v>0</v>
      </c>
      <c r="AQ88" s="109">
        <v>0</v>
      </c>
    </row>
    <row r="89" s="107" customFormat="1" spans="1:43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AI89" s="109"/>
      <c r="AJ89" s="109"/>
      <c r="AK89" s="109" t="s">
        <v>178</v>
      </c>
      <c r="AL89" s="109">
        <v>0</v>
      </c>
      <c r="AM89" s="109">
        <v>0</v>
      </c>
      <c r="AN89" s="109">
        <v>0</v>
      </c>
      <c r="AO89" s="109">
        <v>0</v>
      </c>
      <c r="AP89" s="109">
        <v>0</v>
      </c>
      <c r="AQ89" s="109">
        <v>10000</v>
      </c>
    </row>
    <row r="90" s="107" customFormat="1" spans="1:43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AI90" s="109"/>
      <c r="AJ90" s="109"/>
      <c r="AK90" s="109" t="s">
        <v>179</v>
      </c>
      <c r="AL90" s="109">
        <v>0</v>
      </c>
      <c r="AM90" s="109">
        <v>0</v>
      </c>
      <c r="AN90" s="109">
        <v>0</v>
      </c>
      <c r="AO90" s="109">
        <v>0</v>
      </c>
      <c r="AP90" s="109">
        <v>0</v>
      </c>
      <c r="AQ90" s="109">
        <v>0</v>
      </c>
    </row>
    <row r="91" s="107" customFormat="1" spans="1:43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AI91" s="109"/>
      <c r="AJ91" s="109"/>
      <c r="AK91" s="109" t="s">
        <v>67</v>
      </c>
      <c r="AL91" s="109">
        <v>1</v>
      </c>
      <c r="AM91" s="109">
        <v>0</v>
      </c>
      <c r="AN91" s="109">
        <v>0</v>
      </c>
      <c r="AO91" s="109">
        <v>3</v>
      </c>
      <c r="AP91" s="109">
        <v>0</v>
      </c>
      <c r="AQ91" s="109">
        <v>0</v>
      </c>
    </row>
    <row r="92" s="107" customFormat="1" spans="1:43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AI92" s="109"/>
      <c r="AJ92" s="109"/>
      <c r="AK92" s="109" t="s">
        <v>180</v>
      </c>
      <c r="AL92" s="109">
        <v>0</v>
      </c>
      <c r="AM92" s="109">
        <v>0</v>
      </c>
      <c r="AN92" s="109">
        <v>0</v>
      </c>
      <c r="AO92" s="109">
        <v>0</v>
      </c>
      <c r="AP92" s="109">
        <v>0</v>
      </c>
      <c r="AQ92" s="109">
        <v>302600</v>
      </c>
    </row>
    <row r="93" s="107" customFormat="1" spans="1:43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AI93" s="109"/>
      <c r="AJ93" s="109"/>
      <c r="AK93" s="109" t="s">
        <v>181</v>
      </c>
      <c r="AL93" s="109">
        <v>0</v>
      </c>
      <c r="AM93" s="109">
        <v>0</v>
      </c>
      <c r="AN93" s="109">
        <v>0</v>
      </c>
      <c r="AO93" s="109">
        <v>2</v>
      </c>
      <c r="AP93" s="109">
        <v>0</v>
      </c>
      <c r="AQ93" s="109">
        <v>0</v>
      </c>
    </row>
    <row r="94" s="107" customFormat="1" spans="1:43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AI94" s="109"/>
      <c r="AJ94" s="109"/>
      <c r="AK94" s="109" t="s">
        <v>182</v>
      </c>
      <c r="AL94" s="109">
        <v>0</v>
      </c>
      <c r="AM94" s="109">
        <v>0</v>
      </c>
      <c r="AN94" s="109">
        <v>0</v>
      </c>
      <c r="AO94" s="109">
        <v>5</v>
      </c>
      <c r="AP94" s="109">
        <v>51000</v>
      </c>
      <c r="AQ94" s="109">
        <v>51000</v>
      </c>
    </row>
    <row r="95" s="107" customFormat="1" spans="1:43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AI95" s="109"/>
      <c r="AJ95" s="109"/>
      <c r="AK95" s="109" t="s">
        <v>183</v>
      </c>
      <c r="AL95" s="109">
        <v>0</v>
      </c>
      <c r="AM95" s="109">
        <v>0</v>
      </c>
      <c r="AN95" s="109">
        <v>0</v>
      </c>
      <c r="AO95" s="109">
        <v>0</v>
      </c>
      <c r="AP95" s="109">
        <v>0</v>
      </c>
      <c r="AQ95" s="109">
        <v>0</v>
      </c>
    </row>
    <row r="96" s="107" customFormat="1" spans="1:43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AI96" s="109"/>
      <c r="AJ96" s="109"/>
      <c r="AK96" s="109" t="s">
        <v>184</v>
      </c>
      <c r="AL96" s="109">
        <v>0</v>
      </c>
      <c r="AM96" s="109">
        <v>0</v>
      </c>
      <c r="AN96" s="109">
        <v>0</v>
      </c>
      <c r="AO96" s="109">
        <v>0</v>
      </c>
      <c r="AP96" s="109">
        <v>0</v>
      </c>
      <c r="AQ96" s="109">
        <v>0</v>
      </c>
    </row>
    <row r="97" s="107" customFormat="1" spans="1:43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AI97" s="109"/>
      <c r="AJ97" s="109"/>
      <c r="AK97" s="109" t="s">
        <v>185</v>
      </c>
      <c r="AL97" s="109">
        <v>0</v>
      </c>
      <c r="AM97" s="109">
        <v>0</v>
      </c>
      <c r="AN97" s="109">
        <v>0</v>
      </c>
      <c r="AO97" s="109">
        <v>0</v>
      </c>
      <c r="AP97" s="109">
        <v>0</v>
      </c>
      <c r="AQ97" s="109">
        <v>0</v>
      </c>
    </row>
    <row r="98" s="107" customFormat="1" spans="1:43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AI98" s="109"/>
      <c r="AJ98" s="109"/>
      <c r="AK98" s="109" t="s">
        <v>186</v>
      </c>
      <c r="AL98" s="109">
        <v>0</v>
      </c>
      <c r="AM98" s="109">
        <v>0</v>
      </c>
      <c r="AN98" s="109">
        <v>0</v>
      </c>
      <c r="AO98" s="109">
        <v>0</v>
      </c>
      <c r="AP98" s="109">
        <v>0</v>
      </c>
      <c r="AQ98" s="109">
        <v>0</v>
      </c>
    </row>
    <row r="99" s="107" customFormat="1" spans="1:43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AI99" s="109"/>
      <c r="AJ99" s="109"/>
      <c r="AK99" s="109" t="s">
        <v>187</v>
      </c>
      <c r="AL99" s="109">
        <v>0</v>
      </c>
      <c r="AM99" s="109">
        <v>0</v>
      </c>
      <c r="AN99" s="109">
        <v>0</v>
      </c>
      <c r="AO99" s="109">
        <v>0</v>
      </c>
      <c r="AP99" s="109">
        <v>0</v>
      </c>
      <c r="AQ99" s="109">
        <v>0</v>
      </c>
    </row>
    <row r="100" s="107" customFormat="1" spans="1:43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AI100" s="109"/>
      <c r="AJ100" s="109"/>
      <c r="AK100" s="109" t="s">
        <v>188</v>
      </c>
      <c r="AL100" s="109">
        <v>0</v>
      </c>
      <c r="AM100" s="109">
        <v>0</v>
      </c>
      <c r="AN100" s="109">
        <v>0</v>
      </c>
      <c r="AO100" s="109">
        <v>0</v>
      </c>
      <c r="AP100" s="109">
        <v>0</v>
      </c>
      <c r="AQ100" s="109">
        <v>24000</v>
      </c>
    </row>
    <row r="101" s="107" customFormat="1" spans="1:43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AI101" s="109"/>
      <c r="AJ101" s="109"/>
      <c r="AK101" s="109" t="s">
        <v>189</v>
      </c>
      <c r="AL101" s="109">
        <v>0</v>
      </c>
      <c r="AM101" s="109">
        <v>0</v>
      </c>
      <c r="AN101" s="109">
        <v>0</v>
      </c>
      <c r="AO101" s="109">
        <v>2</v>
      </c>
      <c r="AP101" s="109">
        <v>300000</v>
      </c>
      <c r="AQ101" s="109">
        <v>511000</v>
      </c>
    </row>
    <row r="102" s="107" customFormat="1" spans="1:43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AI102" s="109"/>
      <c r="AJ102" s="109"/>
      <c r="AK102" s="109" t="s">
        <v>190</v>
      </c>
      <c r="AL102" s="109">
        <v>0</v>
      </c>
      <c r="AM102" s="109">
        <v>0</v>
      </c>
      <c r="AN102" s="109">
        <v>0</v>
      </c>
      <c r="AO102" s="109">
        <v>0</v>
      </c>
      <c r="AP102" s="109">
        <v>0</v>
      </c>
      <c r="AQ102" s="109">
        <v>0</v>
      </c>
    </row>
    <row r="103" s="107" customFormat="1" spans="1:43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AI103" s="109"/>
      <c r="AJ103" s="109"/>
      <c r="AK103" s="109" t="s">
        <v>191</v>
      </c>
      <c r="AL103" s="109">
        <v>0</v>
      </c>
      <c r="AM103" s="109">
        <v>0</v>
      </c>
      <c r="AN103" s="109">
        <v>0</v>
      </c>
      <c r="AO103" s="109">
        <v>0</v>
      </c>
      <c r="AP103" s="109">
        <v>0</v>
      </c>
      <c r="AQ103" s="109">
        <v>0</v>
      </c>
    </row>
    <row r="104" s="107" customFormat="1" spans="1:43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AI104" s="109"/>
      <c r="AJ104" s="109"/>
      <c r="AK104" s="109" t="s">
        <v>192</v>
      </c>
      <c r="AL104" s="109">
        <v>0</v>
      </c>
      <c r="AM104" s="109">
        <v>0</v>
      </c>
      <c r="AN104" s="109">
        <v>0</v>
      </c>
      <c r="AO104" s="109">
        <v>0</v>
      </c>
      <c r="AP104" s="109">
        <v>0</v>
      </c>
      <c r="AQ104" s="109">
        <v>0</v>
      </c>
    </row>
    <row r="105" s="107" customFormat="1" spans="1:43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AI105" s="109"/>
      <c r="AJ105" s="109"/>
      <c r="AK105" s="109" t="s">
        <v>193</v>
      </c>
      <c r="AL105" s="109">
        <v>0</v>
      </c>
      <c r="AM105" s="109">
        <v>0</v>
      </c>
      <c r="AN105" s="109">
        <v>0</v>
      </c>
      <c r="AO105" s="109">
        <v>0</v>
      </c>
      <c r="AP105" s="109">
        <v>0</v>
      </c>
      <c r="AQ105" s="109">
        <v>25000</v>
      </c>
    </row>
    <row r="106" s="107" customFormat="1" spans="1:43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AI106" s="109"/>
      <c r="AJ106" s="109"/>
      <c r="AK106" s="109" t="s">
        <v>194</v>
      </c>
      <c r="AL106" s="109">
        <v>0</v>
      </c>
      <c r="AM106" s="109">
        <v>0</v>
      </c>
      <c r="AN106" s="109">
        <v>0</v>
      </c>
      <c r="AO106" s="109">
        <v>0</v>
      </c>
      <c r="AP106" s="109">
        <v>0</v>
      </c>
      <c r="AQ106" s="109">
        <v>0</v>
      </c>
    </row>
    <row r="107" s="107" customFormat="1" spans="1:43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AI107" s="109"/>
      <c r="AJ107" s="109"/>
      <c r="AK107" s="109" t="s">
        <v>195</v>
      </c>
      <c r="AL107" s="109">
        <v>0</v>
      </c>
      <c r="AM107" s="109">
        <v>0</v>
      </c>
      <c r="AN107" s="109">
        <v>0</v>
      </c>
      <c r="AO107" s="109">
        <v>0</v>
      </c>
      <c r="AP107" s="109">
        <v>0</v>
      </c>
      <c r="AQ107" s="109">
        <v>0</v>
      </c>
    </row>
    <row r="108" s="107" customFormat="1" spans="1:43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AI108" s="109"/>
      <c r="AJ108" s="109"/>
      <c r="AK108" s="109" t="s">
        <v>196</v>
      </c>
      <c r="AL108" s="109">
        <v>0</v>
      </c>
      <c r="AM108" s="109">
        <v>0</v>
      </c>
      <c r="AN108" s="109">
        <v>0</v>
      </c>
      <c r="AO108" s="109">
        <v>0</v>
      </c>
      <c r="AP108" s="109">
        <v>0</v>
      </c>
      <c r="AQ108" s="109">
        <v>0</v>
      </c>
    </row>
    <row r="109" s="107" customFormat="1" spans="1:43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AI109" s="109"/>
      <c r="AJ109" s="109"/>
      <c r="AK109" s="109" t="s">
        <v>197</v>
      </c>
      <c r="AL109" s="109">
        <v>0</v>
      </c>
      <c r="AM109" s="109">
        <v>0</v>
      </c>
      <c r="AN109" s="109">
        <v>0</v>
      </c>
      <c r="AO109" s="109">
        <v>0</v>
      </c>
      <c r="AP109" s="109">
        <v>0</v>
      </c>
      <c r="AQ109" s="109">
        <v>0</v>
      </c>
    </row>
    <row r="110" s="107" customFormat="1" spans="1:43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AI110" s="109"/>
      <c r="AJ110" s="109"/>
      <c r="AK110" s="109" t="s">
        <v>41</v>
      </c>
      <c r="AL110" s="109">
        <v>0</v>
      </c>
      <c r="AM110" s="109">
        <v>0</v>
      </c>
      <c r="AN110" s="109">
        <v>0</v>
      </c>
      <c r="AO110" s="109">
        <v>0</v>
      </c>
      <c r="AP110" s="109">
        <v>200000</v>
      </c>
      <c r="AQ110" s="109">
        <v>717325</v>
      </c>
    </row>
    <row r="111" s="107" customFormat="1" spans="1:43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AI111" s="109"/>
      <c r="AJ111" s="109"/>
      <c r="AK111" s="109" t="s">
        <v>198</v>
      </c>
      <c r="AL111" s="109">
        <v>0</v>
      </c>
      <c r="AM111" s="109">
        <v>0</v>
      </c>
      <c r="AN111" s="109">
        <v>0</v>
      </c>
      <c r="AO111" s="109">
        <v>0</v>
      </c>
      <c r="AP111" s="109">
        <v>0</v>
      </c>
      <c r="AQ111" s="109">
        <v>0</v>
      </c>
    </row>
    <row r="112" s="107" customFormat="1" spans="1:43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AI112" s="109"/>
      <c r="AJ112" s="109"/>
      <c r="AK112" s="109" t="s">
        <v>199</v>
      </c>
      <c r="AL112" s="109">
        <v>0</v>
      </c>
      <c r="AM112" s="109">
        <v>0</v>
      </c>
      <c r="AN112" s="109">
        <v>0</v>
      </c>
      <c r="AO112" s="109">
        <v>0</v>
      </c>
      <c r="AP112" s="109">
        <v>0</v>
      </c>
      <c r="AQ112" s="109">
        <v>0</v>
      </c>
    </row>
    <row r="113" s="107" customFormat="1" spans="1:43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AI113" s="109"/>
      <c r="AJ113" s="109"/>
      <c r="AK113" s="109" t="s">
        <v>200</v>
      </c>
      <c r="AL113" s="109">
        <v>0</v>
      </c>
      <c r="AM113" s="109">
        <v>0</v>
      </c>
      <c r="AN113" s="109">
        <v>0</v>
      </c>
      <c r="AO113" s="109">
        <v>0</v>
      </c>
      <c r="AP113" s="109">
        <v>0</v>
      </c>
      <c r="AQ113" s="109">
        <v>0</v>
      </c>
    </row>
    <row r="114" s="107" customFormat="1" spans="1:43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AI114" s="109"/>
      <c r="AJ114" s="109"/>
      <c r="AK114" s="109" t="s">
        <v>201</v>
      </c>
      <c r="AL114" s="109">
        <v>0</v>
      </c>
      <c r="AM114" s="109">
        <v>0</v>
      </c>
      <c r="AN114" s="109">
        <v>0</v>
      </c>
      <c r="AO114" s="109">
        <v>0</v>
      </c>
      <c r="AP114" s="109">
        <v>0</v>
      </c>
      <c r="AQ114" s="109">
        <v>0</v>
      </c>
    </row>
    <row r="115" s="107" customFormat="1" spans="1:43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AI115" s="109"/>
      <c r="AJ115" s="109"/>
      <c r="AK115" s="109" t="s">
        <v>202</v>
      </c>
      <c r="AL115" s="109">
        <v>0</v>
      </c>
      <c r="AM115" s="109">
        <v>0</v>
      </c>
      <c r="AN115" s="109">
        <v>0</v>
      </c>
      <c r="AO115" s="109">
        <v>0</v>
      </c>
      <c r="AP115" s="109">
        <v>0</v>
      </c>
      <c r="AQ115" s="109">
        <v>0</v>
      </c>
    </row>
    <row r="116" s="107" customFormat="1" spans="1:43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AI116" s="109"/>
      <c r="AJ116" s="109"/>
      <c r="AK116" s="109" t="s">
        <v>203</v>
      </c>
      <c r="AL116" s="109">
        <v>0</v>
      </c>
      <c r="AM116" s="109">
        <v>0</v>
      </c>
      <c r="AN116" s="109">
        <v>0</v>
      </c>
      <c r="AO116" s="109">
        <v>0</v>
      </c>
      <c r="AP116" s="109">
        <v>0</v>
      </c>
      <c r="AQ116" s="109">
        <v>0</v>
      </c>
    </row>
    <row r="117" s="107" customFormat="1" spans="1:43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AI117" s="109"/>
      <c r="AJ117" s="109"/>
      <c r="AK117" s="109" t="s">
        <v>204</v>
      </c>
      <c r="AL117" s="109">
        <v>0</v>
      </c>
      <c r="AM117" s="109">
        <v>0</v>
      </c>
      <c r="AN117" s="109">
        <v>1000</v>
      </c>
      <c r="AO117" s="109">
        <v>0</v>
      </c>
      <c r="AP117" s="109">
        <v>0</v>
      </c>
      <c r="AQ117" s="109">
        <v>334800</v>
      </c>
    </row>
    <row r="118" s="107" customFormat="1" spans="1:43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AI118" s="109"/>
      <c r="AJ118" s="109"/>
      <c r="AK118" s="109" t="s">
        <v>205</v>
      </c>
      <c r="AL118" s="109">
        <v>0</v>
      </c>
      <c r="AM118" s="109">
        <v>0</v>
      </c>
      <c r="AN118" s="109">
        <v>0</v>
      </c>
      <c r="AO118" s="109">
        <v>0</v>
      </c>
      <c r="AP118" s="109">
        <v>0</v>
      </c>
      <c r="AQ118" s="109">
        <v>0</v>
      </c>
    </row>
    <row r="119" s="107" customFormat="1" spans="1:43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AI119" s="109"/>
      <c r="AJ119" s="109"/>
      <c r="AK119" s="109" t="s">
        <v>206</v>
      </c>
      <c r="AL119" s="109">
        <v>0</v>
      </c>
      <c r="AM119" s="109">
        <v>0</v>
      </c>
      <c r="AN119" s="109">
        <v>0</v>
      </c>
      <c r="AO119" s="109">
        <v>0</v>
      </c>
      <c r="AP119" s="109">
        <v>0</v>
      </c>
      <c r="AQ119" s="109">
        <v>0</v>
      </c>
    </row>
    <row r="120" s="107" customFormat="1" spans="1:43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AI120" s="109"/>
      <c r="AJ120" s="109"/>
      <c r="AK120" s="109" t="s">
        <v>207</v>
      </c>
      <c r="AL120" s="109">
        <v>0</v>
      </c>
      <c r="AM120" s="109">
        <v>0</v>
      </c>
      <c r="AN120" s="109">
        <v>0</v>
      </c>
      <c r="AO120" s="109">
        <v>0</v>
      </c>
      <c r="AP120" s="109">
        <v>0</v>
      </c>
      <c r="AQ120" s="109">
        <v>0</v>
      </c>
    </row>
    <row r="121" s="107" customFormat="1" spans="1:43">
      <c r="A121" s="112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AI121" s="109"/>
      <c r="AJ121" s="109"/>
      <c r="AK121" s="109" t="s">
        <v>208</v>
      </c>
      <c r="AL121" s="109">
        <v>0</v>
      </c>
      <c r="AM121" s="109">
        <v>0</v>
      </c>
      <c r="AN121" s="109">
        <v>0</v>
      </c>
      <c r="AO121" s="109">
        <v>0</v>
      </c>
      <c r="AP121" s="109">
        <v>0</v>
      </c>
      <c r="AQ121" s="109">
        <v>0</v>
      </c>
    </row>
    <row r="122" s="107" customFormat="1" spans="1:43">
      <c r="A122" s="112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  <c r="L122" s="112"/>
      <c r="M122" s="112"/>
      <c r="N122" s="112"/>
      <c r="O122" s="112"/>
      <c r="P122" s="112"/>
      <c r="AI122" s="109"/>
      <c r="AJ122" s="109"/>
      <c r="AK122" s="109" t="s">
        <v>209</v>
      </c>
      <c r="AL122" s="109">
        <v>0</v>
      </c>
      <c r="AM122" s="109">
        <v>0</v>
      </c>
      <c r="AN122" s="109">
        <v>0</v>
      </c>
      <c r="AO122" s="109">
        <v>0</v>
      </c>
      <c r="AP122" s="109">
        <v>0</v>
      </c>
      <c r="AQ122" s="109">
        <v>0</v>
      </c>
    </row>
    <row r="123" s="107" customFormat="1" spans="1:43">
      <c r="A123" s="112"/>
      <c r="B123" s="112"/>
      <c r="C123" s="112"/>
      <c r="D123" s="112"/>
      <c r="E123" s="112"/>
      <c r="F123" s="112"/>
      <c r="G123" s="112"/>
      <c r="H123" s="112"/>
      <c r="I123" s="112"/>
      <c r="J123" s="112"/>
      <c r="K123" s="112"/>
      <c r="L123" s="112"/>
      <c r="M123" s="112"/>
      <c r="N123" s="112"/>
      <c r="O123" s="112"/>
      <c r="P123" s="112"/>
      <c r="AI123" s="109"/>
      <c r="AJ123" s="109"/>
      <c r="AK123" s="109" t="s">
        <v>210</v>
      </c>
      <c r="AL123" s="109">
        <v>0</v>
      </c>
      <c r="AM123" s="109">
        <v>0</v>
      </c>
      <c r="AN123" s="109">
        <v>0</v>
      </c>
      <c r="AO123" s="109">
        <v>0</v>
      </c>
      <c r="AP123" s="109">
        <v>0</v>
      </c>
      <c r="AQ123" s="109">
        <v>0</v>
      </c>
    </row>
    <row r="124" s="107" customFormat="1" spans="1:43">
      <c r="A124" s="112"/>
      <c r="B124" s="112"/>
      <c r="C124" s="112"/>
      <c r="D124" s="112"/>
      <c r="E124" s="112"/>
      <c r="F124" s="112"/>
      <c r="G124" s="112"/>
      <c r="H124" s="112"/>
      <c r="I124" s="112"/>
      <c r="J124" s="112"/>
      <c r="K124" s="112"/>
      <c r="L124" s="112"/>
      <c r="M124" s="112"/>
      <c r="N124" s="112"/>
      <c r="O124" s="112"/>
      <c r="P124" s="112"/>
      <c r="AI124" s="109"/>
      <c r="AJ124" s="109"/>
      <c r="AK124" s="109" t="s">
        <v>211</v>
      </c>
      <c r="AL124" s="109">
        <v>0</v>
      </c>
      <c r="AM124" s="109">
        <v>0</v>
      </c>
      <c r="AN124" s="109">
        <v>0</v>
      </c>
      <c r="AO124" s="109">
        <v>0</v>
      </c>
      <c r="AP124" s="109">
        <v>0</v>
      </c>
      <c r="AQ124" s="109">
        <v>0</v>
      </c>
    </row>
    <row r="125" s="107" customFormat="1" spans="1:43">
      <c r="A125" s="112"/>
      <c r="B125" s="112"/>
      <c r="C125" s="112"/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/>
      <c r="AI125" s="109"/>
      <c r="AJ125" s="109"/>
      <c r="AK125" s="109" t="s">
        <v>43</v>
      </c>
      <c r="AL125" s="109">
        <v>0</v>
      </c>
      <c r="AM125" s="109">
        <v>0</v>
      </c>
      <c r="AN125" s="109">
        <v>100000</v>
      </c>
      <c r="AO125" s="109">
        <v>0</v>
      </c>
      <c r="AP125" s="109">
        <v>0</v>
      </c>
      <c r="AQ125" s="109">
        <v>599935</v>
      </c>
    </row>
    <row r="126" s="107" customFormat="1" spans="1:43">
      <c r="A126" s="112"/>
      <c r="B126" s="112"/>
      <c r="C126" s="112"/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AI126" s="109"/>
      <c r="AJ126" s="109"/>
      <c r="AK126" s="109" t="s">
        <v>212</v>
      </c>
      <c r="AL126" s="109">
        <v>0</v>
      </c>
      <c r="AM126" s="109">
        <v>0</v>
      </c>
      <c r="AN126" s="109">
        <v>0</v>
      </c>
      <c r="AO126" s="109">
        <v>0</v>
      </c>
      <c r="AP126" s="109">
        <v>0</v>
      </c>
      <c r="AQ126" s="109">
        <v>0</v>
      </c>
    </row>
    <row r="127" s="107" customFormat="1" spans="1:43">
      <c r="A127" s="112"/>
      <c r="B127" s="112"/>
      <c r="C127" s="112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2"/>
      <c r="P127" s="112"/>
      <c r="AI127" s="109"/>
      <c r="AJ127" s="109"/>
      <c r="AK127" s="109" t="s">
        <v>213</v>
      </c>
      <c r="AL127" s="109">
        <v>0</v>
      </c>
      <c r="AM127" s="109">
        <v>0</v>
      </c>
      <c r="AN127" s="109">
        <v>0</v>
      </c>
      <c r="AO127" s="109">
        <v>0</v>
      </c>
      <c r="AP127" s="109">
        <v>0</v>
      </c>
      <c r="AQ127" s="109">
        <v>0</v>
      </c>
    </row>
    <row r="128" s="107" customFormat="1" spans="1:43">
      <c r="A128" s="112"/>
      <c r="B128" s="112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AI128" s="109"/>
      <c r="AJ128" s="109"/>
      <c r="AK128" s="109" t="s">
        <v>214</v>
      </c>
      <c r="AL128" s="109">
        <v>0</v>
      </c>
      <c r="AM128" s="109">
        <v>0</v>
      </c>
      <c r="AN128" s="109">
        <v>0</v>
      </c>
      <c r="AO128" s="109">
        <v>0</v>
      </c>
      <c r="AP128" s="109">
        <v>0</v>
      </c>
      <c r="AQ128" s="109">
        <v>300000</v>
      </c>
    </row>
    <row r="129" s="107" customFormat="1" spans="1:43">
      <c r="A129" s="112"/>
      <c r="B129" s="112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AI129" s="109"/>
      <c r="AJ129" s="109"/>
      <c r="AK129" s="109" t="s">
        <v>215</v>
      </c>
      <c r="AL129" s="109">
        <v>0</v>
      </c>
      <c r="AM129" s="109">
        <v>0</v>
      </c>
      <c r="AN129" s="109">
        <v>0</v>
      </c>
      <c r="AO129" s="109">
        <v>0</v>
      </c>
      <c r="AP129" s="109">
        <v>0</v>
      </c>
      <c r="AQ129" s="109">
        <v>0</v>
      </c>
    </row>
    <row r="130" s="107" customFormat="1" spans="1:43">
      <c r="A130" s="112"/>
      <c r="B130" s="112"/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AI130" s="109"/>
      <c r="AJ130" s="109"/>
      <c r="AK130" s="109" t="s">
        <v>216</v>
      </c>
      <c r="AL130" s="109">
        <v>0</v>
      </c>
      <c r="AM130" s="109">
        <v>0</v>
      </c>
      <c r="AN130" s="109">
        <v>0</v>
      </c>
      <c r="AO130" s="109">
        <v>0</v>
      </c>
      <c r="AP130" s="109">
        <v>0</v>
      </c>
      <c r="AQ130" s="109">
        <v>0</v>
      </c>
    </row>
    <row r="131" s="107" customFormat="1" spans="1:43">
      <c r="A131" s="112"/>
      <c r="B131" s="112"/>
      <c r="C131" s="112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AI131" s="109"/>
      <c r="AJ131" s="109"/>
      <c r="AK131" s="109" t="s">
        <v>217</v>
      </c>
      <c r="AL131" s="109">
        <v>0</v>
      </c>
      <c r="AM131" s="109">
        <v>0</v>
      </c>
      <c r="AN131" s="109">
        <v>0</v>
      </c>
      <c r="AO131" s="109">
        <v>0</v>
      </c>
      <c r="AP131" s="109">
        <v>0</v>
      </c>
      <c r="AQ131" s="109">
        <v>0</v>
      </c>
    </row>
    <row r="132" s="107" customFormat="1" spans="1:43">
      <c r="A132" s="112"/>
      <c r="B132" s="112"/>
      <c r="C132" s="112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AI132" s="109"/>
      <c r="AJ132" s="109"/>
      <c r="AK132" s="109" t="s">
        <v>218</v>
      </c>
      <c r="AL132" s="109">
        <v>0</v>
      </c>
      <c r="AM132" s="109">
        <v>0</v>
      </c>
      <c r="AN132" s="109">
        <v>0</v>
      </c>
      <c r="AO132" s="109">
        <v>0</v>
      </c>
      <c r="AP132" s="109">
        <v>0</v>
      </c>
      <c r="AQ132" s="109">
        <v>0</v>
      </c>
    </row>
    <row r="133" s="107" customFormat="1" spans="1:43">
      <c r="A133" s="112"/>
      <c r="B133" s="112"/>
      <c r="C133" s="112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2"/>
      <c r="P133" s="112"/>
      <c r="AI133" s="109"/>
      <c r="AJ133" s="109"/>
      <c r="AK133" s="109" t="s">
        <v>219</v>
      </c>
      <c r="AL133" s="109">
        <v>0</v>
      </c>
      <c r="AM133" s="109">
        <v>0</v>
      </c>
      <c r="AN133" s="109">
        <v>0</v>
      </c>
      <c r="AO133" s="109">
        <v>0</v>
      </c>
      <c r="AP133" s="109">
        <v>0</v>
      </c>
      <c r="AQ133" s="109">
        <v>0</v>
      </c>
    </row>
    <row r="134" s="107" customFormat="1" spans="1:43">
      <c r="A134" s="112"/>
      <c r="B134" s="112"/>
      <c r="C134" s="112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AI134" s="109"/>
      <c r="AJ134" s="109"/>
      <c r="AK134" s="109" t="s">
        <v>220</v>
      </c>
      <c r="AL134" s="109">
        <v>0</v>
      </c>
      <c r="AM134" s="109">
        <v>0</v>
      </c>
      <c r="AN134" s="109">
        <v>0</v>
      </c>
      <c r="AO134" s="109">
        <v>0</v>
      </c>
      <c r="AP134" s="109">
        <v>0</v>
      </c>
      <c r="AQ134" s="109">
        <v>0</v>
      </c>
    </row>
    <row r="135" s="107" customFormat="1" spans="1:43">
      <c r="A135" s="112"/>
      <c r="B135" s="112"/>
      <c r="C135" s="112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2"/>
      <c r="P135" s="112"/>
      <c r="AI135" s="109"/>
      <c r="AJ135" s="109"/>
      <c r="AK135" s="109" t="s">
        <v>221</v>
      </c>
      <c r="AL135" s="109">
        <v>0</v>
      </c>
      <c r="AM135" s="109">
        <v>0</v>
      </c>
      <c r="AN135" s="109">
        <v>0</v>
      </c>
      <c r="AO135" s="109">
        <v>0</v>
      </c>
      <c r="AP135" s="109">
        <v>0</v>
      </c>
      <c r="AQ135" s="109">
        <v>0</v>
      </c>
    </row>
    <row r="136" s="107" customFormat="1" spans="1:43">
      <c r="A136" s="112"/>
      <c r="B136" s="112"/>
      <c r="C136" s="112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2"/>
      <c r="P136" s="112"/>
      <c r="AI136" s="109"/>
      <c r="AJ136" s="109"/>
      <c r="AK136" s="109" t="s">
        <v>222</v>
      </c>
      <c r="AL136" s="109">
        <v>0</v>
      </c>
      <c r="AM136" s="109">
        <v>0</v>
      </c>
      <c r="AN136" s="109">
        <v>0</v>
      </c>
      <c r="AO136" s="109">
        <v>0</v>
      </c>
      <c r="AP136" s="109">
        <v>0</v>
      </c>
      <c r="AQ136" s="109">
        <v>0</v>
      </c>
    </row>
    <row r="137" s="107" customFormat="1" spans="1:43">
      <c r="A137" s="112"/>
      <c r="B137" s="112"/>
      <c r="C137" s="112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2"/>
      <c r="P137" s="112"/>
      <c r="AI137" s="109"/>
      <c r="AJ137" s="109"/>
      <c r="AK137" s="109" t="s">
        <v>223</v>
      </c>
      <c r="AL137" s="109">
        <v>0</v>
      </c>
      <c r="AM137" s="109">
        <v>0</v>
      </c>
      <c r="AN137" s="109">
        <v>0</v>
      </c>
      <c r="AO137" s="109">
        <v>0</v>
      </c>
      <c r="AP137" s="109">
        <v>0</v>
      </c>
      <c r="AQ137" s="109">
        <v>0</v>
      </c>
    </row>
    <row r="138" s="107" customFormat="1" spans="1:43">
      <c r="A138" s="112"/>
      <c r="B138" s="112"/>
      <c r="C138" s="112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2"/>
      <c r="P138" s="112"/>
      <c r="AI138" s="109"/>
      <c r="AJ138" s="109"/>
      <c r="AK138" s="109" t="s">
        <v>224</v>
      </c>
      <c r="AL138" s="109">
        <v>0</v>
      </c>
      <c r="AM138" s="109">
        <v>0</v>
      </c>
      <c r="AN138" s="109">
        <v>0</v>
      </c>
      <c r="AO138" s="109">
        <v>0</v>
      </c>
      <c r="AP138" s="109">
        <v>0</v>
      </c>
      <c r="AQ138" s="109">
        <v>0</v>
      </c>
    </row>
    <row r="139" s="107" customFormat="1" spans="1:43">
      <c r="A139" s="112"/>
      <c r="B139" s="112"/>
      <c r="C139" s="112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2"/>
      <c r="P139" s="112"/>
      <c r="AI139" s="109"/>
      <c r="AJ139" s="109"/>
      <c r="AK139" s="109" t="s">
        <v>50</v>
      </c>
      <c r="AL139" s="109">
        <v>0</v>
      </c>
      <c r="AM139" s="109">
        <v>0</v>
      </c>
      <c r="AN139" s="109">
        <v>10000</v>
      </c>
      <c r="AO139" s="109">
        <v>0</v>
      </c>
      <c r="AP139" s="109">
        <v>0</v>
      </c>
      <c r="AQ139" s="109">
        <v>35000</v>
      </c>
    </row>
    <row r="140" s="107" customFormat="1" spans="1:43">
      <c r="A140" s="112"/>
      <c r="B140" s="112"/>
      <c r="C140" s="112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2"/>
      <c r="P140" s="112"/>
      <c r="AI140" s="109"/>
      <c r="AJ140" s="109"/>
      <c r="AK140" s="109" t="s">
        <v>225</v>
      </c>
      <c r="AL140" s="109">
        <v>0</v>
      </c>
      <c r="AM140" s="109">
        <v>0</v>
      </c>
      <c r="AN140" s="109">
        <v>0</v>
      </c>
      <c r="AO140" s="109">
        <v>0</v>
      </c>
      <c r="AP140" s="109">
        <v>0</v>
      </c>
      <c r="AQ140" s="109">
        <v>0</v>
      </c>
    </row>
    <row r="141" s="107" customFormat="1" spans="1:43">
      <c r="A141" s="112"/>
      <c r="B141" s="112"/>
      <c r="C141" s="112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2"/>
      <c r="P141" s="112"/>
      <c r="AI141" s="109"/>
      <c r="AJ141" s="109"/>
      <c r="AK141" s="109" t="s">
        <v>226</v>
      </c>
      <c r="AL141" s="109">
        <v>0</v>
      </c>
      <c r="AM141" s="109">
        <v>0</v>
      </c>
      <c r="AN141" s="109">
        <v>0</v>
      </c>
      <c r="AO141" s="109">
        <v>0</v>
      </c>
      <c r="AP141" s="109">
        <v>0</v>
      </c>
      <c r="AQ141" s="109">
        <v>0</v>
      </c>
    </row>
    <row r="142" s="107" customFormat="1" spans="1:43">
      <c r="A142" s="112"/>
      <c r="B142" s="112"/>
      <c r="C142" s="112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2"/>
      <c r="P142" s="112"/>
      <c r="AI142" s="109"/>
      <c r="AJ142" s="109"/>
      <c r="AK142" s="109" t="s">
        <v>227</v>
      </c>
      <c r="AL142" s="109">
        <v>0</v>
      </c>
      <c r="AM142" s="109">
        <v>0</v>
      </c>
      <c r="AN142" s="109">
        <v>0</v>
      </c>
      <c r="AO142" s="109">
        <v>4</v>
      </c>
      <c r="AP142" s="109">
        <v>0</v>
      </c>
      <c r="AQ142" s="109">
        <v>0</v>
      </c>
    </row>
    <row r="143" s="107" customFormat="1" spans="1:43">
      <c r="A143" s="112"/>
      <c r="B143" s="112"/>
      <c r="C143" s="112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2"/>
      <c r="P143" s="112"/>
      <c r="AI143" s="109"/>
      <c r="AJ143" s="109"/>
      <c r="AK143" s="109" t="s">
        <v>228</v>
      </c>
      <c r="AL143" s="109">
        <v>0</v>
      </c>
      <c r="AM143" s="109">
        <v>0</v>
      </c>
      <c r="AN143" s="109">
        <v>0</v>
      </c>
      <c r="AO143" s="109">
        <v>0</v>
      </c>
      <c r="AP143" s="109">
        <v>0</v>
      </c>
      <c r="AQ143" s="109">
        <v>0</v>
      </c>
    </row>
    <row r="144" s="107" customFormat="1" spans="1:43">
      <c r="A144" s="112"/>
      <c r="B144" s="112"/>
      <c r="C144" s="112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2"/>
      <c r="P144" s="112"/>
      <c r="AI144" s="109"/>
      <c r="AJ144" s="109"/>
      <c r="AK144" s="109" t="s">
        <v>229</v>
      </c>
      <c r="AL144" s="109">
        <v>0</v>
      </c>
      <c r="AM144" s="109">
        <v>0</v>
      </c>
      <c r="AN144" s="109">
        <v>0</v>
      </c>
      <c r="AO144" s="109">
        <v>0</v>
      </c>
      <c r="AP144" s="109">
        <v>100000</v>
      </c>
      <c r="AQ144" s="109">
        <v>200000</v>
      </c>
    </row>
    <row r="145" s="107" customFormat="1" spans="1:43">
      <c r="A145" s="112"/>
      <c r="B145" s="112"/>
      <c r="C145" s="112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2"/>
      <c r="P145" s="112"/>
      <c r="AI145" s="109"/>
      <c r="AJ145" s="109"/>
      <c r="AK145" s="109" t="s">
        <v>51</v>
      </c>
      <c r="AL145" s="109">
        <v>0</v>
      </c>
      <c r="AM145" s="109">
        <v>0</v>
      </c>
      <c r="AN145" s="109">
        <v>0</v>
      </c>
      <c r="AO145" s="109">
        <v>0</v>
      </c>
      <c r="AP145" s="109">
        <v>0</v>
      </c>
      <c r="AQ145" s="109">
        <v>30000</v>
      </c>
    </row>
    <row r="146" s="107" customFormat="1" spans="1:43">
      <c r="A146" s="112"/>
      <c r="B146" s="112"/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AI146" s="109"/>
      <c r="AJ146" s="109"/>
      <c r="AK146" s="109" t="s">
        <v>230</v>
      </c>
      <c r="AL146" s="109">
        <v>0</v>
      </c>
      <c r="AM146" s="109">
        <v>0</v>
      </c>
      <c r="AN146" s="109">
        <v>0</v>
      </c>
      <c r="AO146" s="109">
        <v>0</v>
      </c>
      <c r="AP146" s="109">
        <v>0</v>
      </c>
      <c r="AQ146" s="109">
        <v>0</v>
      </c>
    </row>
    <row r="147" s="107" customFormat="1" spans="1:43">
      <c r="A147" s="112"/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2"/>
      <c r="P147" s="112"/>
      <c r="AI147" s="109"/>
      <c r="AJ147" s="109"/>
      <c r="AK147" s="109" t="s">
        <v>231</v>
      </c>
      <c r="AL147" s="109">
        <v>0</v>
      </c>
      <c r="AM147" s="109">
        <v>0</v>
      </c>
      <c r="AN147" s="109">
        <v>0</v>
      </c>
      <c r="AO147" s="109">
        <v>0</v>
      </c>
      <c r="AP147" s="109">
        <v>0</v>
      </c>
      <c r="AQ147" s="109">
        <v>0</v>
      </c>
    </row>
    <row r="148" s="107" customFormat="1" spans="1:43">
      <c r="A148" s="112"/>
      <c r="B148" s="112"/>
      <c r="C148" s="112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2"/>
      <c r="P148" s="112"/>
      <c r="AI148" s="109"/>
      <c r="AJ148" s="109"/>
      <c r="AK148" s="109" t="s">
        <v>232</v>
      </c>
      <c r="AL148" s="109">
        <v>0</v>
      </c>
      <c r="AM148" s="109">
        <v>0</v>
      </c>
      <c r="AN148" s="109">
        <v>0</v>
      </c>
      <c r="AO148" s="109">
        <v>0</v>
      </c>
      <c r="AP148" s="109">
        <v>0</v>
      </c>
      <c r="AQ148" s="109">
        <v>0</v>
      </c>
    </row>
    <row r="149" s="107" customFormat="1" spans="1:43">
      <c r="A149" s="112"/>
      <c r="B149" s="112"/>
      <c r="C149" s="112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2"/>
      <c r="P149" s="112"/>
      <c r="AI149" s="109"/>
      <c r="AJ149" s="109"/>
      <c r="AK149" s="109" t="s">
        <v>233</v>
      </c>
      <c r="AL149" s="109">
        <v>0</v>
      </c>
      <c r="AM149" s="109">
        <v>0</v>
      </c>
      <c r="AN149" s="109">
        <v>0</v>
      </c>
      <c r="AO149" s="109">
        <v>0</v>
      </c>
      <c r="AP149" s="109">
        <v>0</v>
      </c>
      <c r="AQ149" s="109">
        <v>30000</v>
      </c>
    </row>
    <row r="150" s="107" customFormat="1" spans="1:43">
      <c r="A150" s="112"/>
      <c r="B150" s="112"/>
      <c r="C150" s="112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2"/>
      <c r="P150" s="112"/>
      <c r="AI150" s="109"/>
      <c r="AJ150" s="109"/>
      <c r="AK150" s="109" t="s">
        <v>234</v>
      </c>
      <c r="AL150" s="109">
        <v>0</v>
      </c>
      <c r="AM150" s="109">
        <v>0</v>
      </c>
      <c r="AN150" s="109">
        <v>0</v>
      </c>
      <c r="AO150" s="109">
        <v>0</v>
      </c>
      <c r="AP150" s="109">
        <v>0</v>
      </c>
      <c r="AQ150" s="109">
        <v>0</v>
      </c>
    </row>
    <row r="151" s="107" customFormat="1" spans="1:43">
      <c r="A151" s="112"/>
      <c r="B151" s="112"/>
      <c r="C151" s="112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2"/>
      <c r="P151" s="112"/>
      <c r="AI151" s="109"/>
      <c r="AJ151" s="109"/>
      <c r="AK151" s="109" t="s">
        <v>235</v>
      </c>
      <c r="AL151" s="109">
        <v>0</v>
      </c>
      <c r="AM151" s="109">
        <v>0</v>
      </c>
      <c r="AN151" s="109">
        <v>0</v>
      </c>
      <c r="AO151" s="109">
        <v>0</v>
      </c>
      <c r="AP151" s="109">
        <v>0</v>
      </c>
      <c r="AQ151" s="109">
        <v>0</v>
      </c>
    </row>
    <row r="152" s="107" customFormat="1" spans="1:43">
      <c r="A152" s="112"/>
      <c r="B152" s="112"/>
      <c r="C152" s="112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2"/>
      <c r="P152" s="112"/>
      <c r="AI152" s="109"/>
      <c r="AJ152" s="109"/>
      <c r="AK152" s="109" t="s">
        <v>236</v>
      </c>
      <c r="AL152" s="109">
        <v>0</v>
      </c>
      <c r="AM152" s="109">
        <v>0</v>
      </c>
      <c r="AN152" s="109">
        <v>0</v>
      </c>
      <c r="AO152" s="109">
        <v>0</v>
      </c>
      <c r="AP152" s="109">
        <v>80000</v>
      </c>
      <c r="AQ152" s="109">
        <v>80000</v>
      </c>
    </row>
    <row r="153" s="107" customFormat="1" spans="1:43">
      <c r="A153" s="112"/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2"/>
      <c r="P153" s="112"/>
      <c r="AI153" s="109"/>
      <c r="AJ153" s="109"/>
      <c r="AK153" s="109" t="s">
        <v>237</v>
      </c>
      <c r="AL153" s="109">
        <v>0</v>
      </c>
      <c r="AM153" s="109">
        <v>0</v>
      </c>
      <c r="AN153" s="109">
        <v>0</v>
      </c>
      <c r="AO153" s="109">
        <v>0</v>
      </c>
      <c r="AP153" s="109">
        <v>0</v>
      </c>
      <c r="AQ153" s="109">
        <v>0</v>
      </c>
    </row>
    <row r="154" s="107" customFormat="1" spans="1:43">
      <c r="A154" s="112"/>
      <c r="B154" s="112"/>
      <c r="C154" s="112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2"/>
      <c r="P154" s="112"/>
      <c r="AI154" s="109"/>
      <c r="AJ154" s="109"/>
      <c r="AK154" s="109" t="s">
        <v>238</v>
      </c>
      <c r="AL154" s="109">
        <v>0</v>
      </c>
      <c r="AM154" s="109">
        <v>0</v>
      </c>
      <c r="AN154" s="109">
        <v>0</v>
      </c>
      <c r="AO154" s="109">
        <v>0</v>
      </c>
      <c r="AP154" s="109">
        <v>0</v>
      </c>
      <c r="AQ154" s="109">
        <v>0</v>
      </c>
    </row>
    <row r="155" s="107" customFormat="1" spans="1:43">
      <c r="A155" s="112"/>
      <c r="B155" s="112"/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AI155" s="109"/>
      <c r="AJ155" s="109"/>
      <c r="AK155" s="109" t="s">
        <v>239</v>
      </c>
      <c r="AL155" s="109">
        <v>0</v>
      </c>
      <c r="AM155" s="109">
        <v>0</v>
      </c>
      <c r="AN155" s="109">
        <v>0</v>
      </c>
      <c r="AO155" s="109">
        <v>0</v>
      </c>
      <c r="AP155" s="109">
        <v>0</v>
      </c>
      <c r="AQ155" s="109">
        <v>0</v>
      </c>
    </row>
    <row r="156" s="107" customFormat="1" spans="1:43">
      <c r="A156" s="112"/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2"/>
      <c r="P156" s="112"/>
      <c r="AI156" s="109"/>
      <c r="AJ156" s="109"/>
      <c r="AK156" s="109" t="s">
        <v>240</v>
      </c>
      <c r="AL156" s="109">
        <v>0</v>
      </c>
      <c r="AM156" s="109">
        <v>0</v>
      </c>
      <c r="AN156" s="109">
        <v>0</v>
      </c>
      <c r="AO156" s="109">
        <v>0</v>
      </c>
      <c r="AP156" s="109">
        <v>0</v>
      </c>
      <c r="AQ156" s="109">
        <v>10000</v>
      </c>
    </row>
    <row r="157" s="107" customFormat="1" spans="1:43">
      <c r="A157" s="112"/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2"/>
      <c r="P157" s="112"/>
      <c r="AI157" s="109"/>
      <c r="AJ157" s="109"/>
      <c r="AK157" s="109" t="s">
        <v>241</v>
      </c>
      <c r="AL157" s="109">
        <v>0</v>
      </c>
      <c r="AM157" s="109">
        <v>0</v>
      </c>
      <c r="AN157" s="109">
        <v>0</v>
      </c>
      <c r="AO157" s="109">
        <v>0</v>
      </c>
      <c r="AP157" s="109">
        <v>0</v>
      </c>
      <c r="AQ157" s="109">
        <v>0</v>
      </c>
    </row>
    <row r="158" s="107" customFormat="1" spans="1:43">
      <c r="A158" s="112"/>
      <c r="B158" s="112"/>
      <c r="C158" s="112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2"/>
      <c r="P158" s="112"/>
      <c r="AI158" s="109"/>
      <c r="AJ158" s="109"/>
      <c r="AK158" s="109" t="s">
        <v>242</v>
      </c>
      <c r="AL158" s="109">
        <v>0</v>
      </c>
      <c r="AM158" s="109">
        <v>0</v>
      </c>
      <c r="AN158" s="109">
        <v>0</v>
      </c>
      <c r="AO158" s="109">
        <v>0</v>
      </c>
      <c r="AP158" s="109">
        <v>0</v>
      </c>
      <c r="AQ158" s="109">
        <v>0</v>
      </c>
    </row>
    <row r="159" s="107" customFormat="1" spans="1:43">
      <c r="A159" s="112"/>
      <c r="B159" s="112"/>
      <c r="C159" s="112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2"/>
      <c r="P159" s="112"/>
      <c r="AI159" s="109"/>
      <c r="AJ159" s="109"/>
      <c r="AK159" s="109" t="s">
        <v>243</v>
      </c>
      <c r="AL159" s="109">
        <v>0</v>
      </c>
      <c r="AM159" s="109">
        <v>0</v>
      </c>
      <c r="AN159" s="109">
        <v>0</v>
      </c>
      <c r="AO159" s="109">
        <v>0</v>
      </c>
      <c r="AP159" s="109">
        <v>0</v>
      </c>
      <c r="AQ159" s="109">
        <v>38000</v>
      </c>
    </row>
    <row r="160" s="107" customFormat="1" spans="1:43">
      <c r="A160" s="112"/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2"/>
      <c r="P160" s="112"/>
      <c r="AI160" s="109"/>
      <c r="AJ160" s="109"/>
      <c r="AK160" s="109" t="s">
        <v>244</v>
      </c>
      <c r="AL160" s="109">
        <v>0</v>
      </c>
      <c r="AM160" s="109">
        <v>0</v>
      </c>
      <c r="AN160" s="109">
        <v>0</v>
      </c>
      <c r="AO160" s="109">
        <v>0</v>
      </c>
      <c r="AP160" s="109">
        <v>0</v>
      </c>
      <c r="AQ160" s="109">
        <v>0</v>
      </c>
    </row>
    <row r="161" s="107" customFormat="1" spans="1:43">
      <c r="A161" s="112"/>
      <c r="B161" s="112"/>
      <c r="C161" s="112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2"/>
      <c r="P161" s="112"/>
      <c r="AI161" s="109"/>
      <c r="AJ161" s="109"/>
      <c r="AK161" s="109" t="s">
        <v>245</v>
      </c>
      <c r="AL161" s="109">
        <v>0</v>
      </c>
      <c r="AM161" s="109">
        <v>0</v>
      </c>
      <c r="AN161" s="109">
        <v>0</v>
      </c>
      <c r="AO161" s="109">
        <v>0</v>
      </c>
      <c r="AP161" s="109">
        <v>0</v>
      </c>
      <c r="AQ161" s="109">
        <v>0</v>
      </c>
    </row>
    <row r="162" s="107" customFormat="1" spans="1:43">
      <c r="A162" s="112"/>
      <c r="B162" s="112"/>
      <c r="C162" s="112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2"/>
      <c r="P162" s="112"/>
      <c r="AI162" s="109"/>
      <c r="AJ162" s="109"/>
      <c r="AK162" s="109" t="s">
        <v>246</v>
      </c>
      <c r="AL162" s="109">
        <v>0</v>
      </c>
      <c r="AM162" s="109">
        <v>0</v>
      </c>
      <c r="AN162" s="109">
        <v>0</v>
      </c>
      <c r="AO162" s="109">
        <v>0</v>
      </c>
      <c r="AP162" s="109">
        <v>0</v>
      </c>
      <c r="AQ162" s="109">
        <v>0</v>
      </c>
    </row>
    <row r="163" s="107" customFormat="1" spans="1:43">
      <c r="A163" s="112"/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AI163" s="109"/>
      <c r="AJ163" s="109"/>
      <c r="AK163" s="109" t="s">
        <v>247</v>
      </c>
      <c r="AL163" s="109">
        <v>0</v>
      </c>
      <c r="AM163" s="109">
        <v>0</v>
      </c>
      <c r="AN163" s="109">
        <v>0</v>
      </c>
      <c r="AO163" s="109">
        <v>0</v>
      </c>
      <c r="AP163" s="109">
        <v>0</v>
      </c>
      <c r="AQ163" s="109">
        <v>0</v>
      </c>
    </row>
    <row r="164" s="107" customFormat="1" spans="1:43">
      <c r="A164" s="112"/>
      <c r="B164" s="112"/>
      <c r="C164" s="112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2"/>
      <c r="P164" s="112"/>
      <c r="AI164" s="109"/>
      <c r="AJ164" s="109"/>
      <c r="AK164" s="109" t="s">
        <v>248</v>
      </c>
      <c r="AL164" s="109">
        <v>0</v>
      </c>
      <c r="AM164" s="109">
        <v>0</v>
      </c>
      <c r="AN164" s="109">
        <v>0</v>
      </c>
      <c r="AO164" s="109">
        <v>0</v>
      </c>
      <c r="AP164" s="109">
        <v>0</v>
      </c>
      <c r="AQ164" s="109">
        <v>0</v>
      </c>
    </row>
    <row r="165" s="107" customFormat="1" spans="1:43">
      <c r="A165" s="112"/>
      <c r="B165" s="112"/>
      <c r="C165" s="112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2"/>
      <c r="P165" s="112"/>
      <c r="AI165" s="109"/>
      <c r="AJ165" s="109"/>
      <c r="AK165" s="109" t="s">
        <v>249</v>
      </c>
      <c r="AL165" s="109">
        <v>0</v>
      </c>
      <c r="AM165" s="109">
        <v>0</v>
      </c>
      <c r="AN165" s="109">
        <v>0</v>
      </c>
      <c r="AO165" s="109">
        <v>0</v>
      </c>
      <c r="AP165" s="109">
        <v>0</v>
      </c>
      <c r="AQ165" s="109">
        <v>0</v>
      </c>
    </row>
    <row r="166" s="107" customFormat="1" spans="1:43">
      <c r="A166" s="112"/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12"/>
      <c r="N166" s="112"/>
      <c r="O166" s="112"/>
      <c r="P166" s="112"/>
      <c r="AI166" s="109"/>
      <c r="AJ166" s="109"/>
      <c r="AK166" s="109" t="s">
        <v>250</v>
      </c>
      <c r="AL166" s="109">
        <v>0</v>
      </c>
      <c r="AM166" s="109">
        <v>0</v>
      </c>
      <c r="AN166" s="109">
        <v>0</v>
      </c>
      <c r="AO166" s="109">
        <v>0</v>
      </c>
      <c r="AP166" s="109">
        <v>0</v>
      </c>
      <c r="AQ166" s="109">
        <v>0</v>
      </c>
    </row>
    <row r="167" s="107" customFormat="1" spans="1:43">
      <c r="A167" s="112"/>
      <c r="B167" s="112"/>
      <c r="C167" s="112"/>
      <c r="D167" s="112"/>
      <c r="E167" s="112"/>
      <c r="F167" s="112"/>
      <c r="G167" s="112"/>
      <c r="H167" s="112"/>
      <c r="I167" s="112"/>
      <c r="J167" s="112"/>
      <c r="K167" s="112"/>
      <c r="L167" s="112"/>
      <c r="M167" s="112"/>
      <c r="N167" s="112"/>
      <c r="O167" s="112"/>
      <c r="P167" s="112"/>
      <c r="AI167" s="109"/>
      <c r="AJ167" s="109"/>
      <c r="AK167" s="109" t="s">
        <v>251</v>
      </c>
      <c r="AL167" s="109">
        <v>0</v>
      </c>
      <c r="AM167" s="109">
        <v>0</v>
      </c>
      <c r="AN167" s="109">
        <v>0</v>
      </c>
      <c r="AO167" s="109">
        <v>0</v>
      </c>
      <c r="AP167" s="109">
        <v>0</v>
      </c>
      <c r="AQ167" s="109">
        <v>0</v>
      </c>
    </row>
    <row r="168" s="107" customFormat="1" spans="1:43">
      <c r="A168" s="112"/>
      <c r="B168" s="112"/>
      <c r="C168" s="112"/>
      <c r="D168" s="112"/>
      <c r="E168" s="112"/>
      <c r="F168" s="112"/>
      <c r="G168" s="112"/>
      <c r="H168" s="112"/>
      <c r="I168" s="112"/>
      <c r="J168" s="112"/>
      <c r="K168" s="112"/>
      <c r="L168" s="112"/>
      <c r="M168" s="112"/>
      <c r="N168" s="112"/>
      <c r="O168" s="112"/>
      <c r="P168" s="112"/>
      <c r="AI168" s="109"/>
      <c r="AJ168" s="109"/>
      <c r="AK168" s="109" t="s">
        <v>252</v>
      </c>
      <c r="AL168" s="109">
        <v>0</v>
      </c>
      <c r="AM168" s="109">
        <v>0</v>
      </c>
      <c r="AN168" s="109">
        <v>0</v>
      </c>
      <c r="AO168" s="109">
        <v>0</v>
      </c>
      <c r="AP168" s="109">
        <v>0</v>
      </c>
      <c r="AQ168" s="109">
        <v>97200</v>
      </c>
    </row>
    <row r="169" s="107" customFormat="1" spans="1:43">
      <c r="A169" s="112"/>
      <c r="B169" s="112"/>
      <c r="C169" s="112"/>
      <c r="D169" s="112"/>
      <c r="E169" s="112"/>
      <c r="F169" s="112"/>
      <c r="G169" s="112"/>
      <c r="H169" s="112"/>
      <c r="I169" s="112"/>
      <c r="J169" s="112"/>
      <c r="K169" s="112"/>
      <c r="L169" s="112"/>
      <c r="M169" s="112"/>
      <c r="N169" s="112"/>
      <c r="O169" s="112"/>
      <c r="P169" s="112"/>
      <c r="AI169" s="109"/>
      <c r="AJ169" s="109"/>
      <c r="AK169" s="109" t="s">
        <v>253</v>
      </c>
      <c r="AL169" s="109">
        <v>0</v>
      </c>
      <c r="AM169" s="109">
        <v>0</v>
      </c>
      <c r="AN169" s="109">
        <v>0</v>
      </c>
      <c r="AO169" s="109">
        <v>0</v>
      </c>
      <c r="AP169" s="109">
        <v>0</v>
      </c>
      <c r="AQ169" s="109">
        <v>0</v>
      </c>
    </row>
    <row r="170" s="107" customFormat="1" spans="1:43">
      <c r="A170" s="112"/>
      <c r="B170" s="112"/>
      <c r="C170" s="112"/>
      <c r="D170" s="112"/>
      <c r="E170" s="112"/>
      <c r="F170" s="112"/>
      <c r="G170" s="112"/>
      <c r="H170" s="112"/>
      <c r="I170" s="112"/>
      <c r="J170" s="112"/>
      <c r="K170" s="112"/>
      <c r="L170" s="112"/>
      <c r="M170" s="112"/>
      <c r="N170" s="112"/>
      <c r="O170" s="112"/>
      <c r="P170" s="112"/>
      <c r="AI170" s="109"/>
      <c r="AJ170" s="109"/>
      <c r="AK170" s="109" t="s">
        <v>254</v>
      </c>
      <c r="AL170" s="109">
        <v>0</v>
      </c>
      <c r="AM170" s="109">
        <v>0</v>
      </c>
      <c r="AN170" s="109">
        <v>0</v>
      </c>
      <c r="AO170" s="109">
        <v>0</v>
      </c>
      <c r="AP170" s="109">
        <v>0</v>
      </c>
      <c r="AQ170" s="109">
        <v>92000</v>
      </c>
    </row>
    <row r="171" s="107" customFormat="1" spans="1:43">
      <c r="A171" s="112"/>
      <c r="B171" s="112"/>
      <c r="C171" s="112"/>
      <c r="D171" s="112"/>
      <c r="E171" s="112"/>
      <c r="F171" s="112"/>
      <c r="G171" s="112"/>
      <c r="H171" s="112"/>
      <c r="I171" s="112"/>
      <c r="J171" s="112"/>
      <c r="K171" s="112"/>
      <c r="L171" s="112"/>
      <c r="M171" s="112"/>
      <c r="N171" s="112"/>
      <c r="O171" s="112"/>
      <c r="P171" s="112"/>
      <c r="AI171" s="109"/>
      <c r="AJ171" s="109"/>
      <c r="AK171" s="109" t="s">
        <v>255</v>
      </c>
      <c r="AL171" s="109">
        <v>0</v>
      </c>
      <c r="AM171" s="109">
        <v>0</v>
      </c>
      <c r="AN171" s="109">
        <v>0</v>
      </c>
      <c r="AO171" s="109">
        <v>0</v>
      </c>
      <c r="AP171" s="109">
        <v>0</v>
      </c>
      <c r="AQ171" s="109">
        <v>0</v>
      </c>
    </row>
    <row r="172" s="107" customFormat="1" spans="1:43">
      <c r="A172" s="112"/>
      <c r="B172" s="112"/>
      <c r="C172" s="112"/>
      <c r="D172" s="112"/>
      <c r="E172" s="112"/>
      <c r="F172" s="112"/>
      <c r="G172" s="112"/>
      <c r="H172" s="112"/>
      <c r="I172" s="112"/>
      <c r="J172" s="112"/>
      <c r="K172" s="112"/>
      <c r="L172" s="112"/>
      <c r="M172" s="112"/>
      <c r="N172" s="112"/>
      <c r="O172" s="112"/>
      <c r="P172" s="112"/>
      <c r="AI172" s="109"/>
      <c r="AJ172" s="109"/>
      <c r="AK172" s="109" t="s">
        <v>256</v>
      </c>
      <c r="AL172" s="109">
        <v>0</v>
      </c>
      <c r="AM172" s="109">
        <v>0</v>
      </c>
      <c r="AN172" s="109">
        <v>0</v>
      </c>
      <c r="AO172" s="109">
        <v>0</v>
      </c>
      <c r="AP172" s="109">
        <v>0</v>
      </c>
      <c r="AQ172" s="109">
        <v>0</v>
      </c>
    </row>
    <row r="173" s="107" customFormat="1" spans="1:43">
      <c r="A173" s="112"/>
      <c r="B173" s="112"/>
      <c r="C173" s="112"/>
      <c r="D173" s="112"/>
      <c r="E173" s="112"/>
      <c r="F173" s="112"/>
      <c r="G173" s="112"/>
      <c r="H173" s="112"/>
      <c r="I173" s="112"/>
      <c r="J173" s="112"/>
      <c r="K173" s="112"/>
      <c r="L173" s="112"/>
      <c r="M173" s="112"/>
      <c r="N173" s="112"/>
      <c r="O173" s="112"/>
      <c r="P173" s="112"/>
      <c r="AI173" s="109"/>
      <c r="AJ173" s="109"/>
      <c r="AK173" s="109" t="s">
        <v>257</v>
      </c>
      <c r="AL173" s="109">
        <v>0</v>
      </c>
      <c r="AM173" s="109">
        <v>0</v>
      </c>
      <c r="AN173" s="109">
        <v>0</v>
      </c>
      <c r="AO173" s="109">
        <v>0</v>
      </c>
      <c r="AP173" s="109">
        <v>0</v>
      </c>
      <c r="AQ173" s="109">
        <v>14000</v>
      </c>
    </row>
    <row r="174" s="107" customFormat="1" spans="1:43">
      <c r="A174" s="112"/>
      <c r="B174" s="112"/>
      <c r="C174" s="112"/>
      <c r="D174" s="112"/>
      <c r="E174" s="112"/>
      <c r="F174" s="112"/>
      <c r="G174" s="112"/>
      <c r="H174" s="112"/>
      <c r="I174" s="112"/>
      <c r="J174" s="112"/>
      <c r="K174" s="112"/>
      <c r="L174" s="112"/>
      <c r="M174" s="112"/>
      <c r="N174" s="112"/>
      <c r="O174" s="112"/>
      <c r="P174" s="112"/>
      <c r="AI174" s="109"/>
      <c r="AJ174" s="109"/>
      <c r="AK174" s="109" t="s">
        <v>258</v>
      </c>
      <c r="AL174" s="109">
        <v>0</v>
      </c>
      <c r="AM174" s="109">
        <v>0</v>
      </c>
      <c r="AN174" s="109">
        <v>0</v>
      </c>
      <c r="AO174" s="109">
        <v>0</v>
      </c>
      <c r="AP174" s="109">
        <v>0</v>
      </c>
      <c r="AQ174" s="109">
        <v>0</v>
      </c>
    </row>
    <row r="175" s="107" customFormat="1" spans="1:43">
      <c r="A175" s="112"/>
      <c r="B175" s="112"/>
      <c r="C175" s="112"/>
      <c r="D175" s="112"/>
      <c r="E175" s="112"/>
      <c r="F175" s="112"/>
      <c r="G175" s="112"/>
      <c r="H175" s="112"/>
      <c r="I175" s="112"/>
      <c r="J175" s="112"/>
      <c r="K175" s="112"/>
      <c r="L175" s="112"/>
      <c r="M175" s="112"/>
      <c r="N175" s="112"/>
      <c r="O175" s="112"/>
      <c r="P175" s="112"/>
      <c r="AI175" s="109"/>
      <c r="AJ175" s="109"/>
      <c r="AK175" s="109" t="s">
        <v>259</v>
      </c>
      <c r="AL175" s="109">
        <v>0</v>
      </c>
      <c r="AM175" s="109">
        <v>0</v>
      </c>
      <c r="AN175" s="109">
        <v>0</v>
      </c>
      <c r="AO175" s="109">
        <v>0</v>
      </c>
      <c r="AP175" s="109">
        <v>0</v>
      </c>
      <c r="AQ175" s="109">
        <v>0</v>
      </c>
    </row>
    <row r="176" s="107" customFormat="1" spans="1:43">
      <c r="A176" s="112"/>
      <c r="B176" s="112"/>
      <c r="C176" s="112"/>
      <c r="D176" s="112"/>
      <c r="E176" s="112"/>
      <c r="F176" s="112"/>
      <c r="G176" s="112"/>
      <c r="H176" s="112"/>
      <c r="I176" s="112"/>
      <c r="J176" s="112"/>
      <c r="K176" s="112"/>
      <c r="L176" s="112"/>
      <c r="M176" s="112"/>
      <c r="N176" s="112"/>
      <c r="O176" s="112"/>
      <c r="P176" s="112"/>
      <c r="AI176" s="109"/>
      <c r="AJ176" s="109"/>
      <c r="AK176" s="109" t="s">
        <v>47</v>
      </c>
      <c r="AL176" s="109">
        <v>0</v>
      </c>
      <c r="AM176" s="109">
        <v>0</v>
      </c>
      <c r="AN176" s="109">
        <v>0</v>
      </c>
      <c r="AO176" s="109">
        <v>52</v>
      </c>
      <c r="AP176" s="109">
        <v>408000</v>
      </c>
      <c r="AQ176" s="109">
        <v>608000</v>
      </c>
    </row>
    <row r="177" s="107" customFormat="1" spans="1:43">
      <c r="A177" s="112"/>
      <c r="B177" s="112"/>
      <c r="C177" s="112"/>
      <c r="D177" s="112"/>
      <c r="E177" s="112"/>
      <c r="F177" s="112"/>
      <c r="G177" s="112"/>
      <c r="H177" s="112"/>
      <c r="I177" s="112"/>
      <c r="J177" s="112"/>
      <c r="K177" s="112"/>
      <c r="L177" s="112"/>
      <c r="M177" s="112"/>
      <c r="N177" s="112"/>
      <c r="O177" s="112"/>
      <c r="P177" s="112"/>
      <c r="AI177" s="109"/>
      <c r="AJ177" s="109"/>
      <c r="AK177" s="109" t="s">
        <v>260</v>
      </c>
      <c r="AL177" s="109">
        <v>0</v>
      </c>
      <c r="AM177" s="109">
        <v>0</v>
      </c>
      <c r="AN177" s="109">
        <v>0</v>
      </c>
      <c r="AO177" s="109">
        <v>0</v>
      </c>
      <c r="AP177" s="109">
        <v>0</v>
      </c>
      <c r="AQ177" s="109">
        <v>0</v>
      </c>
    </row>
    <row r="178" s="107" customFormat="1" spans="1:43">
      <c r="A178" s="112"/>
      <c r="B178" s="112"/>
      <c r="C178" s="112"/>
      <c r="D178" s="112"/>
      <c r="E178" s="112"/>
      <c r="F178" s="112"/>
      <c r="G178" s="112"/>
      <c r="H178" s="112"/>
      <c r="I178" s="112"/>
      <c r="J178" s="112"/>
      <c r="K178" s="112"/>
      <c r="L178" s="112"/>
      <c r="M178" s="112"/>
      <c r="N178" s="112"/>
      <c r="O178" s="112"/>
      <c r="P178" s="112"/>
      <c r="AI178" s="109"/>
      <c r="AJ178" s="109"/>
      <c r="AK178" s="109" t="s">
        <v>261</v>
      </c>
      <c r="AL178" s="109">
        <v>0</v>
      </c>
      <c r="AM178" s="109">
        <v>0</v>
      </c>
      <c r="AN178" s="109">
        <v>0</v>
      </c>
      <c r="AO178" s="109">
        <v>0</v>
      </c>
      <c r="AP178" s="109">
        <v>0</v>
      </c>
      <c r="AQ178" s="109">
        <v>6280</v>
      </c>
    </row>
    <row r="179" s="107" customFormat="1" spans="1:43">
      <c r="A179" s="112"/>
      <c r="B179" s="112"/>
      <c r="C179" s="112"/>
      <c r="D179" s="112"/>
      <c r="E179" s="112"/>
      <c r="F179" s="112"/>
      <c r="G179" s="112"/>
      <c r="H179" s="112"/>
      <c r="I179" s="112"/>
      <c r="J179" s="112"/>
      <c r="K179" s="112"/>
      <c r="L179" s="112"/>
      <c r="M179" s="112"/>
      <c r="N179" s="112"/>
      <c r="O179" s="112"/>
      <c r="P179" s="112"/>
      <c r="AI179" s="109"/>
      <c r="AJ179" s="109"/>
      <c r="AK179" s="109" t="s">
        <v>262</v>
      </c>
      <c r="AL179" s="109">
        <v>0</v>
      </c>
      <c r="AM179" s="109">
        <v>0</v>
      </c>
      <c r="AN179" s="109">
        <v>0</v>
      </c>
      <c r="AO179" s="109">
        <v>0</v>
      </c>
      <c r="AP179" s="109">
        <v>0</v>
      </c>
      <c r="AQ179" s="109">
        <v>222150</v>
      </c>
    </row>
    <row r="180" s="107" customFormat="1" spans="1:43">
      <c r="A180" s="112"/>
      <c r="B180" s="112"/>
      <c r="C180" s="112"/>
      <c r="D180" s="112"/>
      <c r="E180" s="112"/>
      <c r="F180" s="112"/>
      <c r="G180" s="112"/>
      <c r="H180" s="112"/>
      <c r="I180" s="112"/>
      <c r="J180" s="112"/>
      <c r="K180" s="112"/>
      <c r="L180" s="112"/>
      <c r="M180" s="112"/>
      <c r="N180" s="112"/>
      <c r="O180" s="112"/>
      <c r="P180" s="112"/>
      <c r="AI180" s="109"/>
      <c r="AJ180" s="109"/>
      <c r="AK180" s="109" t="s">
        <v>263</v>
      </c>
      <c r="AL180" s="109">
        <v>0</v>
      </c>
      <c r="AM180" s="109">
        <v>0</v>
      </c>
      <c r="AN180" s="109">
        <v>0</v>
      </c>
      <c r="AO180" s="109">
        <v>0</v>
      </c>
      <c r="AP180" s="109">
        <v>0</v>
      </c>
      <c r="AQ180" s="109">
        <v>0</v>
      </c>
    </row>
    <row r="181" s="107" customFormat="1" spans="1:43">
      <c r="A181" s="112"/>
      <c r="B181" s="112"/>
      <c r="C181" s="112"/>
      <c r="D181" s="112"/>
      <c r="E181" s="112"/>
      <c r="F181" s="112"/>
      <c r="G181" s="112"/>
      <c r="H181" s="112"/>
      <c r="I181" s="112"/>
      <c r="J181" s="112"/>
      <c r="K181" s="112"/>
      <c r="L181" s="112"/>
      <c r="M181" s="112"/>
      <c r="N181" s="112"/>
      <c r="O181" s="112"/>
      <c r="P181" s="112"/>
      <c r="AI181" s="109"/>
      <c r="AJ181" s="109"/>
      <c r="AK181" s="109" t="s">
        <v>264</v>
      </c>
      <c r="AL181" s="109">
        <v>0</v>
      </c>
      <c r="AM181" s="109">
        <v>0</v>
      </c>
      <c r="AN181" s="109">
        <v>0</v>
      </c>
      <c r="AO181" s="109">
        <v>0</v>
      </c>
      <c r="AP181" s="109">
        <v>0</v>
      </c>
      <c r="AQ181" s="109">
        <v>66000</v>
      </c>
    </row>
    <row r="182" s="107" customFormat="1" spans="1:43">
      <c r="A182" s="112"/>
      <c r="B182" s="112"/>
      <c r="C182" s="112"/>
      <c r="D182" s="112"/>
      <c r="E182" s="112"/>
      <c r="F182" s="112"/>
      <c r="G182" s="112"/>
      <c r="H182" s="112"/>
      <c r="I182" s="112"/>
      <c r="J182" s="112"/>
      <c r="K182" s="112"/>
      <c r="L182" s="112"/>
      <c r="M182" s="112"/>
      <c r="N182" s="112"/>
      <c r="O182" s="112"/>
      <c r="P182" s="112"/>
      <c r="AI182" s="109"/>
      <c r="AJ182" s="109"/>
      <c r="AK182" s="109" t="s">
        <v>265</v>
      </c>
      <c r="AL182" s="109">
        <v>0</v>
      </c>
      <c r="AM182" s="109">
        <v>0</v>
      </c>
      <c r="AN182" s="109">
        <v>0</v>
      </c>
      <c r="AO182" s="109">
        <v>0</v>
      </c>
      <c r="AP182" s="109">
        <v>0</v>
      </c>
      <c r="AQ182" s="109">
        <v>0</v>
      </c>
    </row>
    <row r="183" s="107" customFormat="1" spans="1:43">
      <c r="A183" s="112"/>
      <c r="B183" s="112"/>
      <c r="C183" s="112"/>
      <c r="D183" s="112"/>
      <c r="E183" s="112"/>
      <c r="F183" s="112"/>
      <c r="G183" s="112"/>
      <c r="H183" s="112"/>
      <c r="I183" s="112"/>
      <c r="J183" s="112"/>
      <c r="K183" s="112"/>
      <c r="L183" s="112"/>
      <c r="M183" s="112"/>
      <c r="N183" s="112"/>
      <c r="O183" s="112"/>
      <c r="P183" s="112"/>
      <c r="AI183" s="109"/>
      <c r="AJ183" s="109"/>
      <c r="AK183" s="109" t="s">
        <v>266</v>
      </c>
      <c r="AL183" s="109">
        <v>0</v>
      </c>
      <c r="AM183" s="109">
        <v>0</v>
      </c>
      <c r="AN183" s="109">
        <v>0</v>
      </c>
      <c r="AO183" s="109">
        <v>0</v>
      </c>
      <c r="AP183" s="109">
        <v>0</v>
      </c>
      <c r="AQ183" s="109">
        <v>0</v>
      </c>
    </row>
    <row r="184" s="107" customFormat="1" spans="1:43">
      <c r="A184" s="112"/>
      <c r="B184" s="112"/>
      <c r="C184" s="112"/>
      <c r="D184" s="112"/>
      <c r="E184" s="112"/>
      <c r="F184" s="112"/>
      <c r="G184" s="112"/>
      <c r="H184" s="112"/>
      <c r="I184" s="112"/>
      <c r="J184" s="112"/>
      <c r="K184" s="112"/>
      <c r="L184" s="112"/>
      <c r="M184" s="112"/>
      <c r="N184" s="112"/>
      <c r="O184" s="112"/>
      <c r="P184" s="112"/>
      <c r="AI184" s="109"/>
      <c r="AJ184" s="109"/>
      <c r="AK184" s="109" t="s">
        <v>267</v>
      </c>
      <c r="AL184" s="109">
        <v>0</v>
      </c>
      <c r="AM184" s="109">
        <v>0</v>
      </c>
      <c r="AN184" s="109">
        <v>0</v>
      </c>
      <c r="AO184" s="109">
        <v>0</v>
      </c>
      <c r="AP184" s="109">
        <v>0</v>
      </c>
      <c r="AQ184" s="109">
        <v>0</v>
      </c>
    </row>
    <row r="185" s="107" customFormat="1" spans="1:43">
      <c r="A185" s="112"/>
      <c r="B185" s="112"/>
      <c r="C185" s="112"/>
      <c r="D185" s="112"/>
      <c r="E185" s="112"/>
      <c r="F185" s="112"/>
      <c r="G185" s="112"/>
      <c r="H185" s="112"/>
      <c r="I185" s="112"/>
      <c r="J185" s="112"/>
      <c r="K185" s="112"/>
      <c r="L185" s="112"/>
      <c r="M185" s="112"/>
      <c r="N185" s="112"/>
      <c r="O185" s="112"/>
      <c r="P185" s="112"/>
      <c r="AI185" s="109"/>
      <c r="AJ185" s="109"/>
      <c r="AK185" s="109" t="s">
        <v>268</v>
      </c>
      <c r="AL185" s="109">
        <v>0</v>
      </c>
      <c r="AM185" s="109">
        <v>0</v>
      </c>
      <c r="AN185" s="109">
        <v>0</v>
      </c>
      <c r="AO185" s="109">
        <v>0</v>
      </c>
      <c r="AP185" s="109">
        <v>0</v>
      </c>
      <c r="AQ185" s="109">
        <v>10000</v>
      </c>
    </row>
    <row r="186" s="107" customFormat="1" spans="1:43">
      <c r="A186" s="112"/>
      <c r="B186" s="112"/>
      <c r="C186" s="112"/>
      <c r="D186" s="112"/>
      <c r="E186" s="112"/>
      <c r="F186" s="112"/>
      <c r="G186" s="112"/>
      <c r="H186" s="112"/>
      <c r="I186" s="112"/>
      <c r="J186" s="112"/>
      <c r="K186" s="112"/>
      <c r="L186" s="112"/>
      <c r="M186" s="112"/>
      <c r="N186" s="112"/>
      <c r="O186" s="112"/>
      <c r="P186" s="112"/>
      <c r="AI186" s="109"/>
      <c r="AJ186" s="109"/>
      <c r="AK186" s="109" t="s">
        <v>269</v>
      </c>
      <c r="AL186" s="109">
        <v>0</v>
      </c>
      <c r="AM186" s="109">
        <v>0</v>
      </c>
      <c r="AN186" s="109">
        <v>0</v>
      </c>
      <c r="AO186" s="109">
        <v>0</v>
      </c>
      <c r="AP186" s="109">
        <v>0</v>
      </c>
      <c r="AQ186" s="109">
        <v>0</v>
      </c>
    </row>
    <row r="187" s="107" customFormat="1" spans="1:43">
      <c r="A187" s="112"/>
      <c r="B187" s="112"/>
      <c r="C187" s="112"/>
      <c r="D187" s="112"/>
      <c r="E187" s="112"/>
      <c r="F187" s="112"/>
      <c r="G187" s="112"/>
      <c r="H187" s="112"/>
      <c r="I187" s="112"/>
      <c r="J187" s="112"/>
      <c r="K187" s="112"/>
      <c r="L187" s="112"/>
      <c r="M187" s="112"/>
      <c r="N187" s="112"/>
      <c r="O187" s="112"/>
      <c r="P187" s="112"/>
      <c r="AI187" s="109"/>
      <c r="AJ187" s="109"/>
      <c r="AK187" s="109" t="s">
        <v>270</v>
      </c>
      <c r="AL187" s="109">
        <v>0</v>
      </c>
      <c r="AM187" s="109">
        <v>0</v>
      </c>
      <c r="AN187" s="109">
        <v>0</v>
      </c>
      <c r="AO187" s="109">
        <v>0</v>
      </c>
      <c r="AP187" s="109">
        <v>0</v>
      </c>
      <c r="AQ187" s="109">
        <v>200000</v>
      </c>
    </row>
    <row r="188" s="107" customFormat="1" spans="1:43">
      <c r="A188" s="112"/>
      <c r="B188" s="112"/>
      <c r="C188" s="112"/>
      <c r="D188" s="112"/>
      <c r="E188" s="112"/>
      <c r="F188" s="112"/>
      <c r="G188" s="112"/>
      <c r="H188" s="112"/>
      <c r="I188" s="112"/>
      <c r="J188" s="112"/>
      <c r="K188" s="112"/>
      <c r="L188" s="112"/>
      <c r="M188" s="112"/>
      <c r="N188" s="112"/>
      <c r="O188" s="112"/>
      <c r="P188" s="112"/>
      <c r="AI188" s="109"/>
      <c r="AJ188" s="109"/>
      <c r="AK188" s="109" t="s">
        <v>271</v>
      </c>
      <c r="AL188" s="109">
        <v>0</v>
      </c>
      <c r="AM188" s="109">
        <v>0</v>
      </c>
      <c r="AN188" s="109">
        <v>0</v>
      </c>
      <c r="AO188" s="109">
        <v>0</v>
      </c>
      <c r="AP188" s="109">
        <v>0</v>
      </c>
      <c r="AQ188" s="109">
        <v>0</v>
      </c>
    </row>
    <row r="189" s="107" customFormat="1" spans="1:43">
      <c r="A189" s="112"/>
      <c r="B189" s="112"/>
      <c r="C189" s="112"/>
      <c r="D189" s="112"/>
      <c r="E189" s="112"/>
      <c r="F189" s="112"/>
      <c r="G189" s="112"/>
      <c r="H189" s="112"/>
      <c r="I189" s="112"/>
      <c r="J189" s="112"/>
      <c r="K189" s="112"/>
      <c r="L189" s="112"/>
      <c r="M189" s="112"/>
      <c r="N189" s="112"/>
      <c r="O189" s="112"/>
      <c r="P189" s="112"/>
      <c r="AI189" s="109"/>
      <c r="AJ189" s="109"/>
      <c r="AK189" s="109" t="s">
        <v>272</v>
      </c>
      <c r="AL189" s="109">
        <v>0</v>
      </c>
      <c r="AM189" s="109">
        <v>0</v>
      </c>
      <c r="AN189" s="109">
        <v>0</v>
      </c>
      <c r="AO189" s="109">
        <v>0</v>
      </c>
      <c r="AP189" s="109">
        <v>0</v>
      </c>
      <c r="AQ189" s="109">
        <v>0</v>
      </c>
    </row>
    <row r="190" s="107" customFormat="1" spans="1:43">
      <c r="A190" s="112"/>
      <c r="B190" s="112"/>
      <c r="C190" s="112"/>
      <c r="D190" s="112"/>
      <c r="E190" s="112"/>
      <c r="F190" s="112"/>
      <c r="G190" s="112"/>
      <c r="H190" s="112"/>
      <c r="I190" s="112"/>
      <c r="J190" s="112"/>
      <c r="K190" s="112"/>
      <c r="L190" s="112"/>
      <c r="M190" s="112"/>
      <c r="N190" s="112"/>
      <c r="O190" s="112"/>
      <c r="P190" s="112"/>
      <c r="AI190" s="109"/>
      <c r="AJ190" s="109"/>
      <c r="AK190" s="109" t="s">
        <v>273</v>
      </c>
      <c r="AL190" s="109">
        <v>0</v>
      </c>
      <c r="AM190" s="109">
        <v>0</v>
      </c>
      <c r="AN190" s="109">
        <v>0</v>
      </c>
      <c r="AO190" s="109">
        <v>0</v>
      </c>
      <c r="AP190" s="109">
        <v>0</v>
      </c>
      <c r="AQ190" s="109">
        <v>0</v>
      </c>
    </row>
    <row r="191" s="107" customFormat="1" spans="1:43">
      <c r="A191" s="112"/>
      <c r="B191" s="112"/>
      <c r="C191" s="112"/>
      <c r="D191" s="112"/>
      <c r="E191" s="112"/>
      <c r="F191" s="112"/>
      <c r="G191" s="112"/>
      <c r="H191" s="112"/>
      <c r="I191" s="112"/>
      <c r="J191" s="112"/>
      <c r="K191" s="112"/>
      <c r="L191" s="112"/>
      <c r="M191" s="112"/>
      <c r="N191" s="112"/>
      <c r="O191" s="112"/>
      <c r="P191" s="112"/>
      <c r="AI191" s="109"/>
      <c r="AJ191" s="109"/>
      <c r="AK191" s="109" t="s">
        <v>274</v>
      </c>
      <c r="AL191" s="109">
        <v>0</v>
      </c>
      <c r="AM191" s="109">
        <v>0</v>
      </c>
      <c r="AN191" s="109">
        <v>0</v>
      </c>
      <c r="AO191" s="109">
        <v>0</v>
      </c>
      <c r="AP191" s="109">
        <v>0</v>
      </c>
      <c r="AQ191" s="109">
        <v>13000</v>
      </c>
    </row>
    <row r="192" s="107" customFormat="1" spans="1:43">
      <c r="A192" s="112"/>
      <c r="B192" s="112"/>
      <c r="C192" s="112"/>
      <c r="D192" s="112"/>
      <c r="E192" s="112"/>
      <c r="F192" s="112"/>
      <c r="G192" s="112"/>
      <c r="H192" s="112"/>
      <c r="I192" s="112"/>
      <c r="J192" s="112"/>
      <c r="K192" s="112"/>
      <c r="L192" s="112"/>
      <c r="M192" s="112"/>
      <c r="N192" s="112"/>
      <c r="O192" s="112"/>
      <c r="P192" s="112"/>
      <c r="AI192" s="109"/>
      <c r="AJ192" s="109"/>
      <c r="AK192" s="109" t="s">
        <v>275</v>
      </c>
      <c r="AL192" s="109">
        <v>0</v>
      </c>
      <c r="AM192" s="109">
        <v>0</v>
      </c>
      <c r="AN192" s="109">
        <v>0</v>
      </c>
      <c r="AO192" s="109">
        <v>0</v>
      </c>
      <c r="AP192" s="109">
        <v>0</v>
      </c>
      <c r="AQ192" s="109">
        <v>0</v>
      </c>
    </row>
    <row r="193" s="107" customFormat="1" spans="1:43">
      <c r="A193" s="112"/>
      <c r="B193" s="112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AI193" s="109"/>
      <c r="AJ193" s="109"/>
      <c r="AK193" s="109" t="s">
        <v>276</v>
      </c>
      <c r="AL193" s="109">
        <v>0</v>
      </c>
      <c r="AM193" s="109">
        <v>0</v>
      </c>
      <c r="AN193" s="109">
        <v>8000</v>
      </c>
      <c r="AO193" s="109">
        <v>0</v>
      </c>
      <c r="AP193" s="109">
        <v>0</v>
      </c>
      <c r="AQ193" s="109">
        <v>8000</v>
      </c>
    </row>
    <row r="194" s="107" customFormat="1" spans="1:43">
      <c r="A194" s="112"/>
      <c r="B194" s="112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AI194" s="109"/>
      <c r="AJ194" s="109"/>
      <c r="AK194" s="109" t="s">
        <v>277</v>
      </c>
      <c r="AL194" s="109">
        <v>0</v>
      </c>
      <c r="AM194" s="109">
        <v>0</v>
      </c>
      <c r="AN194" s="109">
        <v>0</v>
      </c>
      <c r="AO194" s="109">
        <v>0</v>
      </c>
      <c r="AP194" s="109">
        <v>0</v>
      </c>
      <c r="AQ194" s="109">
        <v>0</v>
      </c>
    </row>
    <row r="195" s="107" customFormat="1" spans="1:43">
      <c r="A195" s="112"/>
      <c r="B195" s="112"/>
      <c r="C195" s="112"/>
      <c r="D195" s="112"/>
      <c r="E195" s="112"/>
      <c r="F195" s="112"/>
      <c r="G195" s="112"/>
      <c r="H195" s="112"/>
      <c r="I195" s="112"/>
      <c r="J195" s="112"/>
      <c r="K195" s="112"/>
      <c r="L195" s="112"/>
      <c r="M195" s="112"/>
      <c r="N195" s="112"/>
      <c r="O195" s="112"/>
      <c r="P195" s="112"/>
      <c r="AI195" s="109"/>
      <c r="AJ195" s="109"/>
      <c r="AK195" s="109" t="s">
        <v>278</v>
      </c>
      <c r="AL195" s="109">
        <v>0</v>
      </c>
      <c r="AM195" s="109">
        <v>0</v>
      </c>
      <c r="AN195" s="109">
        <v>0</v>
      </c>
      <c r="AO195" s="109">
        <v>0</v>
      </c>
      <c r="AP195" s="109">
        <v>0</v>
      </c>
      <c r="AQ195" s="109">
        <v>0</v>
      </c>
    </row>
    <row r="196" s="107" customFormat="1" spans="1:43">
      <c r="A196" s="112"/>
      <c r="B196" s="112"/>
      <c r="C196" s="112"/>
      <c r="D196" s="112"/>
      <c r="E196" s="112"/>
      <c r="F196" s="112"/>
      <c r="G196" s="112"/>
      <c r="H196" s="112"/>
      <c r="I196" s="112"/>
      <c r="J196" s="112"/>
      <c r="K196" s="112"/>
      <c r="L196" s="112"/>
      <c r="M196" s="112"/>
      <c r="N196" s="112"/>
      <c r="O196" s="112"/>
      <c r="P196" s="112"/>
      <c r="AI196" s="109"/>
      <c r="AJ196" s="109"/>
      <c r="AK196" s="109" t="s">
        <v>279</v>
      </c>
      <c r="AL196" s="109">
        <v>0</v>
      </c>
      <c r="AM196" s="109">
        <v>0</v>
      </c>
      <c r="AN196" s="109">
        <v>0</v>
      </c>
      <c r="AO196" s="109">
        <v>0</v>
      </c>
      <c r="AP196" s="109">
        <v>0</v>
      </c>
      <c r="AQ196" s="109">
        <v>50000</v>
      </c>
    </row>
    <row r="197" s="107" customFormat="1" spans="1:43">
      <c r="A197" s="112"/>
      <c r="B197" s="112"/>
      <c r="C197" s="112"/>
      <c r="D197" s="112"/>
      <c r="E197" s="112"/>
      <c r="F197" s="112"/>
      <c r="G197" s="112"/>
      <c r="H197" s="112"/>
      <c r="I197" s="112"/>
      <c r="J197" s="112"/>
      <c r="K197" s="112"/>
      <c r="L197" s="112"/>
      <c r="M197" s="112"/>
      <c r="N197" s="112"/>
      <c r="O197" s="112"/>
      <c r="P197" s="112"/>
      <c r="AI197" s="109"/>
      <c r="AJ197" s="109"/>
      <c r="AK197" s="109" t="s">
        <v>280</v>
      </c>
      <c r="AL197" s="109">
        <v>0</v>
      </c>
      <c r="AM197" s="109">
        <v>0</v>
      </c>
      <c r="AN197" s="109">
        <v>0</v>
      </c>
      <c r="AO197" s="109">
        <v>0</v>
      </c>
      <c r="AP197" s="109">
        <v>0</v>
      </c>
      <c r="AQ197" s="109">
        <v>0</v>
      </c>
    </row>
    <row r="198" s="107" customFormat="1" spans="1:43">
      <c r="A198" s="112"/>
      <c r="B198" s="112"/>
      <c r="C198" s="112"/>
      <c r="D198" s="112"/>
      <c r="E198" s="112"/>
      <c r="F198" s="112"/>
      <c r="G198" s="112"/>
      <c r="H198" s="112"/>
      <c r="I198" s="112"/>
      <c r="J198" s="112"/>
      <c r="K198" s="112"/>
      <c r="L198" s="112"/>
      <c r="M198" s="112"/>
      <c r="N198" s="112"/>
      <c r="O198" s="112"/>
      <c r="P198" s="112"/>
      <c r="AI198" s="109"/>
      <c r="AJ198" s="109"/>
      <c r="AK198" s="109" t="s">
        <v>281</v>
      </c>
      <c r="AL198" s="109">
        <v>0</v>
      </c>
      <c r="AM198" s="109">
        <v>0</v>
      </c>
      <c r="AN198" s="109">
        <v>0</v>
      </c>
      <c r="AO198" s="109">
        <v>0</v>
      </c>
      <c r="AP198" s="109">
        <v>0</v>
      </c>
      <c r="AQ198" s="109">
        <v>0</v>
      </c>
    </row>
    <row r="199" s="107" customFormat="1" spans="1:43">
      <c r="A199" s="112"/>
      <c r="B199" s="112"/>
      <c r="C199" s="112"/>
      <c r="D199" s="112"/>
      <c r="E199" s="112"/>
      <c r="F199" s="112"/>
      <c r="G199" s="112"/>
      <c r="H199" s="112"/>
      <c r="I199" s="112"/>
      <c r="J199" s="112"/>
      <c r="K199" s="112"/>
      <c r="L199" s="112"/>
      <c r="M199" s="112"/>
      <c r="N199" s="112"/>
      <c r="O199" s="112"/>
      <c r="P199" s="112"/>
      <c r="AI199" s="109"/>
      <c r="AJ199" s="109"/>
      <c r="AK199" s="109" t="s">
        <v>282</v>
      </c>
      <c r="AL199" s="109">
        <v>0</v>
      </c>
      <c r="AM199" s="109">
        <v>0</v>
      </c>
      <c r="AN199" s="109">
        <v>0</v>
      </c>
      <c r="AO199" s="109">
        <v>0</v>
      </c>
      <c r="AP199" s="109">
        <v>0</v>
      </c>
      <c r="AQ199" s="109">
        <v>0</v>
      </c>
    </row>
    <row r="200" s="107" customFormat="1" spans="1:43">
      <c r="A200" s="112"/>
      <c r="B200" s="112"/>
      <c r="C200" s="112"/>
      <c r="D200" s="112"/>
      <c r="E200" s="112"/>
      <c r="F200" s="112"/>
      <c r="G200" s="112"/>
      <c r="H200" s="112"/>
      <c r="I200" s="112"/>
      <c r="J200" s="112"/>
      <c r="K200" s="112"/>
      <c r="L200" s="112"/>
      <c r="M200" s="112"/>
      <c r="N200" s="112"/>
      <c r="O200" s="112"/>
      <c r="P200" s="112"/>
      <c r="AI200" s="109"/>
      <c r="AJ200" s="109"/>
      <c r="AK200" s="109" t="s">
        <v>283</v>
      </c>
      <c r="AL200" s="109">
        <v>0</v>
      </c>
      <c r="AM200" s="109">
        <v>0</v>
      </c>
      <c r="AN200" s="109">
        <v>0</v>
      </c>
      <c r="AO200" s="109">
        <v>0</v>
      </c>
      <c r="AP200" s="109">
        <v>0</v>
      </c>
      <c r="AQ200" s="109">
        <v>0</v>
      </c>
    </row>
    <row r="201" s="107" customFormat="1" spans="1:43">
      <c r="A201" s="112"/>
      <c r="B201" s="112"/>
      <c r="C201" s="112"/>
      <c r="D201" s="112"/>
      <c r="E201" s="112"/>
      <c r="F201" s="112"/>
      <c r="G201" s="112"/>
      <c r="H201" s="112"/>
      <c r="I201" s="112"/>
      <c r="J201" s="112"/>
      <c r="K201" s="112"/>
      <c r="L201" s="112"/>
      <c r="M201" s="112"/>
      <c r="N201" s="112"/>
      <c r="O201" s="112"/>
      <c r="P201" s="112"/>
      <c r="AI201" s="109"/>
      <c r="AJ201" s="109"/>
      <c r="AK201" s="109" t="s">
        <v>284</v>
      </c>
      <c r="AL201" s="109">
        <v>0</v>
      </c>
      <c r="AM201" s="109">
        <v>0</v>
      </c>
      <c r="AN201" s="109">
        <v>0</v>
      </c>
      <c r="AO201" s="109">
        <v>3</v>
      </c>
      <c r="AP201" s="109">
        <v>0</v>
      </c>
      <c r="AQ201" s="109">
        <v>0</v>
      </c>
    </row>
    <row r="202" s="107" customFormat="1" spans="1:43">
      <c r="A202" s="112"/>
      <c r="B202" s="112"/>
      <c r="C202" s="112"/>
      <c r="D202" s="112"/>
      <c r="E202" s="112"/>
      <c r="F202" s="112"/>
      <c r="G202" s="112"/>
      <c r="H202" s="112"/>
      <c r="I202" s="112"/>
      <c r="J202" s="112"/>
      <c r="K202" s="112"/>
      <c r="L202" s="112"/>
      <c r="M202" s="112"/>
      <c r="N202" s="112"/>
      <c r="O202" s="112"/>
      <c r="P202" s="112"/>
      <c r="AI202" s="109"/>
      <c r="AJ202" s="109"/>
      <c r="AK202" s="109" t="s">
        <v>285</v>
      </c>
      <c r="AL202" s="109">
        <v>0</v>
      </c>
      <c r="AM202" s="109">
        <v>0</v>
      </c>
      <c r="AN202" s="109">
        <v>0</v>
      </c>
      <c r="AO202" s="109">
        <v>0</v>
      </c>
      <c r="AP202" s="109">
        <v>0</v>
      </c>
      <c r="AQ202" s="109">
        <v>0</v>
      </c>
    </row>
    <row r="203" s="107" customFormat="1" spans="1:43">
      <c r="A203" s="112"/>
      <c r="B203" s="112"/>
      <c r="C203" s="112"/>
      <c r="D203" s="112"/>
      <c r="E203" s="112"/>
      <c r="F203" s="112"/>
      <c r="G203" s="112"/>
      <c r="H203" s="112"/>
      <c r="I203" s="112"/>
      <c r="J203" s="112"/>
      <c r="K203" s="112"/>
      <c r="L203" s="112"/>
      <c r="M203" s="112"/>
      <c r="N203" s="112"/>
      <c r="O203" s="112"/>
      <c r="P203" s="112"/>
      <c r="AI203" s="109"/>
      <c r="AJ203" s="109"/>
      <c r="AK203" s="109" t="s">
        <v>286</v>
      </c>
      <c r="AL203" s="109">
        <v>0</v>
      </c>
      <c r="AM203" s="109">
        <v>0</v>
      </c>
      <c r="AN203" s="109">
        <v>0</v>
      </c>
      <c r="AO203" s="109">
        <v>0</v>
      </c>
      <c r="AP203" s="109">
        <v>0</v>
      </c>
      <c r="AQ203" s="109">
        <v>477300</v>
      </c>
    </row>
    <row r="204" s="107" customFormat="1" spans="1:43">
      <c r="A204" s="112"/>
      <c r="B204" s="112"/>
      <c r="C204" s="112"/>
      <c r="D204" s="112"/>
      <c r="E204" s="112"/>
      <c r="F204" s="112"/>
      <c r="G204" s="112"/>
      <c r="H204" s="112"/>
      <c r="I204" s="112"/>
      <c r="J204" s="112"/>
      <c r="K204" s="112"/>
      <c r="L204" s="112"/>
      <c r="M204" s="112"/>
      <c r="N204" s="112"/>
      <c r="O204" s="112"/>
      <c r="P204" s="112"/>
      <c r="AI204" s="109"/>
      <c r="AJ204" s="109"/>
      <c r="AK204" s="109" t="s">
        <v>287</v>
      </c>
      <c r="AL204" s="109">
        <v>0</v>
      </c>
      <c r="AM204" s="109">
        <v>0</v>
      </c>
      <c r="AN204" s="109">
        <v>0</v>
      </c>
      <c r="AO204" s="109">
        <v>0</v>
      </c>
      <c r="AP204" s="109">
        <v>0</v>
      </c>
      <c r="AQ204" s="109">
        <v>140000</v>
      </c>
    </row>
    <row r="205" s="107" customFormat="1" spans="1:43">
      <c r="A205" s="112"/>
      <c r="B205" s="112"/>
      <c r="C205" s="112"/>
      <c r="D205" s="112"/>
      <c r="E205" s="112"/>
      <c r="F205" s="112"/>
      <c r="G205" s="112"/>
      <c r="H205" s="112"/>
      <c r="I205" s="112"/>
      <c r="J205" s="112"/>
      <c r="K205" s="112"/>
      <c r="L205" s="112"/>
      <c r="M205" s="112"/>
      <c r="N205" s="112"/>
      <c r="O205" s="112"/>
      <c r="P205" s="112"/>
      <c r="AI205" s="109"/>
      <c r="AJ205" s="109"/>
      <c r="AK205" s="109" t="s">
        <v>288</v>
      </c>
      <c r="AL205" s="109">
        <v>0</v>
      </c>
      <c r="AM205" s="109">
        <v>0</v>
      </c>
      <c r="AN205" s="109">
        <v>0</v>
      </c>
      <c r="AO205" s="109">
        <v>0</v>
      </c>
      <c r="AP205" s="109">
        <v>0</v>
      </c>
      <c r="AQ205" s="109">
        <v>6800</v>
      </c>
    </row>
    <row r="206" s="107" customFormat="1" spans="1:43">
      <c r="A206" s="112"/>
      <c r="B206" s="112"/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AI206" s="109"/>
      <c r="AJ206" s="109"/>
      <c r="AK206" s="109" t="s">
        <v>289</v>
      </c>
      <c r="AL206" s="109">
        <v>0</v>
      </c>
      <c r="AM206" s="109">
        <v>0</v>
      </c>
      <c r="AN206" s="109">
        <v>0</v>
      </c>
      <c r="AO206" s="109">
        <v>0</v>
      </c>
      <c r="AP206" s="109">
        <v>0</v>
      </c>
      <c r="AQ206" s="109">
        <v>0</v>
      </c>
    </row>
    <row r="207" s="107" customFormat="1" spans="1:43">
      <c r="A207" s="112"/>
      <c r="B207" s="112"/>
      <c r="C207" s="112"/>
      <c r="D207" s="112"/>
      <c r="E207" s="112"/>
      <c r="F207" s="112"/>
      <c r="G207" s="112"/>
      <c r="H207" s="112"/>
      <c r="I207" s="112"/>
      <c r="J207" s="112"/>
      <c r="K207" s="112"/>
      <c r="L207" s="112"/>
      <c r="M207" s="112"/>
      <c r="N207" s="112"/>
      <c r="O207" s="112"/>
      <c r="P207" s="112"/>
      <c r="AI207" s="109"/>
      <c r="AJ207" s="109"/>
      <c r="AK207" s="109" t="s">
        <v>290</v>
      </c>
      <c r="AL207" s="109">
        <v>0</v>
      </c>
      <c r="AM207" s="109">
        <v>0</v>
      </c>
      <c r="AN207" s="109">
        <v>0</v>
      </c>
      <c r="AO207" s="109">
        <v>0</v>
      </c>
      <c r="AP207" s="109">
        <v>0</v>
      </c>
      <c r="AQ207" s="109">
        <v>0</v>
      </c>
    </row>
    <row r="208" s="107" customFormat="1" spans="1:43">
      <c r="A208" s="112"/>
      <c r="B208" s="112"/>
      <c r="C208" s="112"/>
      <c r="D208" s="112"/>
      <c r="E208" s="112"/>
      <c r="F208" s="112"/>
      <c r="G208" s="112"/>
      <c r="H208" s="112"/>
      <c r="I208" s="112"/>
      <c r="J208" s="112"/>
      <c r="K208" s="112"/>
      <c r="L208" s="112"/>
      <c r="M208" s="112"/>
      <c r="N208" s="112"/>
      <c r="O208" s="112"/>
      <c r="P208" s="112"/>
      <c r="AI208" s="109"/>
      <c r="AJ208" s="109"/>
      <c r="AK208" s="109" t="s">
        <v>291</v>
      </c>
      <c r="AL208" s="109">
        <v>0</v>
      </c>
      <c r="AM208" s="109">
        <v>0</v>
      </c>
      <c r="AN208" s="109">
        <v>0</v>
      </c>
      <c r="AO208" s="109">
        <v>0</v>
      </c>
      <c r="AP208" s="109">
        <v>0</v>
      </c>
      <c r="AQ208" s="109">
        <v>0</v>
      </c>
    </row>
    <row r="209" s="107" customFormat="1" spans="1:43">
      <c r="A209" s="112"/>
      <c r="B209" s="112"/>
      <c r="C209" s="112"/>
      <c r="D209" s="112"/>
      <c r="E209" s="112"/>
      <c r="F209" s="112"/>
      <c r="G209" s="112"/>
      <c r="H209" s="112"/>
      <c r="I209" s="112"/>
      <c r="J209" s="112"/>
      <c r="K209" s="112"/>
      <c r="L209" s="112"/>
      <c r="M209" s="112"/>
      <c r="N209" s="112"/>
      <c r="O209" s="112"/>
      <c r="P209" s="112"/>
      <c r="AI209" s="109"/>
      <c r="AJ209" s="109"/>
      <c r="AK209" s="109" t="s">
        <v>292</v>
      </c>
      <c r="AL209" s="109">
        <v>0</v>
      </c>
      <c r="AM209" s="109">
        <v>0</v>
      </c>
      <c r="AN209" s="109">
        <v>0</v>
      </c>
      <c r="AO209" s="109">
        <v>0</v>
      </c>
      <c r="AP209" s="109">
        <v>0</v>
      </c>
      <c r="AQ209" s="109">
        <v>0</v>
      </c>
    </row>
    <row r="210" s="107" customFormat="1" spans="1:43">
      <c r="A210" s="112"/>
      <c r="B210" s="112"/>
      <c r="C210" s="112"/>
      <c r="D210" s="112"/>
      <c r="E210" s="112"/>
      <c r="F210" s="112"/>
      <c r="G210" s="112"/>
      <c r="H210" s="112"/>
      <c r="I210" s="112"/>
      <c r="J210" s="112"/>
      <c r="K210" s="112"/>
      <c r="L210" s="112"/>
      <c r="M210" s="112"/>
      <c r="N210" s="112"/>
      <c r="O210" s="112"/>
      <c r="P210" s="112"/>
      <c r="AI210" s="109"/>
      <c r="AJ210" s="109"/>
      <c r="AK210" s="109" t="s">
        <v>293</v>
      </c>
      <c r="AL210" s="109">
        <v>0</v>
      </c>
      <c r="AM210" s="109">
        <v>0</v>
      </c>
      <c r="AN210" s="109">
        <v>0</v>
      </c>
      <c r="AO210" s="109">
        <v>0</v>
      </c>
      <c r="AP210" s="109">
        <v>0</v>
      </c>
      <c r="AQ210" s="109">
        <v>0</v>
      </c>
    </row>
    <row r="211" s="107" customFormat="1" spans="1:43">
      <c r="A211" s="112"/>
      <c r="B211" s="112"/>
      <c r="C211" s="112"/>
      <c r="D211" s="112"/>
      <c r="E211" s="112"/>
      <c r="F211" s="112"/>
      <c r="G211" s="112"/>
      <c r="H211" s="112"/>
      <c r="I211" s="112"/>
      <c r="J211" s="112"/>
      <c r="K211" s="112"/>
      <c r="L211" s="112"/>
      <c r="M211" s="112"/>
      <c r="N211" s="112"/>
      <c r="O211" s="112"/>
      <c r="P211" s="112"/>
      <c r="AI211" s="109"/>
      <c r="AJ211" s="109"/>
      <c r="AK211" s="109" t="s">
        <v>294</v>
      </c>
      <c r="AL211" s="109">
        <v>0</v>
      </c>
      <c r="AM211" s="109">
        <v>0</v>
      </c>
      <c r="AN211" s="109">
        <v>0</v>
      </c>
      <c r="AO211" s="109">
        <v>0</v>
      </c>
      <c r="AP211" s="109">
        <v>0</v>
      </c>
      <c r="AQ211" s="109">
        <v>0</v>
      </c>
    </row>
    <row r="212" s="107" customFormat="1" spans="1:43">
      <c r="A212" s="112"/>
      <c r="B212" s="112"/>
      <c r="C212" s="112"/>
      <c r="D212" s="112"/>
      <c r="E212" s="112"/>
      <c r="F212" s="112"/>
      <c r="G212" s="112"/>
      <c r="H212" s="112"/>
      <c r="I212" s="112"/>
      <c r="J212" s="112"/>
      <c r="K212" s="112"/>
      <c r="L212" s="112"/>
      <c r="M212" s="112"/>
      <c r="N212" s="112"/>
      <c r="O212" s="112"/>
      <c r="P212" s="112"/>
      <c r="AI212" s="109"/>
      <c r="AJ212" s="109"/>
      <c r="AK212" s="109" t="s">
        <v>295</v>
      </c>
      <c r="AL212" s="109">
        <v>0</v>
      </c>
      <c r="AM212" s="109">
        <v>0</v>
      </c>
      <c r="AN212" s="109">
        <v>0</v>
      </c>
      <c r="AO212" s="109">
        <v>0</v>
      </c>
      <c r="AP212" s="109">
        <v>0</v>
      </c>
      <c r="AQ212" s="109">
        <v>0</v>
      </c>
    </row>
    <row r="213" s="107" customFormat="1" spans="1:43">
      <c r="A213" s="112"/>
      <c r="B213" s="112"/>
      <c r="C213" s="112"/>
      <c r="D213" s="112"/>
      <c r="E213" s="112"/>
      <c r="F213" s="112"/>
      <c r="G213" s="112"/>
      <c r="H213" s="112"/>
      <c r="I213" s="112"/>
      <c r="J213" s="112"/>
      <c r="K213" s="112"/>
      <c r="L213" s="112"/>
      <c r="M213" s="112"/>
      <c r="N213" s="112"/>
      <c r="O213" s="112"/>
      <c r="P213" s="112"/>
      <c r="AI213" s="109"/>
      <c r="AJ213" s="109"/>
      <c r="AK213" s="109" t="s">
        <v>296</v>
      </c>
      <c r="AL213" s="109">
        <v>0</v>
      </c>
      <c r="AM213" s="109">
        <v>0</v>
      </c>
      <c r="AN213" s="109">
        <v>0</v>
      </c>
      <c r="AO213" s="109">
        <v>6</v>
      </c>
      <c r="AP213" s="109">
        <v>0</v>
      </c>
      <c r="AQ213" s="109">
        <v>0</v>
      </c>
    </row>
    <row r="214" s="107" customFormat="1" spans="1:43">
      <c r="A214" s="112"/>
      <c r="B214" s="112"/>
      <c r="C214" s="112"/>
      <c r="D214" s="112"/>
      <c r="E214" s="112"/>
      <c r="F214" s="112"/>
      <c r="G214" s="112"/>
      <c r="H214" s="112"/>
      <c r="I214" s="112"/>
      <c r="J214" s="112"/>
      <c r="K214" s="112"/>
      <c r="L214" s="112"/>
      <c r="M214" s="112"/>
      <c r="N214" s="112"/>
      <c r="O214" s="112"/>
      <c r="P214" s="112"/>
      <c r="AI214" s="109"/>
      <c r="AJ214" s="109"/>
      <c r="AK214" s="109" t="s">
        <v>297</v>
      </c>
      <c r="AL214" s="109">
        <v>0</v>
      </c>
      <c r="AM214" s="109">
        <v>0</v>
      </c>
      <c r="AN214" s="109">
        <v>0</v>
      </c>
      <c r="AO214" s="109">
        <v>0</v>
      </c>
      <c r="AP214" s="109">
        <v>0</v>
      </c>
      <c r="AQ214" s="109">
        <v>0</v>
      </c>
    </row>
    <row r="215" s="107" customFormat="1" spans="1:43">
      <c r="A215" s="112"/>
      <c r="B215" s="112"/>
      <c r="C215" s="112"/>
      <c r="D215" s="112"/>
      <c r="E215" s="112"/>
      <c r="F215" s="112"/>
      <c r="G215" s="112"/>
      <c r="H215" s="112"/>
      <c r="I215" s="112"/>
      <c r="J215" s="112"/>
      <c r="K215" s="112"/>
      <c r="L215" s="112"/>
      <c r="M215" s="112"/>
      <c r="N215" s="112"/>
      <c r="O215" s="112"/>
      <c r="P215" s="112"/>
      <c r="AI215" s="109"/>
      <c r="AJ215" s="109"/>
      <c r="AK215" s="109" t="s">
        <v>61</v>
      </c>
      <c r="AL215" s="109">
        <v>0</v>
      </c>
      <c r="AM215" s="109">
        <v>0</v>
      </c>
      <c r="AN215" s="109">
        <v>0</v>
      </c>
      <c r="AO215" s="109">
        <v>0</v>
      </c>
      <c r="AP215" s="109">
        <v>0</v>
      </c>
      <c r="AQ215" s="109">
        <v>0</v>
      </c>
    </row>
    <row r="216" s="107" customFormat="1" spans="1:43">
      <c r="A216" s="112"/>
      <c r="B216" s="112"/>
      <c r="C216" s="112"/>
      <c r="D216" s="112"/>
      <c r="E216" s="112"/>
      <c r="F216" s="112"/>
      <c r="G216" s="112"/>
      <c r="H216" s="112"/>
      <c r="I216" s="112"/>
      <c r="J216" s="112"/>
      <c r="K216" s="112"/>
      <c r="L216" s="112"/>
      <c r="M216" s="112"/>
      <c r="N216" s="112"/>
      <c r="O216" s="112"/>
      <c r="P216" s="112"/>
      <c r="AI216" s="109"/>
      <c r="AJ216" s="109"/>
      <c r="AK216" s="109" t="s">
        <v>298</v>
      </c>
      <c r="AL216" s="109">
        <v>0</v>
      </c>
      <c r="AM216" s="109">
        <v>0</v>
      </c>
      <c r="AN216" s="109">
        <v>0</v>
      </c>
      <c r="AO216" s="109">
        <v>0</v>
      </c>
      <c r="AP216" s="109">
        <v>0</v>
      </c>
      <c r="AQ216" s="109">
        <v>25700</v>
      </c>
    </row>
    <row r="217" s="107" customFormat="1" spans="1:43">
      <c r="A217" s="112"/>
      <c r="B217" s="112"/>
      <c r="C217" s="112"/>
      <c r="D217" s="112"/>
      <c r="E217" s="112"/>
      <c r="F217" s="112"/>
      <c r="G217" s="112"/>
      <c r="H217" s="112"/>
      <c r="I217" s="112"/>
      <c r="J217" s="112"/>
      <c r="K217" s="112"/>
      <c r="L217" s="112"/>
      <c r="M217" s="112"/>
      <c r="N217" s="112"/>
      <c r="O217" s="112"/>
      <c r="P217" s="112"/>
      <c r="AI217" s="109"/>
      <c r="AJ217" s="109"/>
      <c r="AK217" s="109" t="s">
        <v>299</v>
      </c>
      <c r="AL217" s="109">
        <v>0</v>
      </c>
      <c r="AM217" s="109">
        <v>0</v>
      </c>
      <c r="AN217" s="109">
        <v>0</v>
      </c>
      <c r="AO217" s="109">
        <v>0</v>
      </c>
      <c r="AP217" s="109">
        <v>0</v>
      </c>
      <c r="AQ217" s="109">
        <v>0</v>
      </c>
    </row>
    <row r="218" s="107" customFormat="1" spans="1:43">
      <c r="A218" s="112"/>
      <c r="B218" s="112"/>
      <c r="C218" s="112"/>
      <c r="D218" s="112"/>
      <c r="E218" s="112"/>
      <c r="F218" s="112"/>
      <c r="G218" s="112"/>
      <c r="H218" s="112"/>
      <c r="I218" s="112"/>
      <c r="J218" s="112"/>
      <c r="K218" s="112"/>
      <c r="L218" s="112"/>
      <c r="M218" s="112"/>
      <c r="N218" s="112"/>
      <c r="O218" s="112"/>
      <c r="P218" s="112"/>
      <c r="AI218" s="109"/>
      <c r="AJ218" s="109"/>
      <c r="AK218" s="109" t="s">
        <v>300</v>
      </c>
      <c r="AL218" s="109">
        <v>0</v>
      </c>
      <c r="AM218" s="109">
        <v>0</v>
      </c>
      <c r="AN218" s="109">
        <v>0</v>
      </c>
      <c r="AO218" s="109">
        <v>0</v>
      </c>
      <c r="AP218" s="109">
        <v>0</v>
      </c>
      <c r="AQ218" s="109">
        <v>0</v>
      </c>
    </row>
    <row r="219" s="107" customFormat="1" spans="1:43">
      <c r="A219" s="112"/>
      <c r="B219" s="112"/>
      <c r="C219" s="112"/>
      <c r="D219" s="112"/>
      <c r="E219" s="112"/>
      <c r="F219" s="112"/>
      <c r="G219" s="112"/>
      <c r="H219" s="112"/>
      <c r="I219" s="112"/>
      <c r="J219" s="112"/>
      <c r="K219" s="112"/>
      <c r="L219" s="112"/>
      <c r="M219" s="112"/>
      <c r="N219" s="112"/>
      <c r="O219" s="112"/>
      <c r="P219" s="112"/>
      <c r="AI219" s="109"/>
      <c r="AJ219" s="109"/>
      <c r="AK219" s="109" t="s">
        <v>301</v>
      </c>
      <c r="AL219" s="109">
        <v>0</v>
      </c>
      <c r="AM219" s="109">
        <v>0</v>
      </c>
      <c r="AN219" s="109">
        <v>0</v>
      </c>
      <c r="AO219" s="109">
        <v>0</v>
      </c>
      <c r="AP219" s="109">
        <v>0</v>
      </c>
      <c r="AQ219" s="109">
        <v>0</v>
      </c>
    </row>
    <row r="220" s="107" customFormat="1" spans="1:43">
      <c r="A220" s="112"/>
      <c r="B220" s="112"/>
      <c r="C220" s="112"/>
      <c r="D220" s="112"/>
      <c r="E220" s="112"/>
      <c r="F220" s="112"/>
      <c r="G220" s="112"/>
      <c r="H220" s="112"/>
      <c r="I220" s="112"/>
      <c r="J220" s="112"/>
      <c r="K220" s="112"/>
      <c r="L220" s="112"/>
      <c r="M220" s="112"/>
      <c r="N220" s="112"/>
      <c r="O220" s="112"/>
      <c r="P220" s="112"/>
      <c r="AI220" s="109"/>
      <c r="AJ220" s="109"/>
      <c r="AK220" s="109" t="s">
        <v>302</v>
      </c>
      <c r="AL220" s="109">
        <v>0</v>
      </c>
      <c r="AM220" s="109">
        <v>0</v>
      </c>
      <c r="AN220" s="109">
        <v>0</v>
      </c>
      <c r="AO220" s="109">
        <v>0</v>
      </c>
      <c r="AP220" s="109">
        <v>0</v>
      </c>
      <c r="AQ220" s="109">
        <v>0</v>
      </c>
    </row>
    <row r="221" s="107" customFormat="1" spans="1:43">
      <c r="A221" s="112"/>
      <c r="B221" s="112"/>
      <c r="C221" s="112"/>
      <c r="D221" s="112"/>
      <c r="E221" s="112"/>
      <c r="F221" s="112"/>
      <c r="G221" s="112"/>
      <c r="H221" s="112"/>
      <c r="I221" s="112"/>
      <c r="J221" s="112"/>
      <c r="K221" s="112"/>
      <c r="L221" s="112"/>
      <c r="M221" s="112"/>
      <c r="N221" s="112"/>
      <c r="O221" s="112"/>
      <c r="P221" s="112"/>
      <c r="AI221" s="109"/>
      <c r="AJ221" s="109"/>
      <c r="AK221" s="109" t="s">
        <v>303</v>
      </c>
      <c r="AL221" s="109">
        <v>0</v>
      </c>
      <c r="AM221" s="109">
        <v>0</v>
      </c>
      <c r="AN221" s="109">
        <v>0</v>
      </c>
      <c r="AO221" s="109">
        <v>0</v>
      </c>
      <c r="AP221" s="109">
        <v>0</v>
      </c>
      <c r="AQ221" s="109">
        <v>0</v>
      </c>
    </row>
    <row r="222" s="107" customFormat="1" spans="1:43">
      <c r="A222" s="112"/>
      <c r="B222" s="112"/>
      <c r="C222" s="112"/>
      <c r="D222" s="112"/>
      <c r="E222" s="112"/>
      <c r="F222" s="112"/>
      <c r="G222" s="112"/>
      <c r="H222" s="112"/>
      <c r="I222" s="112"/>
      <c r="J222" s="112"/>
      <c r="K222" s="112"/>
      <c r="L222" s="112"/>
      <c r="M222" s="112"/>
      <c r="N222" s="112"/>
      <c r="O222" s="112"/>
      <c r="P222" s="112"/>
      <c r="AI222" s="109"/>
      <c r="AJ222" s="109"/>
      <c r="AK222" s="109" t="s">
        <v>304</v>
      </c>
      <c r="AL222" s="109">
        <v>0</v>
      </c>
      <c r="AM222" s="109">
        <v>0</v>
      </c>
      <c r="AN222" s="109">
        <v>0</v>
      </c>
      <c r="AO222" s="109">
        <v>0</v>
      </c>
      <c r="AP222" s="109">
        <v>0</v>
      </c>
      <c r="AQ222" s="109">
        <v>0</v>
      </c>
    </row>
    <row r="223" s="107" customFormat="1" spans="1:43">
      <c r="A223" s="112"/>
      <c r="B223" s="112"/>
      <c r="C223" s="112"/>
      <c r="D223" s="112"/>
      <c r="E223" s="112"/>
      <c r="F223" s="112"/>
      <c r="G223" s="112"/>
      <c r="H223" s="112"/>
      <c r="I223" s="112"/>
      <c r="J223" s="112"/>
      <c r="K223" s="112"/>
      <c r="L223" s="112"/>
      <c r="M223" s="112"/>
      <c r="N223" s="112"/>
      <c r="O223" s="112"/>
      <c r="P223" s="112"/>
      <c r="AI223" s="109"/>
      <c r="AJ223" s="109"/>
      <c r="AK223" s="109" t="s">
        <v>305</v>
      </c>
      <c r="AL223" s="109">
        <v>0</v>
      </c>
      <c r="AM223" s="109">
        <v>0</v>
      </c>
      <c r="AN223" s="109">
        <v>0</v>
      </c>
      <c r="AO223" s="109">
        <v>0</v>
      </c>
      <c r="AP223" s="109">
        <v>0</v>
      </c>
      <c r="AQ223" s="109">
        <v>0</v>
      </c>
    </row>
    <row r="224" s="107" customFormat="1" spans="1:43">
      <c r="A224" s="112"/>
      <c r="B224" s="112"/>
      <c r="C224" s="112"/>
      <c r="D224" s="112"/>
      <c r="E224" s="112"/>
      <c r="F224" s="112"/>
      <c r="G224" s="112"/>
      <c r="H224" s="112"/>
      <c r="I224" s="112"/>
      <c r="J224" s="112"/>
      <c r="K224" s="112"/>
      <c r="L224" s="112"/>
      <c r="M224" s="112"/>
      <c r="N224" s="112"/>
      <c r="O224" s="112"/>
      <c r="P224" s="112"/>
      <c r="AI224" s="109"/>
      <c r="AJ224" s="109"/>
      <c r="AK224" s="109" t="s">
        <v>306</v>
      </c>
      <c r="AL224" s="109">
        <v>0</v>
      </c>
      <c r="AM224" s="109">
        <v>0</v>
      </c>
      <c r="AN224" s="109">
        <v>0</v>
      </c>
      <c r="AO224" s="109">
        <v>0</v>
      </c>
      <c r="AP224" s="109">
        <v>0</v>
      </c>
      <c r="AQ224" s="109">
        <v>0</v>
      </c>
    </row>
    <row r="225" s="107" customFormat="1" spans="1:43">
      <c r="A225" s="112"/>
      <c r="B225" s="112"/>
      <c r="C225" s="112"/>
      <c r="D225" s="112"/>
      <c r="E225" s="112"/>
      <c r="F225" s="112"/>
      <c r="G225" s="112"/>
      <c r="H225" s="112"/>
      <c r="I225" s="112"/>
      <c r="J225" s="112"/>
      <c r="K225" s="112"/>
      <c r="L225" s="112"/>
      <c r="M225" s="112"/>
      <c r="N225" s="112"/>
      <c r="O225" s="112"/>
      <c r="P225" s="112"/>
      <c r="AI225" s="109"/>
      <c r="AJ225" s="109"/>
      <c r="AK225" s="109" t="s">
        <v>307</v>
      </c>
      <c r="AL225" s="109">
        <v>0</v>
      </c>
      <c r="AM225" s="109">
        <v>0</v>
      </c>
      <c r="AN225" s="109">
        <v>0</v>
      </c>
      <c r="AO225" s="109">
        <v>0</v>
      </c>
      <c r="AP225" s="109">
        <v>0</v>
      </c>
      <c r="AQ225" s="109">
        <v>0</v>
      </c>
    </row>
    <row r="226" s="107" customFormat="1" spans="1:43">
      <c r="A226" s="112"/>
      <c r="B226" s="112"/>
      <c r="C226" s="112"/>
      <c r="D226" s="112"/>
      <c r="E226" s="112"/>
      <c r="F226" s="112"/>
      <c r="G226" s="112"/>
      <c r="H226" s="112"/>
      <c r="I226" s="112"/>
      <c r="J226" s="112"/>
      <c r="K226" s="112"/>
      <c r="L226" s="112"/>
      <c r="M226" s="112"/>
      <c r="N226" s="112"/>
      <c r="O226" s="112"/>
      <c r="P226" s="112"/>
      <c r="AI226" s="109"/>
      <c r="AJ226" s="109"/>
      <c r="AK226" s="109" t="s">
        <v>308</v>
      </c>
      <c r="AL226" s="109">
        <v>0</v>
      </c>
      <c r="AM226" s="109">
        <v>0</v>
      </c>
      <c r="AN226" s="109">
        <v>0</v>
      </c>
      <c r="AO226" s="109">
        <v>0</v>
      </c>
      <c r="AP226" s="109">
        <v>0</v>
      </c>
      <c r="AQ226" s="109">
        <v>0</v>
      </c>
    </row>
    <row r="227" s="107" customFormat="1" spans="1:43">
      <c r="A227" s="112"/>
      <c r="B227" s="112"/>
      <c r="C227" s="112"/>
      <c r="D227" s="112"/>
      <c r="E227" s="112"/>
      <c r="F227" s="112"/>
      <c r="G227" s="112"/>
      <c r="H227" s="112"/>
      <c r="I227" s="112"/>
      <c r="J227" s="112"/>
      <c r="K227" s="112"/>
      <c r="L227" s="112"/>
      <c r="M227" s="112"/>
      <c r="N227" s="112"/>
      <c r="O227" s="112"/>
      <c r="P227" s="112"/>
      <c r="AI227" s="109"/>
      <c r="AJ227" s="109"/>
      <c r="AK227" s="109" t="s">
        <v>309</v>
      </c>
      <c r="AL227" s="109">
        <v>0</v>
      </c>
      <c r="AM227" s="109">
        <v>0</v>
      </c>
      <c r="AN227" s="109">
        <v>0</v>
      </c>
      <c r="AO227" s="109">
        <v>0</v>
      </c>
      <c r="AP227" s="109">
        <v>0</v>
      </c>
      <c r="AQ227" s="109">
        <v>100000</v>
      </c>
    </row>
    <row r="228" s="107" customFormat="1" spans="1:43">
      <c r="A228" s="112"/>
      <c r="B228" s="112"/>
      <c r="C228" s="112"/>
      <c r="D228" s="112"/>
      <c r="E228" s="112"/>
      <c r="F228" s="112"/>
      <c r="G228" s="112"/>
      <c r="H228" s="112"/>
      <c r="I228" s="112"/>
      <c r="J228" s="112"/>
      <c r="K228" s="112"/>
      <c r="L228" s="112"/>
      <c r="M228" s="112"/>
      <c r="N228" s="112"/>
      <c r="O228" s="112"/>
      <c r="P228" s="112"/>
      <c r="AI228" s="109"/>
      <c r="AJ228" s="109"/>
      <c r="AK228" s="109" t="s">
        <v>310</v>
      </c>
      <c r="AL228" s="109">
        <v>0</v>
      </c>
      <c r="AM228" s="109">
        <v>0</v>
      </c>
      <c r="AN228" s="109">
        <v>0</v>
      </c>
      <c r="AO228" s="109">
        <v>0</v>
      </c>
      <c r="AP228" s="109">
        <v>0</v>
      </c>
      <c r="AQ228" s="109">
        <v>0</v>
      </c>
    </row>
    <row r="229" s="107" customFormat="1" spans="1:43">
      <c r="A229" s="112"/>
      <c r="B229" s="112"/>
      <c r="C229" s="112"/>
      <c r="D229" s="112"/>
      <c r="E229" s="112"/>
      <c r="F229" s="112"/>
      <c r="G229" s="112"/>
      <c r="H229" s="112"/>
      <c r="I229" s="112"/>
      <c r="J229" s="112"/>
      <c r="K229" s="112"/>
      <c r="L229" s="112"/>
      <c r="M229" s="112"/>
      <c r="N229" s="112"/>
      <c r="O229" s="112"/>
      <c r="P229" s="112"/>
      <c r="AI229" s="109"/>
      <c r="AJ229" s="109"/>
      <c r="AK229" s="109" t="s">
        <v>311</v>
      </c>
      <c r="AL229" s="109">
        <v>0</v>
      </c>
      <c r="AM229" s="109">
        <v>0</v>
      </c>
      <c r="AN229" s="109">
        <v>0</v>
      </c>
      <c r="AO229" s="109">
        <v>0</v>
      </c>
      <c r="AP229" s="109">
        <v>100000</v>
      </c>
      <c r="AQ229" s="109">
        <v>100000</v>
      </c>
    </row>
    <row r="230" s="107" customFormat="1" spans="1:43">
      <c r="A230" s="112"/>
      <c r="B230" s="112"/>
      <c r="C230" s="112"/>
      <c r="D230" s="112"/>
      <c r="E230" s="112"/>
      <c r="F230" s="112"/>
      <c r="G230" s="112"/>
      <c r="H230" s="112"/>
      <c r="I230" s="112"/>
      <c r="J230" s="112"/>
      <c r="K230" s="112"/>
      <c r="L230" s="112"/>
      <c r="M230" s="112"/>
      <c r="N230" s="112"/>
      <c r="O230" s="112"/>
      <c r="P230" s="112"/>
      <c r="AI230" s="109"/>
      <c r="AJ230" s="109"/>
      <c r="AK230" s="109" t="s">
        <v>312</v>
      </c>
      <c r="AL230" s="109">
        <v>0</v>
      </c>
      <c r="AM230" s="109">
        <v>0</v>
      </c>
      <c r="AN230" s="109">
        <v>0</v>
      </c>
      <c r="AO230" s="109">
        <v>0</v>
      </c>
      <c r="AP230" s="109">
        <v>0</v>
      </c>
      <c r="AQ230" s="109">
        <v>0</v>
      </c>
    </row>
    <row r="231" s="107" customFormat="1" spans="1:43">
      <c r="A231" s="112"/>
      <c r="B231" s="112"/>
      <c r="C231" s="112"/>
      <c r="D231" s="112"/>
      <c r="E231" s="112"/>
      <c r="F231" s="112"/>
      <c r="G231" s="112"/>
      <c r="H231" s="112"/>
      <c r="I231" s="112"/>
      <c r="J231" s="112"/>
      <c r="K231" s="112"/>
      <c r="L231" s="112"/>
      <c r="M231" s="112"/>
      <c r="N231" s="112"/>
      <c r="O231" s="112"/>
      <c r="P231" s="112"/>
      <c r="AI231" s="109"/>
      <c r="AJ231" s="109"/>
      <c r="AK231" s="109" t="s">
        <v>313</v>
      </c>
      <c r="AL231" s="109">
        <v>0</v>
      </c>
      <c r="AM231" s="109">
        <v>0</v>
      </c>
      <c r="AN231" s="109">
        <v>0</v>
      </c>
      <c r="AO231" s="109">
        <v>0</v>
      </c>
      <c r="AP231" s="109">
        <v>0</v>
      </c>
      <c r="AQ231" s="109">
        <v>17888</v>
      </c>
    </row>
    <row r="232" s="107" customFormat="1" spans="1:43">
      <c r="A232" s="112"/>
      <c r="B232" s="112"/>
      <c r="C232" s="112"/>
      <c r="D232" s="112"/>
      <c r="E232" s="112"/>
      <c r="F232" s="112"/>
      <c r="G232" s="112"/>
      <c r="H232" s="112"/>
      <c r="I232" s="112"/>
      <c r="J232" s="112"/>
      <c r="K232" s="112"/>
      <c r="L232" s="112"/>
      <c r="M232" s="112"/>
      <c r="N232" s="112"/>
      <c r="O232" s="112"/>
      <c r="P232" s="112"/>
      <c r="AI232" s="109"/>
      <c r="AJ232" s="109"/>
      <c r="AK232" s="109" t="s">
        <v>314</v>
      </c>
      <c r="AL232" s="109">
        <v>0</v>
      </c>
      <c r="AM232" s="109">
        <v>0</v>
      </c>
      <c r="AN232" s="109">
        <v>0</v>
      </c>
      <c r="AO232" s="109">
        <v>0</v>
      </c>
      <c r="AP232" s="109">
        <v>0</v>
      </c>
      <c r="AQ232" s="109">
        <v>0</v>
      </c>
    </row>
    <row r="233" s="107" customFormat="1" spans="1:43">
      <c r="A233" s="112"/>
      <c r="B233" s="112"/>
      <c r="C233" s="112"/>
      <c r="D233" s="112"/>
      <c r="E233" s="112"/>
      <c r="F233" s="112"/>
      <c r="G233" s="112"/>
      <c r="H233" s="112"/>
      <c r="I233" s="112"/>
      <c r="J233" s="112"/>
      <c r="K233" s="112"/>
      <c r="L233" s="112"/>
      <c r="M233" s="112"/>
      <c r="N233" s="112"/>
      <c r="O233" s="112"/>
      <c r="P233" s="112"/>
      <c r="AI233" s="109"/>
      <c r="AJ233" s="109"/>
      <c r="AK233" s="109" t="s">
        <v>315</v>
      </c>
      <c r="AL233" s="109">
        <v>0</v>
      </c>
      <c r="AM233" s="109">
        <v>0</v>
      </c>
      <c r="AN233" s="109">
        <v>0</v>
      </c>
      <c r="AO233" s="109">
        <v>3</v>
      </c>
      <c r="AP233" s="109">
        <v>136000</v>
      </c>
      <c r="AQ233" s="109">
        <v>136000</v>
      </c>
    </row>
    <row r="234" s="107" customFormat="1" spans="1:43">
      <c r="A234" s="112"/>
      <c r="B234" s="112"/>
      <c r="C234" s="112"/>
      <c r="D234" s="112"/>
      <c r="E234" s="112"/>
      <c r="F234" s="112"/>
      <c r="G234" s="112"/>
      <c r="H234" s="112"/>
      <c r="I234" s="112"/>
      <c r="J234" s="112"/>
      <c r="K234" s="112"/>
      <c r="L234" s="112"/>
      <c r="M234" s="112"/>
      <c r="N234" s="112"/>
      <c r="O234" s="112"/>
      <c r="P234" s="112"/>
      <c r="AI234" s="109"/>
      <c r="AJ234" s="109"/>
      <c r="AK234" s="109" t="s">
        <v>82</v>
      </c>
      <c r="AL234" s="109">
        <v>0</v>
      </c>
      <c r="AM234" s="109">
        <v>0</v>
      </c>
      <c r="AN234" s="109">
        <v>0</v>
      </c>
      <c r="AO234" s="109">
        <v>27</v>
      </c>
      <c r="AP234" s="109">
        <v>139000</v>
      </c>
      <c r="AQ234" s="109">
        <v>182500</v>
      </c>
    </row>
    <row r="235" s="107" customFormat="1" spans="1:43">
      <c r="A235" s="112"/>
      <c r="B235" s="112"/>
      <c r="C235" s="112"/>
      <c r="D235" s="112"/>
      <c r="E235" s="112"/>
      <c r="F235" s="112"/>
      <c r="G235" s="112"/>
      <c r="H235" s="112"/>
      <c r="I235" s="112"/>
      <c r="J235" s="112"/>
      <c r="K235" s="112"/>
      <c r="L235" s="112"/>
      <c r="M235" s="112"/>
      <c r="N235" s="112"/>
      <c r="O235" s="112"/>
      <c r="P235" s="112"/>
      <c r="AI235" s="109"/>
      <c r="AJ235" s="109"/>
      <c r="AK235" s="109" t="s">
        <v>316</v>
      </c>
      <c r="AL235" s="109">
        <v>0</v>
      </c>
      <c r="AM235" s="109">
        <v>0</v>
      </c>
      <c r="AN235" s="109">
        <v>0</v>
      </c>
      <c r="AO235" s="109">
        <v>1</v>
      </c>
      <c r="AP235" s="109">
        <v>0</v>
      </c>
      <c r="AQ235" s="109">
        <v>36550</v>
      </c>
    </row>
    <row r="236" s="107" customFormat="1" spans="1:43">
      <c r="A236" s="112"/>
      <c r="B236" s="112"/>
      <c r="C236" s="112"/>
      <c r="D236" s="112"/>
      <c r="E236" s="112"/>
      <c r="F236" s="112"/>
      <c r="G236" s="112"/>
      <c r="H236" s="112"/>
      <c r="I236" s="112"/>
      <c r="J236" s="112"/>
      <c r="K236" s="112"/>
      <c r="L236" s="112"/>
      <c r="M236" s="112"/>
      <c r="N236" s="112"/>
      <c r="O236" s="112"/>
      <c r="P236" s="112"/>
      <c r="AI236" s="109"/>
      <c r="AJ236" s="109"/>
      <c r="AK236" s="109" t="s">
        <v>317</v>
      </c>
      <c r="AL236" s="109">
        <v>0</v>
      </c>
      <c r="AM236" s="109">
        <v>0</v>
      </c>
      <c r="AN236" s="109">
        <v>0</v>
      </c>
      <c r="AO236" s="109">
        <v>0</v>
      </c>
      <c r="AP236" s="109">
        <v>0</v>
      </c>
      <c r="AQ236" s="109">
        <v>0</v>
      </c>
    </row>
    <row r="237" s="107" customFormat="1" spans="1:43">
      <c r="A237" s="112"/>
      <c r="B237" s="112"/>
      <c r="C237" s="112"/>
      <c r="D237" s="112"/>
      <c r="E237" s="112"/>
      <c r="F237" s="112"/>
      <c r="G237" s="112"/>
      <c r="H237" s="112"/>
      <c r="I237" s="112"/>
      <c r="J237" s="112"/>
      <c r="K237" s="112"/>
      <c r="L237" s="112"/>
      <c r="M237" s="112"/>
      <c r="N237" s="112"/>
      <c r="O237" s="112"/>
      <c r="P237" s="112"/>
      <c r="AI237" s="109"/>
      <c r="AJ237" s="109"/>
      <c r="AK237" s="109" t="s">
        <v>318</v>
      </c>
      <c r="AL237" s="109">
        <v>0</v>
      </c>
      <c r="AM237" s="109">
        <v>0</v>
      </c>
      <c r="AN237" s="109">
        <v>0</v>
      </c>
      <c r="AO237" s="109">
        <v>0</v>
      </c>
      <c r="AP237" s="109">
        <v>0</v>
      </c>
      <c r="AQ237" s="109">
        <v>200000</v>
      </c>
    </row>
    <row r="238" s="107" customFormat="1" spans="1:43">
      <c r="A238" s="112"/>
      <c r="B238" s="112"/>
      <c r="C238" s="112"/>
      <c r="D238" s="112"/>
      <c r="E238" s="112"/>
      <c r="F238" s="112"/>
      <c r="G238" s="112"/>
      <c r="H238" s="112"/>
      <c r="I238" s="112"/>
      <c r="J238" s="112"/>
      <c r="K238" s="112"/>
      <c r="L238" s="112"/>
      <c r="M238" s="112"/>
      <c r="N238" s="112"/>
      <c r="O238" s="112"/>
      <c r="P238" s="112"/>
      <c r="AI238" s="109"/>
      <c r="AJ238" s="109"/>
      <c r="AK238" s="109" t="s">
        <v>319</v>
      </c>
      <c r="AL238" s="109">
        <v>0</v>
      </c>
      <c r="AM238" s="109">
        <v>0</v>
      </c>
      <c r="AN238" s="109">
        <v>0</v>
      </c>
      <c r="AO238" s="109">
        <v>0</v>
      </c>
      <c r="AP238" s="109">
        <v>0</v>
      </c>
      <c r="AQ238" s="109">
        <v>0</v>
      </c>
    </row>
    <row r="239" s="107" customFormat="1" spans="1:43">
      <c r="A239" s="112"/>
      <c r="B239" s="112"/>
      <c r="C239" s="112"/>
      <c r="D239" s="112"/>
      <c r="E239" s="112"/>
      <c r="F239" s="112"/>
      <c r="G239" s="112"/>
      <c r="H239" s="112"/>
      <c r="I239" s="112"/>
      <c r="J239" s="112"/>
      <c r="K239" s="112"/>
      <c r="L239" s="112"/>
      <c r="M239" s="112"/>
      <c r="N239" s="112"/>
      <c r="O239" s="112"/>
      <c r="P239" s="112"/>
      <c r="AI239" s="109"/>
      <c r="AJ239" s="109"/>
      <c r="AK239" s="109" t="s">
        <v>320</v>
      </c>
      <c r="AL239" s="109">
        <v>0</v>
      </c>
      <c r="AM239" s="109">
        <v>0</v>
      </c>
      <c r="AN239" s="109">
        <v>0</v>
      </c>
      <c r="AO239" s="109">
        <v>0</v>
      </c>
      <c r="AP239" s="109">
        <v>0</v>
      </c>
      <c r="AQ239" s="109">
        <v>0</v>
      </c>
    </row>
    <row r="240" s="107" customFormat="1" spans="1:43">
      <c r="A240" s="112"/>
      <c r="B240" s="112"/>
      <c r="C240" s="112"/>
      <c r="D240" s="112"/>
      <c r="E240" s="112"/>
      <c r="F240" s="112"/>
      <c r="G240" s="112"/>
      <c r="H240" s="112"/>
      <c r="I240" s="112"/>
      <c r="J240" s="112"/>
      <c r="K240" s="112"/>
      <c r="L240" s="112"/>
      <c r="M240" s="112"/>
      <c r="N240" s="112"/>
      <c r="O240" s="112"/>
      <c r="P240" s="112"/>
      <c r="AI240" s="109"/>
      <c r="AJ240" s="109"/>
      <c r="AK240" s="109" t="s">
        <v>52</v>
      </c>
      <c r="AL240" s="109">
        <v>0</v>
      </c>
      <c r="AM240" s="109">
        <v>0</v>
      </c>
      <c r="AN240" s="109">
        <v>0</v>
      </c>
      <c r="AO240" s="109">
        <v>50</v>
      </c>
      <c r="AP240" s="109">
        <v>657000</v>
      </c>
      <c r="AQ240" s="109">
        <v>1005000</v>
      </c>
    </row>
    <row r="241" s="107" customFormat="1" spans="1:43">
      <c r="A241" s="112"/>
      <c r="B241" s="112"/>
      <c r="C241" s="112"/>
      <c r="D241" s="112"/>
      <c r="E241" s="112"/>
      <c r="F241" s="112"/>
      <c r="G241" s="112"/>
      <c r="H241" s="112"/>
      <c r="I241" s="112"/>
      <c r="J241" s="112"/>
      <c r="K241" s="112"/>
      <c r="L241" s="112"/>
      <c r="M241" s="112"/>
      <c r="N241" s="112"/>
      <c r="O241" s="112"/>
      <c r="P241" s="112"/>
      <c r="AI241" s="109"/>
      <c r="AJ241" s="109"/>
      <c r="AK241" s="109" t="s">
        <v>321</v>
      </c>
      <c r="AL241" s="109">
        <v>0</v>
      </c>
      <c r="AM241" s="109">
        <v>0</v>
      </c>
      <c r="AN241" s="109">
        <v>0</v>
      </c>
      <c r="AO241" s="109">
        <v>0</v>
      </c>
      <c r="AP241" s="109">
        <v>0</v>
      </c>
      <c r="AQ241" s="109">
        <v>0</v>
      </c>
    </row>
    <row r="242" s="107" customFormat="1" spans="1:43">
      <c r="A242" s="112"/>
      <c r="B242" s="112"/>
      <c r="C242" s="112"/>
      <c r="D242" s="112"/>
      <c r="E242" s="112"/>
      <c r="F242" s="112"/>
      <c r="G242" s="112"/>
      <c r="H242" s="112"/>
      <c r="I242" s="112"/>
      <c r="J242" s="112"/>
      <c r="K242" s="112"/>
      <c r="L242" s="112"/>
      <c r="M242" s="112"/>
      <c r="N242" s="112"/>
      <c r="O242" s="112"/>
      <c r="P242" s="112"/>
      <c r="AI242" s="109"/>
      <c r="AJ242" s="109"/>
      <c r="AK242" s="109" t="s">
        <v>322</v>
      </c>
      <c r="AL242" s="109">
        <v>0</v>
      </c>
      <c r="AM242" s="109">
        <v>0</v>
      </c>
      <c r="AN242" s="109">
        <v>0</v>
      </c>
      <c r="AO242" s="109">
        <v>0</v>
      </c>
      <c r="AP242" s="109">
        <v>0</v>
      </c>
      <c r="AQ242" s="109">
        <v>0</v>
      </c>
    </row>
    <row r="243" s="107" customFormat="1" spans="1:43">
      <c r="A243" s="112"/>
      <c r="B243" s="112"/>
      <c r="C243" s="112"/>
      <c r="D243" s="112"/>
      <c r="E243" s="112"/>
      <c r="F243" s="112"/>
      <c r="G243" s="112"/>
      <c r="H243" s="112"/>
      <c r="I243" s="112"/>
      <c r="J243" s="112"/>
      <c r="K243" s="112"/>
      <c r="L243" s="112"/>
      <c r="M243" s="112"/>
      <c r="N243" s="112"/>
      <c r="O243" s="112"/>
      <c r="P243" s="112"/>
      <c r="AI243" s="109"/>
      <c r="AJ243" s="109"/>
      <c r="AK243" s="109" t="s">
        <v>69</v>
      </c>
      <c r="AL243" s="109">
        <v>0</v>
      </c>
      <c r="AM243" s="109">
        <v>0</v>
      </c>
      <c r="AN243" s="109">
        <v>0</v>
      </c>
      <c r="AO243" s="109">
        <v>1</v>
      </c>
      <c r="AP243" s="109">
        <v>0</v>
      </c>
      <c r="AQ243" s="109">
        <v>0</v>
      </c>
    </row>
    <row r="244" s="107" customFormat="1" spans="1:43">
      <c r="A244" s="112"/>
      <c r="B244" s="112"/>
      <c r="C244" s="112"/>
      <c r="D244" s="112"/>
      <c r="E244" s="112"/>
      <c r="F244" s="112"/>
      <c r="G244" s="112"/>
      <c r="H244" s="112"/>
      <c r="I244" s="112"/>
      <c r="J244" s="112"/>
      <c r="K244" s="112"/>
      <c r="L244" s="112"/>
      <c r="M244" s="112"/>
      <c r="N244" s="112"/>
      <c r="O244" s="112"/>
      <c r="P244" s="112"/>
      <c r="AI244" s="109"/>
      <c r="AJ244" s="109"/>
      <c r="AK244" s="109" t="s">
        <v>323</v>
      </c>
      <c r="AL244" s="109">
        <v>0</v>
      </c>
      <c r="AM244" s="109">
        <v>0</v>
      </c>
      <c r="AN244" s="109">
        <v>0</v>
      </c>
      <c r="AO244" s="109">
        <v>0</v>
      </c>
      <c r="AP244" s="109">
        <v>0</v>
      </c>
      <c r="AQ244" s="109">
        <v>0</v>
      </c>
    </row>
    <row r="245" s="107" customFormat="1" spans="1:43">
      <c r="A245" s="112"/>
      <c r="B245" s="112"/>
      <c r="C245" s="112"/>
      <c r="D245" s="112"/>
      <c r="E245" s="112"/>
      <c r="F245" s="112"/>
      <c r="G245" s="112"/>
      <c r="H245" s="112"/>
      <c r="I245" s="112"/>
      <c r="J245" s="112"/>
      <c r="K245" s="112"/>
      <c r="L245" s="112"/>
      <c r="M245" s="112"/>
      <c r="N245" s="112"/>
      <c r="O245" s="112"/>
      <c r="P245" s="112"/>
      <c r="AI245" s="109"/>
      <c r="AJ245" s="109"/>
      <c r="AK245" s="109" t="s">
        <v>324</v>
      </c>
      <c r="AL245" s="109">
        <v>0</v>
      </c>
      <c r="AM245" s="109">
        <v>0</v>
      </c>
      <c r="AN245" s="109">
        <v>0</v>
      </c>
      <c r="AO245" s="109">
        <v>0</v>
      </c>
      <c r="AP245" s="109">
        <v>0</v>
      </c>
      <c r="AQ245" s="109">
        <v>0</v>
      </c>
    </row>
    <row r="246" s="107" customFormat="1" spans="1:43">
      <c r="A246" s="112"/>
      <c r="B246" s="112"/>
      <c r="C246" s="112"/>
      <c r="D246" s="112"/>
      <c r="E246" s="112"/>
      <c r="F246" s="112"/>
      <c r="G246" s="112"/>
      <c r="H246" s="112"/>
      <c r="I246" s="112"/>
      <c r="J246" s="112"/>
      <c r="K246" s="112"/>
      <c r="L246" s="112"/>
      <c r="M246" s="112"/>
      <c r="N246" s="112"/>
      <c r="O246" s="112"/>
      <c r="P246" s="112"/>
      <c r="AI246" s="109"/>
      <c r="AJ246" s="109"/>
      <c r="AK246" s="109" t="s">
        <v>325</v>
      </c>
      <c r="AL246" s="109">
        <v>0</v>
      </c>
      <c r="AM246" s="109">
        <v>0</v>
      </c>
      <c r="AN246" s="109">
        <v>0</v>
      </c>
      <c r="AO246" s="109">
        <v>0</v>
      </c>
      <c r="AP246" s="109">
        <v>0</v>
      </c>
      <c r="AQ246" s="109">
        <v>0</v>
      </c>
    </row>
    <row r="247" s="107" customFormat="1" spans="1:43">
      <c r="A247" s="112"/>
      <c r="B247" s="112"/>
      <c r="C247" s="112"/>
      <c r="D247" s="112"/>
      <c r="E247" s="112"/>
      <c r="F247" s="112"/>
      <c r="G247" s="112"/>
      <c r="H247" s="112"/>
      <c r="I247" s="112"/>
      <c r="J247" s="112"/>
      <c r="K247" s="112"/>
      <c r="L247" s="112"/>
      <c r="M247" s="112"/>
      <c r="N247" s="112"/>
      <c r="O247" s="112"/>
      <c r="P247" s="112"/>
      <c r="AI247" s="109"/>
      <c r="AJ247" s="109"/>
      <c r="AK247" s="109" t="s">
        <v>326</v>
      </c>
      <c r="AL247" s="109">
        <v>0</v>
      </c>
      <c r="AM247" s="109">
        <v>0</v>
      </c>
      <c r="AN247" s="109">
        <v>0</v>
      </c>
      <c r="AO247" s="109">
        <v>0</v>
      </c>
      <c r="AP247" s="109">
        <v>0</v>
      </c>
      <c r="AQ247" s="109">
        <v>0</v>
      </c>
    </row>
    <row r="248" s="107" customFormat="1" spans="1:43">
      <c r="A248" s="112"/>
      <c r="B248" s="112"/>
      <c r="C248" s="112"/>
      <c r="D248" s="112"/>
      <c r="E248" s="112"/>
      <c r="F248" s="112"/>
      <c r="G248" s="112"/>
      <c r="H248" s="112"/>
      <c r="I248" s="112"/>
      <c r="J248" s="112"/>
      <c r="K248" s="112"/>
      <c r="L248" s="112"/>
      <c r="M248" s="112"/>
      <c r="N248" s="112"/>
      <c r="O248" s="112"/>
      <c r="P248" s="112"/>
      <c r="AI248" s="109"/>
      <c r="AJ248" s="109"/>
      <c r="AK248" s="109" t="s">
        <v>327</v>
      </c>
      <c r="AL248" s="109">
        <v>0</v>
      </c>
      <c r="AM248" s="109">
        <v>0</v>
      </c>
      <c r="AN248" s="109">
        <v>0</v>
      </c>
      <c r="AO248" s="109">
        <v>0</v>
      </c>
      <c r="AP248" s="109">
        <v>0</v>
      </c>
      <c r="AQ248" s="109">
        <v>0</v>
      </c>
    </row>
    <row r="249" s="107" customFormat="1" spans="1:43">
      <c r="A249" s="112"/>
      <c r="B249" s="112"/>
      <c r="C249" s="112"/>
      <c r="D249" s="112"/>
      <c r="E249" s="112"/>
      <c r="F249" s="112"/>
      <c r="G249" s="112"/>
      <c r="H249" s="112"/>
      <c r="I249" s="112"/>
      <c r="J249" s="112"/>
      <c r="K249" s="112"/>
      <c r="L249" s="112"/>
      <c r="M249" s="112"/>
      <c r="N249" s="112"/>
      <c r="O249" s="112"/>
      <c r="P249" s="112"/>
      <c r="AI249" s="109"/>
      <c r="AJ249" s="109"/>
      <c r="AK249" s="109" t="s">
        <v>328</v>
      </c>
      <c r="AL249" s="109">
        <v>0</v>
      </c>
      <c r="AM249" s="109">
        <v>0</v>
      </c>
      <c r="AN249" s="109">
        <v>0</v>
      </c>
      <c r="AO249" s="109">
        <v>0</v>
      </c>
      <c r="AP249" s="109">
        <v>0</v>
      </c>
      <c r="AQ249" s="109">
        <v>0</v>
      </c>
    </row>
    <row r="250" s="107" customFormat="1" spans="1:43">
      <c r="A250" s="112"/>
      <c r="B250" s="112"/>
      <c r="C250" s="112"/>
      <c r="D250" s="112"/>
      <c r="E250" s="112"/>
      <c r="F250" s="112"/>
      <c r="G250" s="112"/>
      <c r="H250" s="112"/>
      <c r="I250" s="112"/>
      <c r="J250" s="112"/>
      <c r="K250" s="112"/>
      <c r="L250" s="112"/>
      <c r="M250" s="112"/>
      <c r="N250" s="112"/>
      <c r="O250" s="112"/>
      <c r="P250" s="112"/>
      <c r="AI250" s="109"/>
      <c r="AJ250" s="109"/>
      <c r="AK250" s="109" t="s">
        <v>329</v>
      </c>
      <c r="AL250" s="109">
        <v>0</v>
      </c>
      <c r="AM250" s="109">
        <v>0</v>
      </c>
      <c r="AN250" s="109">
        <v>0</v>
      </c>
      <c r="AO250" s="109">
        <v>0</v>
      </c>
      <c r="AP250" s="109">
        <v>0</v>
      </c>
      <c r="AQ250" s="109">
        <v>132571</v>
      </c>
    </row>
    <row r="251" s="107" customFormat="1" spans="1:43">
      <c r="A251" s="112"/>
      <c r="B251" s="112"/>
      <c r="C251" s="112"/>
      <c r="D251" s="112"/>
      <c r="E251" s="112"/>
      <c r="F251" s="112"/>
      <c r="G251" s="112"/>
      <c r="H251" s="112"/>
      <c r="I251" s="112"/>
      <c r="J251" s="112"/>
      <c r="K251" s="112"/>
      <c r="L251" s="112"/>
      <c r="M251" s="112"/>
      <c r="N251" s="112"/>
      <c r="O251" s="112"/>
      <c r="P251" s="112"/>
      <c r="AI251" s="109"/>
      <c r="AJ251" s="109"/>
      <c r="AK251" s="109" t="s">
        <v>330</v>
      </c>
      <c r="AL251" s="109">
        <v>0</v>
      </c>
      <c r="AM251" s="109">
        <v>0</v>
      </c>
      <c r="AN251" s="109">
        <v>0</v>
      </c>
      <c r="AO251" s="109">
        <v>0</v>
      </c>
      <c r="AP251" s="109">
        <v>0</v>
      </c>
      <c r="AQ251" s="109">
        <v>0</v>
      </c>
    </row>
    <row r="252" s="107" customFormat="1" spans="1:43">
      <c r="A252" s="112"/>
      <c r="B252" s="112"/>
      <c r="C252" s="112"/>
      <c r="D252" s="112"/>
      <c r="E252" s="112"/>
      <c r="F252" s="112"/>
      <c r="G252" s="112"/>
      <c r="H252" s="112"/>
      <c r="I252" s="112"/>
      <c r="J252" s="112"/>
      <c r="K252" s="112"/>
      <c r="L252" s="112"/>
      <c r="M252" s="112"/>
      <c r="N252" s="112"/>
      <c r="O252" s="112"/>
      <c r="P252" s="112"/>
      <c r="AI252" s="109"/>
      <c r="AJ252" s="109"/>
      <c r="AK252" s="109" t="s">
        <v>331</v>
      </c>
      <c r="AL252" s="109">
        <v>0</v>
      </c>
      <c r="AM252" s="109">
        <v>0</v>
      </c>
      <c r="AN252" s="109">
        <v>0</v>
      </c>
      <c r="AO252" s="109">
        <v>0</v>
      </c>
      <c r="AP252" s="109">
        <v>0</v>
      </c>
      <c r="AQ252" s="109">
        <v>0</v>
      </c>
    </row>
    <row r="253" s="107" customFormat="1" spans="1:43">
      <c r="A253" s="112"/>
      <c r="B253" s="112"/>
      <c r="C253" s="112"/>
      <c r="D253" s="112"/>
      <c r="E253" s="112"/>
      <c r="F253" s="112"/>
      <c r="G253" s="112"/>
      <c r="H253" s="112"/>
      <c r="I253" s="112"/>
      <c r="J253" s="112"/>
      <c r="K253" s="112"/>
      <c r="L253" s="112"/>
      <c r="M253" s="112"/>
      <c r="N253" s="112"/>
      <c r="O253" s="112"/>
      <c r="P253" s="112"/>
      <c r="AI253" s="109"/>
      <c r="AJ253" s="109"/>
      <c r="AK253" s="109" t="s">
        <v>332</v>
      </c>
      <c r="AL253" s="109">
        <v>0</v>
      </c>
      <c r="AM253" s="109">
        <v>0</v>
      </c>
      <c r="AN253" s="109">
        <v>60000</v>
      </c>
      <c r="AO253" s="109">
        <v>0</v>
      </c>
      <c r="AP253" s="109">
        <v>0</v>
      </c>
      <c r="AQ253" s="109">
        <v>70000</v>
      </c>
    </row>
    <row r="254" s="107" customFormat="1" spans="1:43">
      <c r="A254" s="112"/>
      <c r="B254" s="112"/>
      <c r="C254" s="112"/>
      <c r="D254" s="112"/>
      <c r="E254" s="112"/>
      <c r="F254" s="112"/>
      <c r="G254" s="112"/>
      <c r="H254" s="112"/>
      <c r="I254" s="112"/>
      <c r="J254" s="112"/>
      <c r="K254" s="112"/>
      <c r="L254" s="112"/>
      <c r="M254" s="112"/>
      <c r="N254" s="112"/>
      <c r="O254" s="112"/>
      <c r="P254" s="112"/>
      <c r="AI254" s="109"/>
      <c r="AJ254" s="109"/>
      <c r="AK254" s="109" t="s">
        <v>333</v>
      </c>
      <c r="AL254" s="109">
        <v>0</v>
      </c>
      <c r="AM254" s="109">
        <v>0</v>
      </c>
      <c r="AN254" s="109">
        <v>0</v>
      </c>
      <c r="AO254" s="109">
        <v>0</v>
      </c>
      <c r="AP254" s="109">
        <v>0</v>
      </c>
      <c r="AQ254" s="109">
        <v>0</v>
      </c>
    </row>
    <row r="255" s="107" customFormat="1" spans="1:43">
      <c r="A255" s="112"/>
      <c r="B255" s="112"/>
      <c r="C255" s="112"/>
      <c r="D255" s="112"/>
      <c r="E255" s="112"/>
      <c r="F255" s="112"/>
      <c r="G255" s="112"/>
      <c r="H255" s="112"/>
      <c r="I255" s="112"/>
      <c r="J255" s="112"/>
      <c r="K255" s="112"/>
      <c r="L255" s="112"/>
      <c r="M255" s="112"/>
      <c r="N255" s="112"/>
      <c r="O255" s="112"/>
      <c r="P255" s="112"/>
      <c r="AI255" s="109"/>
      <c r="AJ255" s="109"/>
      <c r="AK255" s="109" t="s">
        <v>334</v>
      </c>
      <c r="AL255" s="109">
        <v>0</v>
      </c>
      <c r="AM255" s="109">
        <v>0</v>
      </c>
      <c r="AN255" s="109">
        <v>0</v>
      </c>
      <c r="AO255" s="109">
        <v>0</v>
      </c>
      <c r="AP255" s="109">
        <v>0</v>
      </c>
      <c r="AQ255" s="109">
        <v>0</v>
      </c>
    </row>
    <row r="256" s="107" customFormat="1" spans="1:43">
      <c r="A256" s="112"/>
      <c r="B256" s="112"/>
      <c r="C256" s="112"/>
      <c r="D256" s="112"/>
      <c r="E256" s="112"/>
      <c r="F256" s="112"/>
      <c r="G256" s="112"/>
      <c r="H256" s="112"/>
      <c r="I256" s="112"/>
      <c r="J256" s="112"/>
      <c r="K256" s="112"/>
      <c r="L256" s="112"/>
      <c r="M256" s="112"/>
      <c r="N256" s="112"/>
      <c r="O256" s="112"/>
      <c r="P256" s="112"/>
      <c r="AI256" s="109"/>
      <c r="AJ256" s="109"/>
      <c r="AK256" s="109" t="s">
        <v>72</v>
      </c>
      <c r="AL256" s="109">
        <v>0</v>
      </c>
      <c r="AM256" s="109">
        <v>0</v>
      </c>
      <c r="AN256" s="109">
        <v>0</v>
      </c>
      <c r="AO256" s="109">
        <v>1</v>
      </c>
      <c r="AP256" s="109">
        <v>0</v>
      </c>
      <c r="AQ256" s="109">
        <v>808700</v>
      </c>
    </row>
    <row r="257" s="107" customFormat="1" spans="1:43">
      <c r="A257" s="112"/>
      <c r="B257" s="112"/>
      <c r="C257" s="112"/>
      <c r="D257" s="112"/>
      <c r="E257" s="112"/>
      <c r="F257" s="112"/>
      <c r="G257" s="112"/>
      <c r="H257" s="112"/>
      <c r="I257" s="112"/>
      <c r="J257" s="112"/>
      <c r="K257" s="112"/>
      <c r="L257" s="112"/>
      <c r="M257" s="112"/>
      <c r="N257" s="112"/>
      <c r="O257" s="112"/>
      <c r="P257" s="112"/>
      <c r="AI257" s="109"/>
      <c r="AJ257" s="109"/>
      <c r="AK257" s="109" t="s">
        <v>335</v>
      </c>
      <c r="AL257" s="109">
        <v>0</v>
      </c>
      <c r="AM257" s="109">
        <v>0</v>
      </c>
      <c r="AN257" s="109">
        <v>0</v>
      </c>
      <c r="AO257" s="109">
        <v>0</v>
      </c>
      <c r="AP257" s="109">
        <v>0</v>
      </c>
      <c r="AQ257" s="109">
        <v>0</v>
      </c>
    </row>
    <row r="258" s="107" customFormat="1" spans="1:43">
      <c r="A258" s="112"/>
      <c r="B258" s="112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AI258" s="109"/>
      <c r="AJ258" s="109"/>
      <c r="AK258" s="109" t="s">
        <v>336</v>
      </c>
      <c r="AL258" s="109">
        <v>0</v>
      </c>
      <c r="AM258" s="109">
        <v>0</v>
      </c>
      <c r="AN258" s="109">
        <v>0</v>
      </c>
      <c r="AO258" s="109">
        <v>0</v>
      </c>
      <c r="AP258" s="109">
        <v>0</v>
      </c>
      <c r="AQ258" s="109">
        <v>0</v>
      </c>
    </row>
    <row r="259" s="107" customFormat="1" spans="1:43">
      <c r="A259" s="112"/>
      <c r="B259" s="112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AI259" s="109"/>
      <c r="AJ259" s="109"/>
      <c r="AK259" s="109" t="s">
        <v>337</v>
      </c>
      <c r="AL259" s="109">
        <v>0</v>
      </c>
      <c r="AM259" s="109">
        <v>0</v>
      </c>
      <c r="AN259" s="109">
        <v>0</v>
      </c>
      <c r="AO259" s="109">
        <v>0</v>
      </c>
      <c r="AP259" s="109">
        <v>0</v>
      </c>
      <c r="AQ259" s="109">
        <v>0</v>
      </c>
    </row>
    <row r="260" s="107" customFormat="1" spans="1:43">
      <c r="A260" s="112"/>
      <c r="B260" s="112"/>
      <c r="C260" s="112"/>
      <c r="D260" s="112"/>
      <c r="E260" s="112"/>
      <c r="F260" s="112"/>
      <c r="G260" s="112"/>
      <c r="H260" s="112"/>
      <c r="I260" s="112"/>
      <c r="J260" s="112"/>
      <c r="K260" s="112"/>
      <c r="L260" s="112"/>
      <c r="M260" s="112"/>
      <c r="N260" s="112"/>
      <c r="O260" s="112"/>
      <c r="P260" s="112"/>
      <c r="AI260" s="109"/>
      <c r="AJ260" s="109"/>
      <c r="AK260" s="109" t="s">
        <v>338</v>
      </c>
      <c r="AL260" s="109">
        <v>0</v>
      </c>
      <c r="AM260" s="109">
        <v>0</v>
      </c>
      <c r="AN260" s="109">
        <v>0</v>
      </c>
      <c r="AO260" s="109">
        <v>0</v>
      </c>
      <c r="AP260" s="109">
        <v>0</v>
      </c>
      <c r="AQ260" s="109">
        <v>0</v>
      </c>
    </row>
    <row r="261" s="107" customFormat="1" spans="1:43">
      <c r="A261" s="112"/>
      <c r="B261" s="112"/>
      <c r="C261" s="112"/>
      <c r="D261" s="112"/>
      <c r="E261" s="112"/>
      <c r="F261" s="112"/>
      <c r="G261" s="112"/>
      <c r="H261" s="112"/>
      <c r="I261" s="112"/>
      <c r="J261" s="112"/>
      <c r="K261" s="112"/>
      <c r="L261" s="112"/>
      <c r="M261" s="112"/>
      <c r="N261" s="112"/>
      <c r="O261" s="112"/>
      <c r="P261" s="112"/>
      <c r="AI261" s="109"/>
      <c r="AJ261" s="109"/>
      <c r="AK261" s="109" t="s">
        <v>339</v>
      </c>
      <c r="AL261" s="109">
        <v>0</v>
      </c>
      <c r="AM261" s="109">
        <v>0</v>
      </c>
      <c r="AN261" s="109">
        <v>0</v>
      </c>
      <c r="AO261" s="109">
        <v>0</v>
      </c>
      <c r="AP261" s="109">
        <v>0</v>
      </c>
      <c r="AQ261" s="109">
        <v>0</v>
      </c>
    </row>
    <row r="262" s="107" customFormat="1" spans="1:43">
      <c r="A262" s="112"/>
      <c r="B262" s="112"/>
      <c r="C262" s="112"/>
      <c r="D262" s="112"/>
      <c r="E262" s="112"/>
      <c r="F262" s="112"/>
      <c r="G262" s="112"/>
      <c r="H262" s="112"/>
      <c r="I262" s="112"/>
      <c r="J262" s="112"/>
      <c r="K262" s="112"/>
      <c r="L262" s="112"/>
      <c r="M262" s="112"/>
      <c r="N262" s="112"/>
      <c r="O262" s="112"/>
      <c r="P262" s="112"/>
      <c r="AI262" s="109"/>
      <c r="AJ262" s="109"/>
      <c r="AK262" s="109" t="s">
        <v>340</v>
      </c>
      <c r="AL262" s="109">
        <v>0</v>
      </c>
      <c r="AM262" s="109">
        <v>0</v>
      </c>
      <c r="AN262" s="109">
        <v>0</v>
      </c>
      <c r="AO262" s="109">
        <v>0</v>
      </c>
      <c r="AP262" s="109">
        <v>0</v>
      </c>
      <c r="AQ262" s="109">
        <v>6000</v>
      </c>
    </row>
    <row r="263" s="107" customFormat="1" spans="1:43">
      <c r="A263" s="112"/>
      <c r="B263" s="112"/>
      <c r="C263" s="112"/>
      <c r="D263" s="112"/>
      <c r="E263" s="112"/>
      <c r="F263" s="112"/>
      <c r="G263" s="112"/>
      <c r="H263" s="112"/>
      <c r="I263" s="112"/>
      <c r="J263" s="112"/>
      <c r="K263" s="112"/>
      <c r="L263" s="112"/>
      <c r="M263" s="112"/>
      <c r="N263" s="112"/>
      <c r="O263" s="112"/>
      <c r="P263" s="112"/>
      <c r="AI263" s="109"/>
      <c r="AJ263" s="109"/>
      <c r="AK263" s="109" t="s">
        <v>341</v>
      </c>
      <c r="AL263" s="109">
        <v>0</v>
      </c>
      <c r="AM263" s="109">
        <v>0</v>
      </c>
      <c r="AN263" s="109">
        <v>0</v>
      </c>
      <c r="AO263" s="109">
        <v>0</v>
      </c>
      <c r="AP263" s="109">
        <v>0</v>
      </c>
      <c r="AQ263" s="109">
        <v>0</v>
      </c>
    </row>
    <row r="264" s="107" customFormat="1" spans="1:43">
      <c r="A264" s="112"/>
      <c r="B264" s="112"/>
      <c r="C264" s="112"/>
      <c r="D264" s="112"/>
      <c r="E264" s="112"/>
      <c r="F264" s="112"/>
      <c r="G264" s="112"/>
      <c r="H264" s="112"/>
      <c r="I264" s="112"/>
      <c r="J264" s="112"/>
      <c r="K264" s="112"/>
      <c r="L264" s="112"/>
      <c r="M264" s="112"/>
      <c r="N264" s="112"/>
      <c r="O264" s="112"/>
      <c r="P264" s="112"/>
      <c r="AI264" s="109"/>
      <c r="AJ264" s="109"/>
      <c r="AK264" s="109" t="s">
        <v>342</v>
      </c>
      <c r="AL264" s="109">
        <v>0</v>
      </c>
      <c r="AM264" s="109">
        <v>0</v>
      </c>
      <c r="AN264" s="109">
        <v>0</v>
      </c>
      <c r="AO264" s="109">
        <v>0</v>
      </c>
      <c r="AP264" s="109">
        <v>0</v>
      </c>
      <c r="AQ264" s="109">
        <v>0</v>
      </c>
    </row>
    <row r="265" s="107" customFormat="1" spans="1:43">
      <c r="A265" s="112"/>
      <c r="B265" s="112"/>
      <c r="C265" s="112"/>
      <c r="D265" s="112"/>
      <c r="E265" s="112"/>
      <c r="F265" s="112"/>
      <c r="G265" s="112"/>
      <c r="H265" s="112"/>
      <c r="I265" s="112"/>
      <c r="J265" s="112"/>
      <c r="K265" s="112"/>
      <c r="L265" s="112"/>
      <c r="M265" s="112"/>
      <c r="N265" s="112"/>
      <c r="O265" s="112"/>
      <c r="P265" s="112"/>
      <c r="AI265" s="109"/>
      <c r="AJ265" s="109"/>
      <c r="AK265" s="109" t="s">
        <v>343</v>
      </c>
      <c r="AL265" s="109">
        <v>0</v>
      </c>
      <c r="AM265" s="109">
        <v>0</v>
      </c>
      <c r="AN265" s="109">
        <v>0</v>
      </c>
      <c r="AO265" s="109">
        <v>0</v>
      </c>
      <c r="AP265" s="109">
        <v>0</v>
      </c>
      <c r="AQ265" s="109">
        <v>0</v>
      </c>
    </row>
    <row r="266" s="107" customFormat="1" spans="1:43">
      <c r="A266" s="112"/>
      <c r="B266" s="112"/>
      <c r="C266" s="112"/>
      <c r="D266" s="112"/>
      <c r="E266" s="112"/>
      <c r="F266" s="112"/>
      <c r="G266" s="112"/>
      <c r="H266" s="112"/>
      <c r="I266" s="112"/>
      <c r="J266" s="112"/>
      <c r="K266" s="112"/>
      <c r="L266" s="112"/>
      <c r="M266" s="112"/>
      <c r="N266" s="112"/>
      <c r="O266" s="112"/>
      <c r="P266" s="112"/>
      <c r="AI266" s="109"/>
      <c r="AJ266" s="109"/>
      <c r="AK266" s="109" t="s">
        <v>344</v>
      </c>
      <c r="AL266" s="109">
        <v>0</v>
      </c>
      <c r="AM266" s="109">
        <v>0</v>
      </c>
      <c r="AN266" s="109">
        <v>0</v>
      </c>
      <c r="AO266" s="109">
        <v>0</v>
      </c>
      <c r="AP266" s="109">
        <v>0</v>
      </c>
      <c r="AQ266" s="109">
        <v>0</v>
      </c>
    </row>
    <row r="267" s="107" customFormat="1" spans="1:43">
      <c r="A267" s="112"/>
      <c r="B267" s="112"/>
      <c r="C267" s="112"/>
      <c r="D267" s="112"/>
      <c r="E267" s="112"/>
      <c r="F267" s="112"/>
      <c r="G267" s="112"/>
      <c r="H267" s="112"/>
      <c r="I267" s="112"/>
      <c r="J267" s="112"/>
      <c r="K267" s="112"/>
      <c r="L267" s="112"/>
      <c r="M267" s="112"/>
      <c r="N267" s="112"/>
      <c r="O267" s="112"/>
      <c r="P267" s="112"/>
      <c r="AI267" s="109"/>
      <c r="AJ267" s="109"/>
      <c r="AK267" s="109" t="s">
        <v>345</v>
      </c>
      <c r="AL267" s="109">
        <v>0</v>
      </c>
      <c r="AM267" s="109">
        <v>0</v>
      </c>
      <c r="AN267" s="109">
        <v>0</v>
      </c>
      <c r="AO267" s="109">
        <v>0</v>
      </c>
      <c r="AP267" s="109">
        <v>0</v>
      </c>
      <c r="AQ267" s="109">
        <v>0</v>
      </c>
    </row>
    <row r="268" s="107" customFormat="1" spans="1:43">
      <c r="A268" s="112"/>
      <c r="B268" s="112"/>
      <c r="C268" s="112"/>
      <c r="D268" s="112"/>
      <c r="E268" s="112"/>
      <c r="F268" s="112"/>
      <c r="G268" s="112"/>
      <c r="H268" s="112"/>
      <c r="I268" s="112"/>
      <c r="J268" s="112"/>
      <c r="K268" s="112"/>
      <c r="L268" s="112"/>
      <c r="M268" s="112"/>
      <c r="N268" s="112"/>
      <c r="O268" s="112"/>
      <c r="P268" s="112"/>
      <c r="AI268" s="109"/>
      <c r="AJ268" s="109"/>
      <c r="AK268" s="109" t="s">
        <v>346</v>
      </c>
      <c r="AL268" s="109">
        <v>0</v>
      </c>
      <c r="AM268" s="109">
        <v>0</v>
      </c>
      <c r="AN268" s="109">
        <v>0</v>
      </c>
      <c r="AO268" s="109">
        <v>1</v>
      </c>
      <c r="AP268" s="109">
        <v>0</v>
      </c>
      <c r="AQ268" s="109">
        <v>0</v>
      </c>
    </row>
    <row r="269" s="107" customFormat="1" spans="1:43">
      <c r="A269" s="112"/>
      <c r="B269" s="112"/>
      <c r="C269" s="112"/>
      <c r="D269" s="112"/>
      <c r="E269" s="112"/>
      <c r="F269" s="112"/>
      <c r="G269" s="112"/>
      <c r="H269" s="112"/>
      <c r="I269" s="112"/>
      <c r="J269" s="112"/>
      <c r="K269" s="112"/>
      <c r="L269" s="112"/>
      <c r="M269" s="112"/>
      <c r="N269" s="112"/>
      <c r="O269" s="112"/>
      <c r="P269" s="112"/>
      <c r="AI269" s="109"/>
      <c r="AJ269" s="109"/>
      <c r="AK269" s="109" t="s">
        <v>347</v>
      </c>
      <c r="AL269" s="109">
        <v>0</v>
      </c>
      <c r="AM269" s="109">
        <v>0</v>
      </c>
      <c r="AN269" s="109">
        <v>0</v>
      </c>
      <c r="AO269" s="109">
        <v>0</v>
      </c>
      <c r="AP269" s="109">
        <v>43000</v>
      </c>
      <c r="AQ269" s="109">
        <v>140900</v>
      </c>
    </row>
    <row r="270" s="107" customFormat="1" spans="1:43">
      <c r="A270" s="112"/>
      <c r="B270" s="112"/>
      <c r="C270" s="112"/>
      <c r="D270" s="112"/>
      <c r="E270" s="112"/>
      <c r="F270" s="112"/>
      <c r="G270" s="112"/>
      <c r="H270" s="112"/>
      <c r="I270" s="112"/>
      <c r="J270" s="112"/>
      <c r="K270" s="112"/>
      <c r="L270" s="112"/>
      <c r="M270" s="112"/>
      <c r="N270" s="112"/>
      <c r="O270" s="112"/>
      <c r="P270" s="112"/>
      <c r="AI270" s="109"/>
      <c r="AJ270" s="109"/>
      <c r="AK270" s="109" t="s">
        <v>348</v>
      </c>
      <c r="AL270" s="109">
        <v>0</v>
      </c>
      <c r="AM270" s="109">
        <v>0</v>
      </c>
      <c r="AN270" s="109">
        <v>0</v>
      </c>
      <c r="AO270" s="109">
        <v>0</v>
      </c>
      <c r="AP270" s="109">
        <v>20000</v>
      </c>
      <c r="AQ270" s="109">
        <v>20000</v>
      </c>
    </row>
    <row r="271" s="107" customFormat="1" spans="1:43">
      <c r="A271" s="112"/>
      <c r="B271" s="112"/>
      <c r="C271" s="112"/>
      <c r="D271" s="112"/>
      <c r="E271" s="112"/>
      <c r="F271" s="112"/>
      <c r="G271" s="112"/>
      <c r="H271" s="112"/>
      <c r="I271" s="112"/>
      <c r="J271" s="112"/>
      <c r="K271" s="112"/>
      <c r="L271" s="112"/>
      <c r="M271" s="112"/>
      <c r="N271" s="112"/>
      <c r="O271" s="112"/>
      <c r="P271" s="112"/>
      <c r="AI271" s="109"/>
      <c r="AJ271" s="109"/>
      <c r="AK271" s="109" t="s">
        <v>349</v>
      </c>
      <c r="AL271" s="109">
        <v>0</v>
      </c>
      <c r="AM271" s="109">
        <v>0</v>
      </c>
      <c r="AN271" s="109">
        <v>0</v>
      </c>
      <c r="AO271" s="109">
        <v>3</v>
      </c>
      <c r="AP271" s="109">
        <v>0</v>
      </c>
      <c r="AQ271" s="109">
        <v>0</v>
      </c>
    </row>
    <row r="272" s="107" customFormat="1" spans="1:43">
      <c r="A272" s="112"/>
      <c r="B272" s="112"/>
      <c r="C272" s="112"/>
      <c r="D272" s="112"/>
      <c r="E272" s="112"/>
      <c r="F272" s="112"/>
      <c r="G272" s="112"/>
      <c r="H272" s="112"/>
      <c r="I272" s="112"/>
      <c r="J272" s="112"/>
      <c r="K272" s="112"/>
      <c r="L272" s="112"/>
      <c r="M272" s="112"/>
      <c r="N272" s="112"/>
      <c r="O272" s="112"/>
      <c r="P272" s="112"/>
      <c r="AI272" s="109"/>
      <c r="AJ272" s="109"/>
      <c r="AK272" s="109" t="s">
        <v>350</v>
      </c>
      <c r="AL272" s="109">
        <v>0</v>
      </c>
      <c r="AM272" s="109">
        <v>0</v>
      </c>
      <c r="AN272" s="109">
        <v>0</v>
      </c>
      <c r="AO272" s="109">
        <v>0</v>
      </c>
      <c r="AP272" s="109">
        <v>0</v>
      </c>
      <c r="AQ272" s="109">
        <v>50000</v>
      </c>
    </row>
    <row r="273" s="107" customFormat="1" spans="1:43">
      <c r="A273" s="112"/>
      <c r="B273" s="112"/>
      <c r="C273" s="112"/>
      <c r="D273" s="112"/>
      <c r="E273" s="112"/>
      <c r="F273" s="112"/>
      <c r="G273" s="112"/>
      <c r="H273" s="112"/>
      <c r="I273" s="112"/>
      <c r="J273" s="112"/>
      <c r="K273" s="112"/>
      <c r="L273" s="112"/>
      <c r="M273" s="112"/>
      <c r="N273" s="112"/>
      <c r="O273" s="112"/>
      <c r="P273" s="112"/>
      <c r="AI273" s="109"/>
      <c r="AJ273" s="109"/>
      <c r="AK273" s="109" t="s">
        <v>351</v>
      </c>
      <c r="AL273" s="109">
        <v>0</v>
      </c>
      <c r="AM273" s="109">
        <v>0</v>
      </c>
      <c r="AN273" s="109">
        <v>0</v>
      </c>
      <c r="AO273" s="109">
        <v>0</v>
      </c>
      <c r="AP273" s="109">
        <v>0</v>
      </c>
      <c r="AQ273" s="109">
        <v>0</v>
      </c>
    </row>
    <row r="274" s="107" customFormat="1" spans="1:43">
      <c r="A274" s="112"/>
      <c r="B274" s="112"/>
      <c r="C274" s="112"/>
      <c r="D274" s="112"/>
      <c r="E274" s="112"/>
      <c r="F274" s="112"/>
      <c r="G274" s="112"/>
      <c r="H274" s="112"/>
      <c r="I274" s="112"/>
      <c r="J274" s="112"/>
      <c r="K274" s="112"/>
      <c r="L274" s="112"/>
      <c r="M274" s="112"/>
      <c r="N274" s="112"/>
      <c r="O274" s="112"/>
      <c r="P274" s="112"/>
      <c r="AI274" s="109"/>
      <c r="AJ274" s="109"/>
      <c r="AK274" s="109" t="s">
        <v>352</v>
      </c>
      <c r="AL274" s="109">
        <v>0</v>
      </c>
      <c r="AM274" s="109">
        <v>0</v>
      </c>
      <c r="AN274" s="109">
        <v>0</v>
      </c>
      <c r="AO274" s="109">
        <v>0</v>
      </c>
      <c r="AP274" s="109">
        <v>0</v>
      </c>
      <c r="AQ274" s="109">
        <v>0</v>
      </c>
    </row>
    <row r="275" s="107" customFormat="1" spans="1:43">
      <c r="A275" s="112"/>
      <c r="B275" s="112"/>
      <c r="C275" s="112"/>
      <c r="D275" s="112"/>
      <c r="E275" s="112"/>
      <c r="F275" s="112"/>
      <c r="G275" s="112"/>
      <c r="H275" s="112"/>
      <c r="I275" s="112"/>
      <c r="J275" s="112"/>
      <c r="K275" s="112"/>
      <c r="L275" s="112"/>
      <c r="M275" s="112"/>
      <c r="N275" s="112"/>
      <c r="O275" s="112"/>
      <c r="P275" s="112"/>
      <c r="AI275" s="109"/>
      <c r="AJ275" s="109"/>
      <c r="AK275" s="109" t="s">
        <v>353</v>
      </c>
      <c r="AL275" s="109">
        <v>0</v>
      </c>
      <c r="AM275" s="109">
        <v>0</v>
      </c>
      <c r="AN275" s="109">
        <v>0</v>
      </c>
      <c r="AO275" s="109">
        <v>0</v>
      </c>
      <c r="AP275" s="109">
        <v>0</v>
      </c>
      <c r="AQ275" s="109">
        <v>0</v>
      </c>
    </row>
    <row r="276" s="107" customFormat="1" spans="1:43">
      <c r="A276" s="112"/>
      <c r="B276" s="112"/>
      <c r="C276" s="112"/>
      <c r="D276" s="112"/>
      <c r="E276" s="112"/>
      <c r="F276" s="112"/>
      <c r="G276" s="112"/>
      <c r="H276" s="112"/>
      <c r="I276" s="112"/>
      <c r="J276" s="112"/>
      <c r="K276" s="112"/>
      <c r="L276" s="112"/>
      <c r="M276" s="112"/>
      <c r="N276" s="112"/>
      <c r="O276" s="112"/>
      <c r="P276" s="112"/>
      <c r="AI276" s="109"/>
      <c r="AJ276" s="109"/>
      <c r="AK276" s="109" t="s">
        <v>76</v>
      </c>
      <c r="AL276" s="109">
        <v>0</v>
      </c>
      <c r="AM276" s="109">
        <v>0</v>
      </c>
      <c r="AN276" s="109">
        <v>0</v>
      </c>
      <c r="AO276" s="109">
        <v>1</v>
      </c>
      <c r="AP276" s="109">
        <v>0</v>
      </c>
      <c r="AQ276" s="109">
        <v>10000</v>
      </c>
    </row>
    <row r="277" s="107" customFormat="1" spans="1:43">
      <c r="A277" s="112"/>
      <c r="B277" s="112"/>
      <c r="C277" s="112"/>
      <c r="D277" s="112"/>
      <c r="E277" s="112"/>
      <c r="F277" s="112"/>
      <c r="G277" s="112"/>
      <c r="H277" s="112"/>
      <c r="I277" s="112"/>
      <c r="J277" s="112"/>
      <c r="K277" s="112"/>
      <c r="L277" s="112"/>
      <c r="M277" s="112"/>
      <c r="N277" s="112"/>
      <c r="O277" s="112"/>
      <c r="P277" s="112"/>
      <c r="AI277" s="109"/>
      <c r="AJ277" s="109"/>
      <c r="AK277" s="109" t="s">
        <v>354</v>
      </c>
      <c r="AL277" s="109">
        <v>0</v>
      </c>
      <c r="AM277" s="109">
        <v>0</v>
      </c>
      <c r="AN277" s="109">
        <v>0</v>
      </c>
      <c r="AO277" s="109">
        <v>0</v>
      </c>
      <c r="AP277" s="109">
        <v>0</v>
      </c>
      <c r="AQ277" s="109">
        <v>0</v>
      </c>
    </row>
    <row r="278" s="107" customFormat="1" spans="1:43">
      <c r="A278" s="112"/>
      <c r="B278" s="112"/>
      <c r="C278" s="112"/>
      <c r="D278" s="112"/>
      <c r="E278" s="112"/>
      <c r="F278" s="112"/>
      <c r="G278" s="112"/>
      <c r="H278" s="112"/>
      <c r="I278" s="112"/>
      <c r="J278" s="112"/>
      <c r="K278" s="112"/>
      <c r="L278" s="112"/>
      <c r="M278" s="112"/>
      <c r="N278" s="112"/>
      <c r="O278" s="112"/>
      <c r="P278" s="112"/>
      <c r="AI278" s="109"/>
      <c r="AJ278" s="109"/>
      <c r="AK278" s="109" t="s">
        <v>355</v>
      </c>
      <c r="AL278" s="109">
        <v>0</v>
      </c>
      <c r="AM278" s="109">
        <v>0</v>
      </c>
      <c r="AN278" s="109">
        <v>0</v>
      </c>
      <c r="AO278" s="109">
        <v>0</v>
      </c>
      <c r="AP278" s="109">
        <v>0</v>
      </c>
      <c r="AQ278" s="109">
        <v>0</v>
      </c>
    </row>
    <row r="279" s="107" customFormat="1" spans="1:43">
      <c r="A279" s="112"/>
      <c r="B279" s="112"/>
      <c r="C279" s="112"/>
      <c r="D279" s="112"/>
      <c r="E279" s="112"/>
      <c r="F279" s="112"/>
      <c r="G279" s="112"/>
      <c r="H279" s="112"/>
      <c r="I279" s="112"/>
      <c r="J279" s="112"/>
      <c r="K279" s="112"/>
      <c r="L279" s="112"/>
      <c r="M279" s="112"/>
      <c r="N279" s="112"/>
      <c r="O279" s="112"/>
      <c r="P279" s="112"/>
      <c r="AI279" s="109"/>
      <c r="AJ279" s="109"/>
      <c r="AK279" s="109" t="s">
        <v>356</v>
      </c>
      <c r="AL279" s="109">
        <v>0</v>
      </c>
      <c r="AM279" s="109">
        <v>0</v>
      </c>
      <c r="AN279" s="109">
        <v>0</v>
      </c>
      <c r="AO279" s="109">
        <v>0</v>
      </c>
      <c r="AP279" s="109">
        <v>0</v>
      </c>
      <c r="AQ279" s="109">
        <v>0</v>
      </c>
    </row>
    <row r="280" s="107" customFormat="1" spans="1:43">
      <c r="A280" s="112"/>
      <c r="B280" s="112"/>
      <c r="C280" s="112"/>
      <c r="D280" s="112"/>
      <c r="E280" s="112"/>
      <c r="F280" s="112"/>
      <c r="G280" s="112"/>
      <c r="H280" s="112"/>
      <c r="I280" s="112"/>
      <c r="J280" s="112"/>
      <c r="K280" s="112"/>
      <c r="L280" s="112"/>
      <c r="M280" s="112"/>
      <c r="N280" s="112"/>
      <c r="O280" s="112"/>
      <c r="P280" s="112"/>
      <c r="AI280" s="109"/>
      <c r="AJ280" s="109"/>
      <c r="AK280" s="109" t="s">
        <v>357</v>
      </c>
      <c r="AL280" s="109">
        <v>0</v>
      </c>
      <c r="AM280" s="109">
        <v>0</v>
      </c>
      <c r="AN280" s="109">
        <v>0</v>
      </c>
      <c r="AO280" s="109">
        <v>0</v>
      </c>
      <c r="AP280" s="109">
        <v>0</v>
      </c>
      <c r="AQ280" s="109">
        <v>0</v>
      </c>
    </row>
    <row r="281" s="107" customFormat="1" spans="1:43">
      <c r="A281" s="112"/>
      <c r="B281" s="112"/>
      <c r="C281" s="112"/>
      <c r="D281" s="112"/>
      <c r="E281" s="112"/>
      <c r="F281" s="112"/>
      <c r="G281" s="112"/>
      <c r="H281" s="112"/>
      <c r="I281" s="112"/>
      <c r="J281" s="112"/>
      <c r="K281" s="112"/>
      <c r="L281" s="112"/>
      <c r="M281" s="112"/>
      <c r="N281" s="112"/>
      <c r="O281" s="112"/>
      <c r="P281" s="112"/>
      <c r="AI281" s="109"/>
      <c r="AJ281" s="109"/>
      <c r="AK281" s="109" t="s">
        <v>358</v>
      </c>
      <c r="AL281" s="109">
        <v>0</v>
      </c>
      <c r="AM281" s="109">
        <v>0</v>
      </c>
      <c r="AN281" s="109">
        <v>0</v>
      </c>
      <c r="AO281" s="109">
        <v>0</v>
      </c>
      <c r="AP281" s="109">
        <v>0</v>
      </c>
      <c r="AQ281" s="109">
        <v>0</v>
      </c>
    </row>
    <row r="282" s="107" customFormat="1" spans="1:43">
      <c r="A282" s="112"/>
      <c r="B282" s="112"/>
      <c r="C282" s="112"/>
      <c r="D282" s="112"/>
      <c r="E282" s="112"/>
      <c r="F282" s="112"/>
      <c r="G282" s="112"/>
      <c r="H282" s="112"/>
      <c r="I282" s="112"/>
      <c r="J282" s="112"/>
      <c r="K282" s="112"/>
      <c r="L282" s="112"/>
      <c r="M282" s="112"/>
      <c r="N282" s="112"/>
      <c r="O282" s="112"/>
      <c r="P282" s="112"/>
      <c r="AI282" s="109"/>
      <c r="AJ282" s="109"/>
      <c r="AK282" s="109" t="s">
        <v>359</v>
      </c>
      <c r="AL282" s="109">
        <v>0</v>
      </c>
      <c r="AM282" s="109">
        <v>0</v>
      </c>
      <c r="AN282" s="109">
        <v>0</v>
      </c>
      <c r="AO282" s="109">
        <v>0</v>
      </c>
      <c r="AP282" s="109">
        <v>0</v>
      </c>
      <c r="AQ282" s="109">
        <v>0</v>
      </c>
    </row>
    <row r="283" s="107" customFormat="1" spans="1:43">
      <c r="A283" s="112"/>
      <c r="B283" s="112"/>
      <c r="C283" s="112"/>
      <c r="D283" s="112"/>
      <c r="E283" s="112"/>
      <c r="F283" s="112"/>
      <c r="G283" s="112"/>
      <c r="H283" s="112"/>
      <c r="I283" s="112"/>
      <c r="J283" s="112"/>
      <c r="K283" s="112"/>
      <c r="L283" s="112"/>
      <c r="M283" s="112"/>
      <c r="N283" s="112"/>
      <c r="O283" s="112"/>
      <c r="P283" s="112"/>
      <c r="AI283" s="109"/>
      <c r="AJ283" s="109"/>
      <c r="AK283" s="109" t="s">
        <v>360</v>
      </c>
      <c r="AL283" s="109">
        <v>0</v>
      </c>
      <c r="AM283" s="109">
        <v>0</v>
      </c>
      <c r="AN283" s="109">
        <v>0</v>
      </c>
      <c r="AO283" s="109">
        <v>0</v>
      </c>
      <c r="AP283" s="109">
        <v>0</v>
      </c>
      <c r="AQ283" s="109">
        <v>355245</v>
      </c>
    </row>
    <row r="284" s="107" customFormat="1" spans="1:43">
      <c r="A284" s="112"/>
      <c r="B284" s="112"/>
      <c r="C284" s="112"/>
      <c r="D284" s="112"/>
      <c r="E284" s="112"/>
      <c r="F284" s="112"/>
      <c r="G284" s="112"/>
      <c r="H284" s="112"/>
      <c r="I284" s="112"/>
      <c r="J284" s="112"/>
      <c r="K284" s="112"/>
      <c r="L284" s="112"/>
      <c r="M284" s="112"/>
      <c r="N284" s="112"/>
      <c r="O284" s="112"/>
      <c r="P284" s="112"/>
      <c r="AI284" s="109"/>
      <c r="AJ284" s="109"/>
      <c r="AK284" s="109" t="s">
        <v>361</v>
      </c>
      <c r="AL284" s="109">
        <v>0</v>
      </c>
      <c r="AM284" s="109">
        <v>0</v>
      </c>
      <c r="AN284" s="109">
        <v>0</v>
      </c>
      <c r="AO284" s="109">
        <v>0</v>
      </c>
      <c r="AP284" s="109">
        <v>0</v>
      </c>
      <c r="AQ284" s="109">
        <v>0</v>
      </c>
    </row>
    <row r="285" s="107" customFormat="1" spans="1:43">
      <c r="A285" s="112"/>
      <c r="B285" s="112"/>
      <c r="C285" s="112"/>
      <c r="D285" s="112"/>
      <c r="E285" s="112"/>
      <c r="F285" s="112"/>
      <c r="G285" s="112"/>
      <c r="H285" s="112"/>
      <c r="I285" s="112"/>
      <c r="J285" s="112"/>
      <c r="K285" s="112"/>
      <c r="L285" s="112"/>
      <c r="M285" s="112"/>
      <c r="N285" s="112"/>
      <c r="O285" s="112"/>
      <c r="P285" s="112"/>
      <c r="AI285" s="109"/>
      <c r="AJ285" s="109"/>
      <c r="AK285" s="109" t="s">
        <v>362</v>
      </c>
      <c r="AL285" s="109">
        <v>0</v>
      </c>
      <c r="AM285" s="109">
        <v>0</v>
      </c>
      <c r="AN285" s="109">
        <v>0</v>
      </c>
      <c r="AO285" s="109">
        <v>0</v>
      </c>
      <c r="AP285" s="109">
        <v>0</v>
      </c>
      <c r="AQ285" s="109">
        <v>0</v>
      </c>
    </row>
    <row r="286" s="107" customFormat="1" spans="1:43">
      <c r="A286" s="112"/>
      <c r="B286" s="112"/>
      <c r="C286" s="112"/>
      <c r="D286" s="112"/>
      <c r="E286" s="112"/>
      <c r="F286" s="112"/>
      <c r="G286" s="112"/>
      <c r="H286" s="112"/>
      <c r="I286" s="112"/>
      <c r="J286" s="112"/>
      <c r="K286" s="112"/>
      <c r="L286" s="112"/>
      <c r="M286" s="112"/>
      <c r="N286" s="112"/>
      <c r="O286" s="112"/>
      <c r="P286" s="112"/>
      <c r="AI286" s="109"/>
      <c r="AJ286" s="109"/>
      <c r="AK286" s="109" t="s">
        <v>363</v>
      </c>
      <c r="AL286" s="109">
        <v>0</v>
      </c>
      <c r="AM286" s="109">
        <v>0</v>
      </c>
      <c r="AN286" s="109">
        <v>0</v>
      </c>
      <c r="AO286" s="109">
        <v>0</v>
      </c>
      <c r="AP286" s="109">
        <v>0</v>
      </c>
      <c r="AQ286" s="109">
        <v>0</v>
      </c>
    </row>
    <row r="287" s="107" customFormat="1" spans="1:43">
      <c r="A287" s="112"/>
      <c r="B287" s="112"/>
      <c r="C287" s="112"/>
      <c r="D287" s="112"/>
      <c r="E287" s="112"/>
      <c r="F287" s="112"/>
      <c r="G287" s="112"/>
      <c r="H287" s="112"/>
      <c r="I287" s="112"/>
      <c r="J287" s="112"/>
      <c r="K287" s="112"/>
      <c r="L287" s="112"/>
      <c r="M287" s="112"/>
      <c r="N287" s="112"/>
      <c r="O287" s="112"/>
      <c r="P287" s="112"/>
      <c r="AI287" s="109"/>
      <c r="AJ287" s="109"/>
      <c r="AK287" s="109" t="s">
        <v>364</v>
      </c>
      <c r="AL287" s="109">
        <v>0</v>
      </c>
      <c r="AM287" s="109">
        <v>0</v>
      </c>
      <c r="AN287" s="109">
        <v>0</v>
      </c>
      <c r="AO287" s="109">
        <v>0</v>
      </c>
      <c r="AP287" s="109">
        <v>0</v>
      </c>
      <c r="AQ287" s="109">
        <v>0</v>
      </c>
    </row>
    <row r="288" s="107" customFormat="1" spans="1:43">
      <c r="A288" s="112"/>
      <c r="B288" s="112"/>
      <c r="C288" s="112"/>
      <c r="D288" s="112"/>
      <c r="E288" s="112"/>
      <c r="F288" s="112"/>
      <c r="G288" s="112"/>
      <c r="H288" s="112"/>
      <c r="I288" s="112"/>
      <c r="J288" s="112"/>
      <c r="K288" s="112"/>
      <c r="L288" s="112"/>
      <c r="M288" s="112"/>
      <c r="N288" s="112"/>
      <c r="O288" s="112"/>
      <c r="P288" s="112"/>
      <c r="AI288" s="109"/>
      <c r="AJ288" s="109"/>
      <c r="AK288" s="109" t="s">
        <v>365</v>
      </c>
      <c r="AL288" s="109">
        <v>0</v>
      </c>
      <c r="AM288" s="109">
        <v>0</v>
      </c>
      <c r="AN288" s="109">
        <v>0</v>
      </c>
      <c r="AO288" s="109">
        <v>0</v>
      </c>
      <c r="AP288" s="109">
        <v>0</v>
      </c>
      <c r="AQ288" s="109">
        <v>0</v>
      </c>
    </row>
    <row r="289" s="107" customFormat="1" spans="1:43">
      <c r="A289" s="112"/>
      <c r="B289" s="112"/>
      <c r="C289" s="112"/>
      <c r="D289" s="112"/>
      <c r="E289" s="112"/>
      <c r="F289" s="112"/>
      <c r="G289" s="112"/>
      <c r="H289" s="112"/>
      <c r="I289" s="112"/>
      <c r="J289" s="112"/>
      <c r="K289" s="112"/>
      <c r="L289" s="112"/>
      <c r="M289" s="112"/>
      <c r="N289" s="112"/>
      <c r="O289" s="112"/>
      <c r="P289" s="112"/>
      <c r="AI289" s="109"/>
      <c r="AJ289" s="109"/>
      <c r="AK289" s="109" t="s">
        <v>366</v>
      </c>
      <c r="AL289" s="109">
        <v>0</v>
      </c>
      <c r="AM289" s="109">
        <v>0</v>
      </c>
      <c r="AN289" s="109">
        <v>0</v>
      </c>
      <c r="AO289" s="109">
        <v>0</v>
      </c>
      <c r="AP289" s="109">
        <v>0</v>
      </c>
      <c r="AQ289" s="109">
        <v>0</v>
      </c>
    </row>
    <row r="290" s="107" customFormat="1" spans="1:43">
      <c r="A290" s="112"/>
      <c r="B290" s="112"/>
      <c r="C290" s="112"/>
      <c r="D290" s="112"/>
      <c r="E290" s="112"/>
      <c r="F290" s="112"/>
      <c r="G290" s="112"/>
      <c r="H290" s="112"/>
      <c r="I290" s="112"/>
      <c r="J290" s="112"/>
      <c r="K290" s="112"/>
      <c r="L290" s="112"/>
      <c r="M290" s="112"/>
      <c r="N290" s="112"/>
      <c r="O290" s="112"/>
      <c r="P290" s="112"/>
      <c r="AI290" s="109"/>
      <c r="AJ290" s="109"/>
      <c r="AK290" s="109" t="s">
        <v>367</v>
      </c>
      <c r="AL290" s="109">
        <v>0</v>
      </c>
      <c r="AM290" s="109">
        <v>0</v>
      </c>
      <c r="AN290" s="109">
        <v>0</v>
      </c>
      <c r="AO290" s="109">
        <v>0</v>
      </c>
      <c r="AP290" s="109">
        <v>0</v>
      </c>
      <c r="AQ290" s="109">
        <v>0</v>
      </c>
    </row>
    <row r="291" s="107" customFormat="1" spans="1:43">
      <c r="A291" s="112"/>
      <c r="B291" s="112"/>
      <c r="C291" s="112"/>
      <c r="D291" s="112"/>
      <c r="E291" s="112"/>
      <c r="F291" s="112"/>
      <c r="G291" s="112"/>
      <c r="H291" s="112"/>
      <c r="I291" s="112"/>
      <c r="J291" s="112"/>
      <c r="K291" s="112"/>
      <c r="L291" s="112"/>
      <c r="M291" s="112"/>
      <c r="N291" s="112"/>
      <c r="O291" s="112"/>
      <c r="P291" s="112"/>
      <c r="AI291" s="109"/>
      <c r="AJ291" s="109"/>
      <c r="AK291" s="109" t="s">
        <v>368</v>
      </c>
      <c r="AL291" s="109">
        <v>0</v>
      </c>
      <c r="AM291" s="109">
        <v>0</v>
      </c>
      <c r="AN291" s="109">
        <v>0</v>
      </c>
      <c r="AO291" s="109">
        <v>0</v>
      </c>
      <c r="AP291" s="109">
        <v>0</v>
      </c>
      <c r="AQ291" s="109">
        <v>0</v>
      </c>
    </row>
    <row r="292" s="107" customFormat="1" spans="1:43">
      <c r="A292" s="112"/>
      <c r="B292" s="112"/>
      <c r="C292" s="112"/>
      <c r="D292" s="112"/>
      <c r="E292" s="112"/>
      <c r="F292" s="112"/>
      <c r="G292" s="112"/>
      <c r="H292" s="112"/>
      <c r="I292" s="112"/>
      <c r="J292" s="112"/>
      <c r="K292" s="112"/>
      <c r="L292" s="112"/>
      <c r="M292" s="112"/>
      <c r="N292" s="112"/>
      <c r="O292" s="112"/>
      <c r="P292" s="112"/>
      <c r="AI292" s="109"/>
      <c r="AJ292" s="109"/>
      <c r="AK292" s="109" t="s">
        <v>369</v>
      </c>
      <c r="AL292" s="109">
        <v>0</v>
      </c>
      <c r="AM292" s="109">
        <v>0</v>
      </c>
      <c r="AN292" s="109">
        <v>0</v>
      </c>
      <c r="AO292" s="109">
        <v>0</v>
      </c>
      <c r="AP292" s="109">
        <v>0</v>
      </c>
      <c r="AQ292" s="109">
        <v>0</v>
      </c>
    </row>
    <row r="293" s="107" customFormat="1" spans="1:43">
      <c r="A293" s="112"/>
      <c r="B293" s="112"/>
      <c r="C293" s="112"/>
      <c r="D293" s="112"/>
      <c r="E293" s="112"/>
      <c r="F293" s="112"/>
      <c r="G293" s="112"/>
      <c r="H293" s="112"/>
      <c r="I293" s="112"/>
      <c r="J293" s="112"/>
      <c r="K293" s="112"/>
      <c r="L293" s="112"/>
      <c r="M293" s="112"/>
      <c r="N293" s="112"/>
      <c r="O293" s="112"/>
      <c r="P293" s="112"/>
      <c r="AI293" s="109"/>
      <c r="AJ293" s="109"/>
      <c r="AK293" s="109" t="s">
        <v>370</v>
      </c>
      <c r="AL293" s="109">
        <v>0</v>
      </c>
      <c r="AM293" s="109">
        <v>0</v>
      </c>
      <c r="AN293" s="109">
        <v>0</v>
      </c>
      <c r="AO293" s="109">
        <v>0</v>
      </c>
      <c r="AP293" s="109">
        <v>0</v>
      </c>
      <c r="AQ293" s="109">
        <v>0</v>
      </c>
    </row>
    <row r="294" s="107" customFormat="1" spans="1:43">
      <c r="A294" s="112"/>
      <c r="B294" s="112"/>
      <c r="C294" s="112"/>
      <c r="D294" s="112"/>
      <c r="E294" s="112"/>
      <c r="F294" s="112"/>
      <c r="G294" s="112"/>
      <c r="H294" s="112"/>
      <c r="I294" s="112"/>
      <c r="J294" s="112"/>
      <c r="K294" s="112"/>
      <c r="L294" s="112"/>
      <c r="M294" s="112"/>
      <c r="N294" s="112"/>
      <c r="O294" s="112"/>
      <c r="P294" s="112"/>
      <c r="AI294" s="109"/>
      <c r="AJ294" s="109"/>
      <c r="AK294" s="109" t="s">
        <v>371</v>
      </c>
      <c r="AL294" s="109">
        <v>0</v>
      </c>
      <c r="AM294" s="109">
        <v>0</v>
      </c>
      <c r="AN294" s="109">
        <v>0</v>
      </c>
      <c r="AO294" s="109">
        <v>0</v>
      </c>
      <c r="AP294" s="109">
        <v>0</v>
      </c>
      <c r="AQ294" s="109">
        <v>102000</v>
      </c>
    </row>
    <row r="295" s="107" customFormat="1" spans="1:43">
      <c r="A295" s="112"/>
      <c r="B295" s="112"/>
      <c r="C295" s="112"/>
      <c r="D295" s="112"/>
      <c r="E295" s="112"/>
      <c r="F295" s="112"/>
      <c r="G295" s="112"/>
      <c r="H295" s="112"/>
      <c r="I295" s="112"/>
      <c r="J295" s="112"/>
      <c r="K295" s="112"/>
      <c r="L295" s="112"/>
      <c r="M295" s="112"/>
      <c r="N295" s="112"/>
      <c r="O295" s="112"/>
      <c r="P295" s="112"/>
      <c r="AI295" s="109"/>
      <c r="AJ295" s="109"/>
      <c r="AK295" s="109" t="s">
        <v>372</v>
      </c>
      <c r="AL295" s="109">
        <v>0</v>
      </c>
      <c r="AM295" s="109">
        <v>0</v>
      </c>
      <c r="AN295" s="109">
        <v>0</v>
      </c>
      <c r="AO295" s="109">
        <v>0</v>
      </c>
      <c r="AP295" s="109">
        <v>0</v>
      </c>
      <c r="AQ295" s="109">
        <v>0</v>
      </c>
    </row>
    <row r="296" s="107" customFormat="1" spans="1:43">
      <c r="A296" s="112"/>
      <c r="B296" s="112"/>
      <c r="C296" s="112"/>
      <c r="D296" s="112"/>
      <c r="E296" s="112"/>
      <c r="F296" s="112"/>
      <c r="G296" s="112"/>
      <c r="H296" s="112"/>
      <c r="I296" s="112"/>
      <c r="J296" s="112"/>
      <c r="K296" s="112"/>
      <c r="L296" s="112"/>
      <c r="M296" s="112"/>
      <c r="N296" s="112"/>
      <c r="O296" s="112"/>
      <c r="P296" s="112"/>
      <c r="AI296" s="109"/>
      <c r="AJ296" s="109"/>
      <c r="AK296" s="109" t="s">
        <v>373</v>
      </c>
      <c r="AL296" s="109">
        <v>0</v>
      </c>
      <c r="AM296" s="109">
        <v>0</v>
      </c>
      <c r="AN296" s="109">
        <v>0</v>
      </c>
      <c r="AO296" s="109">
        <v>0</v>
      </c>
      <c r="AP296" s="109">
        <v>0</v>
      </c>
      <c r="AQ296" s="109">
        <v>139200</v>
      </c>
    </row>
    <row r="297" s="107" customFormat="1" spans="1:43">
      <c r="A297" s="112"/>
      <c r="B297" s="112"/>
      <c r="C297" s="112"/>
      <c r="D297" s="112"/>
      <c r="E297" s="112"/>
      <c r="F297" s="112"/>
      <c r="G297" s="112"/>
      <c r="H297" s="112"/>
      <c r="I297" s="112"/>
      <c r="J297" s="112"/>
      <c r="K297" s="112"/>
      <c r="L297" s="112"/>
      <c r="M297" s="112"/>
      <c r="N297" s="112"/>
      <c r="O297" s="112"/>
      <c r="P297" s="112"/>
      <c r="AI297" s="109"/>
      <c r="AJ297" s="109"/>
      <c r="AK297" s="109" t="s">
        <v>374</v>
      </c>
      <c r="AL297" s="109">
        <v>0</v>
      </c>
      <c r="AM297" s="109">
        <v>0</v>
      </c>
      <c r="AN297" s="109">
        <v>0</v>
      </c>
      <c r="AO297" s="109">
        <v>0</v>
      </c>
      <c r="AP297" s="109">
        <v>0</v>
      </c>
      <c r="AQ297" s="109">
        <v>4500</v>
      </c>
    </row>
    <row r="298" s="107" customFormat="1" spans="1:43">
      <c r="A298" s="112"/>
      <c r="B298" s="112"/>
      <c r="C298" s="112"/>
      <c r="D298" s="112"/>
      <c r="E298" s="112"/>
      <c r="F298" s="112"/>
      <c r="G298" s="112"/>
      <c r="H298" s="112"/>
      <c r="I298" s="112"/>
      <c r="J298" s="112"/>
      <c r="K298" s="112"/>
      <c r="L298" s="112"/>
      <c r="M298" s="112"/>
      <c r="N298" s="112"/>
      <c r="O298" s="112"/>
      <c r="P298" s="112"/>
      <c r="AI298" s="109"/>
      <c r="AJ298" s="109"/>
      <c r="AK298" s="109" t="s">
        <v>375</v>
      </c>
      <c r="AL298" s="109">
        <v>0</v>
      </c>
      <c r="AM298" s="109">
        <v>0</v>
      </c>
      <c r="AN298" s="109">
        <v>0</v>
      </c>
      <c r="AO298" s="109">
        <v>0</v>
      </c>
      <c r="AP298" s="109">
        <v>0</v>
      </c>
      <c r="AQ298" s="109">
        <v>0</v>
      </c>
    </row>
    <row r="299" s="107" customFormat="1" spans="1:43">
      <c r="A299" s="112"/>
      <c r="B299" s="112"/>
      <c r="C299" s="112"/>
      <c r="D299" s="112"/>
      <c r="E299" s="112"/>
      <c r="F299" s="112"/>
      <c r="G299" s="112"/>
      <c r="H299" s="112"/>
      <c r="I299" s="112"/>
      <c r="J299" s="112"/>
      <c r="K299" s="112"/>
      <c r="L299" s="112"/>
      <c r="M299" s="112"/>
      <c r="N299" s="112"/>
      <c r="O299" s="112"/>
      <c r="P299" s="112"/>
      <c r="AI299" s="109"/>
      <c r="AJ299" s="109"/>
      <c r="AK299" s="109" t="s">
        <v>376</v>
      </c>
      <c r="AL299" s="109">
        <v>0</v>
      </c>
      <c r="AM299" s="109">
        <v>0</v>
      </c>
      <c r="AN299" s="109">
        <v>0</v>
      </c>
      <c r="AO299" s="109">
        <v>0</v>
      </c>
      <c r="AP299" s="109">
        <v>0</v>
      </c>
      <c r="AQ299" s="109">
        <v>0</v>
      </c>
    </row>
    <row r="300" s="107" customFormat="1" spans="1:43">
      <c r="A300" s="112"/>
      <c r="B300" s="112"/>
      <c r="C300" s="112"/>
      <c r="D300" s="112"/>
      <c r="E300" s="112"/>
      <c r="F300" s="112"/>
      <c r="G300" s="112"/>
      <c r="H300" s="112"/>
      <c r="I300" s="112"/>
      <c r="J300" s="112"/>
      <c r="K300" s="112"/>
      <c r="L300" s="112"/>
      <c r="M300" s="112"/>
      <c r="N300" s="112"/>
      <c r="O300" s="112"/>
      <c r="P300" s="112"/>
      <c r="AI300" s="109"/>
      <c r="AJ300" s="109"/>
      <c r="AK300" s="109" t="s">
        <v>377</v>
      </c>
      <c r="AL300" s="109">
        <v>0</v>
      </c>
      <c r="AM300" s="109">
        <v>0</v>
      </c>
      <c r="AN300" s="109">
        <v>0</v>
      </c>
      <c r="AO300" s="109">
        <v>0</v>
      </c>
      <c r="AP300" s="109">
        <v>0</v>
      </c>
      <c r="AQ300" s="109">
        <v>0</v>
      </c>
    </row>
    <row r="301" s="107" customFormat="1" spans="1:43">
      <c r="A301" s="112"/>
      <c r="B301" s="112"/>
      <c r="C301" s="112"/>
      <c r="D301" s="112"/>
      <c r="E301" s="112"/>
      <c r="F301" s="112"/>
      <c r="G301" s="112"/>
      <c r="H301" s="112"/>
      <c r="I301" s="112"/>
      <c r="J301" s="112"/>
      <c r="K301" s="112"/>
      <c r="L301" s="112"/>
      <c r="M301" s="112"/>
      <c r="N301" s="112"/>
      <c r="O301" s="112"/>
      <c r="P301" s="112"/>
      <c r="AI301" s="109"/>
      <c r="AJ301" s="109"/>
      <c r="AK301" s="109" t="s">
        <v>378</v>
      </c>
      <c r="AL301" s="109">
        <v>0</v>
      </c>
      <c r="AM301" s="109">
        <v>0</v>
      </c>
      <c r="AN301" s="109">
        <v>0</v>
      </c>
      <c r="AO301" s="109">
        <v>0</v>
      </c>
      <c r="AP301" s="109">
        <v>0</v>
      </c>
      <c r="AQ301" s="109">
        <v>0</v>
      </c>
    </row>
    <row r="302" s="107" customFormat="1" spans="1:43">
      <c r="A302" s="112"/>
      <c r="B302" s="112"/>
      <c r="C302" s="112"/>
      <c r="D302" s="112"/>
      <c r="E302" s="112"/>
      <c r="F302" s="112"/>
      <c r="G302" s="112"/>
      <c r="H302" s="112"/>
      <c r="I302" s="112"/>
      <c r="J302" s="112"/>
      <c r="K302" s="112"/>
      <c r="L302" s="112"/>
      <c r="M302" s="112"/>
      <c r="N302" s="112"/>
      <c r="O302" s="112"/>
      <c r="P302" s="112"/>
      <c r="AI302" s="109"/>
      <c r="AJ302" s="109"/>
      <c r="AK302" s="109" t="s">
        <v>379</v>
      </c>
      <c r="AL302" s="109">
        <v>0</v>
      </c>
      <c r="AM302" s="109">
        <v>0</v>
      </c>
      <c r="AN302" s="109">
        <v>0</v>
      </c>
      <c r="AO302" s="109">
        <v>0</v>
      </c>
      <c r="AP302" s="109">
        <v>0</v>
      </c>
      <c r="AQ302" s="109">
        <v>0</v>
      </c>
    </row>
    <row r="303" s="107" customFormat="1" spans="1:43">
      <c r="A303" s="112"/>
      <c r="B303" s="112"/>
      <c r="C303" s="112"/>
      <c r="D303" s="112"/>
      <c r="E303" s="112"/>
      <c r="F303" s="112"/>
      <c r="G303" s="112"/>
      <c r="H303" s="112"/>
      <c r="I303" s="112"/>
      <c r="J303" s="112"/>
      <c r="K303" s="112"/>
      <c r="L303" s="112"/>
      <c r="M303" s="112"/>
      <c r="N303" s="112"/>
      <c r="O303" s="112"/>
      <c r="P303" s="112"/>
      <c r="AI303" s="109"/>
      <c r="AJ303" s="109"/>
      <c r="AK303" s="109" t="s">
        <v>64</v>
      </c>
      <c r="AL303" s="109">
        <v>0</v>
      </c>
      <c r="AM303" s="109">
        <v>0</v>
      </c>
      <c r="AN303" s="109">
        <v>0</v>
      </c>
      <c r="AO303" s="109">
        <v>3</v>
      </c>
      <c r="AP303" s="109">
        <v>0</v>
      </c>
      <c r="AQ303" s="109">
        <v>121000</v>
      </c>
    </row>
    <row r="304" s="107" customFormat="1" spans="1:43">
      <c r="A304" s="112"/>
      <c r="B304" s="112"/>
      <c r="C304" s="112"/>
      <c r="D304" s="112"/>
      <c r="E304" s="112"/>
      <c r="F304" s="112"/>
      <c r="G304" s="112"/>
      <c r="H304" s="112"/>
      <c r="I304" s="112"/>
      <c r="J304" s="112"/>
      <c r="K304" s="112"/>
      <c r="L304" s="112"/>
      <c r="M304" s="112"/>
      <c r="N304" s="112"/>
      <c r="O304" s="112"/>
      <c r="P304" s="112"/>
      <c r="AI304" s="109"/>
      <c r="AJ304" s="109"/>
      <c r="AK304" s="109" t="s">
        <v>380</v>
      </c>
      <c r="AL304" s="109">
        <v>0</v>
      </c>
      <c r="AM304" s="109">
        <v>0</v>
      </c>
      <c r="AN304" s="109">
        <v>0</v>
      </c>
      <c r="AO304" s="109">
        <v>0</v>
      </c>
      <c r="AP304" s="109">
        <v>0</v>
      </c>
      <c r="AQ304" s="109">
        <v>0</v>
      </c>
    </row>
    <row r="305" s="107" customFormat="1" spans="1:43">
      <c r="A305" s="112"/>
      <c r="B305" s="112"/>
      <c r="C305" s="112"/>
      <c r="D305" s="112"/>
      <c r="E305" s="112"/>
      <c r="F305" s="112"/>
      <c r="G305" s="112"/>
      <c r="H305" s="112"/>
      <c r="I305" s="112"/>
      <c r="J305" s="112"/>
      <c r="K305" s="112"/>
      <c r="L305" s="112"/>
      <c r="M305" s="112"/>
      <c r="N305" s="112"/>
      <c r="O305" s="112"/>
      <c r="P305" s="112"/>
      <c r="AI305" s="109"/>
      <c r="AJ305" s="109"/>
      <c r="AK305" s="109" t="s">
        <v>381</v>
      </c>
      <c r="AL305" s="109">
        <v>0</v>
      </c>
      <c r="AM305" s="109">
        <v>0</v>
      </c>
      <c r="AN305" s="109">
        <v>0</v>
      </c>
      <c r="AO305" s="109">
        <v>0</v>
      </c>
      <c r="AP305" s="109">
        <v>0</v>
      </c>
      <c r="AQ305" s="109">
        <v>0</v>
      </c>
    </row>
    <row r="306" s="107" customFormat="1" spans="1:43">
      <c r="A306" s="112"/>
      <c r="B306" s="112"/>
      <c r="C306" s="112"/>
      <c r="D306" s="112"/>
      <c r="E306" s="112"/>
      <c r="F306" s="112"/>
      <c r="G306" s="112"/>
      <c r="H306" s="112"/>
      <c r="I306" s="112"/>
      <c r="J306" s="112"/>
      <c r="K306" s="112"/>
      <c r="L306" s="112"/>
      <c r="M306" s="112"/>
      <c r="N306" s="112"/>
      <c r="O306" s="112"/>
      <c r="P306" s="112"/>
      <c r="AI306" s="109"/>
      <c r="AJ306" s="109"/>
      <c r="AK306" s="109" t="s">
        <v>74</v>
      </c>
      <c r="AL306" s="109">
        <v>0</v>
      </c>
      <c r="AM306" s="109">
        <v>0</v>
      </c>
      <c r="AN306" s="109">
        <v>5000</v>
      </c>
      <c r="AO306" s="109">
        <v>2</v>
      </c>
      <c r="AP306" s="109">
        <v>100000</v>
      </c>
      <c r="AQ306" s="109">
        <v>848891</v>
      </c>
    </row>
    <row r="307" s="107" customFormat="1" spans="1:43">
      <c r="A307" s="112"/>
      <c r="B307" s="112"/>
      <c r="C307" s="112"/>
      <c r="D307" s="112"/>
      <c r="E307" s="112"/>
      <c r="F307" s="112"/>
      <c r="G307" s="112"/>
      <c r="H307" s="112"/>
      <c r="I307" s="112"/>
      <c r="J307" s="112"/>
      <c r="K307" s="112"/>
      <c r="L307" s="112"/>
      <c r="M307" s="112"/>
      <c r="N307" s="112"/>
      <c r="O307" s="112"/>
      <c r="P307" s="112"/>
      <c r="AI307" s="109"/>
      <c r="AJ307" s="109"/>
      <c r="AK307" s="109" t="s">
        <v>382</v>
      </c>
      <c r="AL307" s="109">
        <v>0</v>
      </c>
      <c r="AM307" s="109">
        <v>0</v>
      </c>
      <c r="AN307" s="109">
        <v>0</v>
      </c>
      <c r="AO307" s="109">
        <v>3</v>
      </c>
      <c r="AP307" s="109">
        <v>0</v>
      </c>
      <c r="AQ307" s="109">
        <v>40000</v>
      </c>
    </row>
    <row r="308" s="107" customFormat="1" spans="1:43">
      <c r="A308" s="112"/>
      <c r="B308" s="112"/>
      <c r="C308" s="112"/>
      <c r="D308" s="112"/>
      <c r="E308" s="112"/>
      <c r="F308" s="112"/>
      <c r="G308" s="112"/>
      <c r="H308" s="112"/>
      <c r="I308" s="112"/>
      <c r="J308" s="112"/>
      <c r="K308" s="112"/>
      <c r="L308" s="112"/>
      <c r="M308" s="112"/>
      <c r="N308" s="112"/>
      <c r="O308" s="112"/>
      <c r="P308" s="112"/>
      <c r="AI308" s="109"/>
      <c r="AJ308" s="109"/>
      <c r="AK308" s="109" t="s">
        <v>383</v>
      </c>
      <c r="AL308" s="109">
        <v>0</v>
      </c>
      <c r="AM308" s="109">
        <v>0</v>
      </c>
      <c r="AN308" s="109">
        <v>0</v>
      </c>
      <c r="AO308" s="109">
        <v>0</v>
      </c>
      <c r="AP308" s="109">
        <v>0</v>
      </c>
      <c r="AQ308" s="109">
        <v>32000</v>
      </c>
    </row>
    <row r="309" s="107" customFormat="1" spans="1:43">
      <c r="A309" s="112"/>
      <c r="B309" s="112"/>
      <c r="C309" s="112"/>
      <c r="D309" s="112"/>
      <c r="E309" s="112"/>
      <c r="F309" s="112"/>
      <c r="G309" s="112"/>
      <c r="H309" s="112"/>
      <c r="I309" s="112"/>
      <c r="J309" s="112"/>
      <c r="K309" s="112"/>
      <c r="L309" s="112"/>
      <c r="M309" s="112"/>
      <c r="N309" s="112"/>
      <c r="O309" s="112"/>
      <c r="P309" s="112"/>
      <c r="AI309" s="109"/>
      <c r="AJ309" s="109"/>
      <c r="AK309" s="109" t="s">
        <v>384</v>
      </c>
      <c r="AL309" s="109">
        <v>0</v>
      </c>
      <c r="AM309" s="109">
        <v>0</v>
      </c>
      <c r="AN309" s="109">
        <v>0</v>
      </c>
      <c r="AO309" s="109">
        <v>0</v>
      </c>
      <c r="AP309" s="109">
        <v>0</v>
      </c>
      <c r="AQ309" s="109">
        <v>0</v>
      </c>
    </row>
    <row r="310" s="107" customFormat="1" spans="1:43">
      <c r="A310" s="112"/>
      <c r="B310" s="112"/>
      <c r="C310" s="112"/>
      <c r="D310" s="112"/>
      <c r="E310" s="112"/>
      <c r="F310" s="112"/>
      <c r="G310" s="112"/>
      <c r="H310" s="112"/>
      <c r="I310" s="112"/>
      <c r="J310" s="112"/>
      <c r="K310" s="112"/>
      <c r="L310" s="112"/>
      <c r="M310" s="112"/>
      <c r="N310" s="112"/>
      <c r="O310" s="112"/>
      <c r="P310" s="112"/>
      <c r="AI310" s="109"/>
      <c r="AJ310" s="109"/>
      <c r="AK310" s="109" t="s">
        <v>385</v>
      </c>
      <c r="AL310" s="109">
        <v>0</v>
      </c>
      <c r="AM310" s="109">
        <v>0</v>
      </c>
      <c r="AN310" s="109">
        <v>0</v>
      </c>
      <c r="AO310" s="109">
        <v>0</v>
      </c>
      <c r="AP310" s="109">
        <v>0</v>
      </c>
      <c r="AQ310" s="109">
        <v>0</v>
      </c>
    </row>
    <row r="311" s="107" customFormat="1" spans="1:43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AI311" s="109"/>
      <c r="AJ311" s="109"/>
      <c r="AK311" s="109" t="s">
        <v>386</v>
      </c>
      <c r="AL311" s="109">
        <v>0</v>
      </c>
      <c r="AM311" s="109">
        <v>0</v>
      </c>
      <c r="AN311" s="109">
        <v>0</v>
      </c>
      <c r="AO311" s="109">
        <v>1</v>
      </c>
      <c r="AP311" s="109">
        <v>0</v>
      </c>
      <c r="AQ311" s="109">
        <v>0</v>
      </c>
    </row>
    <row r="312" s="107" customFormat="1" spans="1:43">
      <c r="A312" s="112"/>
      <c r="B312" s="112"/>
      <c r="C312" s="112"/>
      <c r="D312" s="112"/>
      <c r="E312" s="112"/>
      <c r="F312" s="112"/>
      <c r="G312" s="112"/>
      <c r="H312" s="112"/>
      <c r="I312" s="112"/>
      <c r="J312" s="112"/>
      <c r="K312" s="112"/>
      <c r="L312" s="112"/>
      <c r="M312" s="112"/>
      <c r="N312" s="112"/>
      <c r="O312" s="112"/>
      <c r="P312" s="112"/>
      <c r="AI312" s="109"/>
      <c r="AJ312" s="109"/>
      <c r="AK312" s="109" t="s">
        <v>81</v>
      </c>
      <c r="AL312" s="109">
        <v>0</v>
      </c>
      <c r="AM312" s="109">
        <v>0</v>
      </c>
      <c r="AN312" s="109">
        <v>0</v>
      </c>
      <c r="AO312" s="109">
        <v>0</v>
      </c>
      <c r="AP312" s="109">
        <v>0</v>
      </c>
      <c r="AQ312" s="109">
        <v>69000</v>
      </c>
    </row>
    <row r="313" s="107" customFormat="1" spans="1:43">
      <c r="A313" s="112"/>
      <c r="B313" s="112"/>
      <c r="C313" s="112"/>
      <c r="D313" s="112"/>
      <c r="E313" s="112"/>
      <c r="F313" s="112"/>
      <c r="G313" s="112"/>
      <c r="H313" s="112"/>
      <c r="I313" s="112"/>
      <c r="J313" s="112"/>
      <c r="K313" s="112"/>
      <c r="L313" s="112"/>
      <c r="M313" s="112"/>
      <c r="N313" s="112"/>
      <c r="O313" s="112"/>
      <c r="P313" s="112"/>
      <c r="AI313" s="109"/>
      <c r="AJ313" s="109"/>
      <c r="AK313" s="109" t="s">
        <v>387</v>
      </c>
      <c r="AL313" s="109">
        <v>0</v>
      </c>
      <c r="AM313" s="109">
        <v>0</v>
      </c>
      <c r="AN313" s="109">
        <v>0</v>
      </c>
      <c r="AO313" s="109">
        <v>0</v>
      </c>
      <c r="AP313" s="109">
        <v>0</v>
      </c>
      <c r="AQ313" s="109">
        <v>0</v>
      </c>
    </row>
    <row r="314" s="107" customFormat="1" spans="1:43">
      <c r="A314" s="112"/>
      <c r="B314" s="112"/>
      <c r="C314" s="112"/>
      <c r="D314" s="112"/>
      <c r="E314" s="112"/>
      <c r="F314" s="112"/>
      <c r="G314" s="112"/>
      <c r="H314" s="112"/>
      <c r="I314" s="112"/>
      <c r="J314" s="112"/>
      <c r="K314" s="112"/>
      <c r="L314" s="112"/>
      <c r="M314" s="112"/>
      <c r="N314" s="112"/>
      <c r="O314" s="112"/>
      <c r="P314" s="112"/>
      <c r="AI314" s="109"/>
      <c r="AJ314" s="109"/>
      <c r="AK314" s="109" t="s">
        <v>388</v>
      </c>
      <c r="AL314" s="109">
        <v>0</v>
      </c>
      <c r="AM314" s="109">
        <v>0</v>
      </c>
      <c r="AN314" s="109">
        <v>0</v>
      </c>
      <c r="AO314" s="109">
        <v>0</v>
      </c>
      <c r="AP314" s="109">
        <v>0</v>
      </c>
      <c r="AQ314" s="109">
        <v>0</v>
      </c>
    </row>
    <row r="315" s="107" customFormat="1" spans="1:43">
      <c r="A315" s="112"/>
      <c r="B315" s="112"/>
      <c r="C315" s="112"/>
      <c r="D315" s="112"/>
      <c r="E315" s="112"/>
      <c r="F315" s="112"/>
      <c r="G315" s="112"/>
      <c r="H315" s="112"/>
      <c r="I315" s="112"/>
      <c r="J315" s="112"/>
      <c r="K315" s="112"/>
      <c r="L315" s="112"/>
      <c r="M315" s="112"/>
      <c r="N315" s="112"/>
      <c r="O315" s="112"/>
      <c r="P315" s="112"/>
      <c r="AI315" s="109"/>
      <c r="AJ315" s="109"/>
      <c r="AK315" s="109" t="s">
        <v>389</v>
      </c>
      <c r="AL315" s="109">
        <v>0</v>
      </c>
      <c r="AM315" s="109">
        <v>0</v>
      </c>
      <c r="AN315" s="109">
        <v>0</v>
      </c>
      <c r="AO315" s="109">
        <v>0</v>
      </c>
      <c r="AP315" s="109">
        <v>0</v>
      </c>
      <c r="AQ315" s="109">
        <v>0</v>
      </c>
    </row>
    <row r="316" s="107" customFormat="1" spans="1:43">
      <c r="A316" s="112"/>
      <c r="B316" s="112"/>
      <c r="C316" s="112"/>
      <c r="D316" s="112"/>
      <c r="E316" s="112"/>
      <c r="F316" s="112"/>
      <c r="G316" s="112"/>
      <c r="H316" s="112"/>
      <c r="I316" s="112"/>
      <c r="J316" s="112"/>
      <c r="K316" s="112"/>
      <c r="L316" s="112"/>
      <c r="M316" s="112"/>
      <c r="N316" s="112"/>
      <c r="O316" s="112"/>
      <c r="P316" s="112"/>
      <c r="AI316" s="109"/>
      <c r="AJ316" s="109"/>
      <c r="AK316" s="109" t="s">
        <v>390</v>
      </c>
      <c r="AL316" s="109">
        <v>0</v>
      </c>
      <c r="AM316" s="109">
        <v>0</v>
      </c>
      <c r="AN316" s="109">
        <v>0</v>
      </c>
      <c r="AO316" s="109">
        <v>0</v>
      </c>
      <c r="AP316" s="109">
        <v>0</v>
      </c>
      <c r="AQ316" s="109">
        <v>0</v>
      </c>
    </row>
    <row r="317" s="107" customFormat="1" spans="1:43">
      <c r="A317" s="112"/>
      <c r="B317" s="112"/>
      <c r="C317" s="112"/>
      <c r="D317" s="112"/>
      <c r="E317" s="112"/>
      <c r="F317" s="112"/>
      <c r="G317" s="112"/>
      <c r="H317" s="112"/>
      <c r="I317" s="112"/>
      <c r="J317" s="112"/>
      <c r="K317" s="112"/>
      <c r="L317" s="112"/>
      <c r="M317" s="112"/>
      <c r="N317" s="112"/>
      <c r="O317" s="112"/>
      <c r="P317" s="112"/>
      <c r="AI317" s="109"/>
      <c r="AJ317" s="109"/>
      <c r="AK317" s="109" t="s">
        <v>391</v>
      </c>
      <c r="AL317" s="109">
        <v>0</v>
      </c>
      <c r="AM317" s="109">
        <v>0</v>
      </c>
      <c r="AN317" s="109">
        <v>10000</v>
      </c>
      <c r="AO317" s="109">
        <v>0</v>
      </c>
      <c r="AP317" s="109">
        <v>100000</v>
      </c>
      <c r="AQ317" s="109">
        <v>268000</v>
      </c>
    </row>
    <row r="318" s="107" customFormat="1" spans="1:43">
      <c r="A318" s="112"/>
      <c r="B318" s="112"/>
      <c r="C318" s="112"/>
      <c r="D318" s="112"/>
      <c r="E318" s="112"/>
      <c r="F318" s="112"/>
      <c r="G318" s="112"/>
      <c r="H318" s="112"/>
      <c r="I318" s="112"/>
      <c r="J318" s="112"/>
      <c r="K318" s="112"/>
      <c r="L318" s="112"/>
      <c r="M318" s="112"/>
      <c r="N318" s="112"/>
      <c r="O318" s="112"/>
      <c r="P318" s="112"/>
      <c r="AI318" s="109"/>
      <c r="AJ318" s="109"/>
      <c r="AK318" s="109" t="s">
        <v>392</v>
      </c>
      <c r="AL318" s="109">
        <v>0</v>
      </c>
      <c r="AM318" s="109">
        <v>0</v>
      </c>
      <c r="AN318" s="109">
        <v>0</v>
      </c>
      <c r="AO318" s="109">
        <v>0</v>
      </c>
      <c r="AP318" s="109">
        <v>0</v>
      </c>
      <c r="AQ318" s="109">
        <v>0</v>
      </c>
    </row>
    <row r="319" s="107" customFormat="1" spans="1:43">
      <c r="A319" s="112"/>
      <c r="B319" s="112"/>
      <c r="C319" s="112"/>
      <c r="D319" s="112"/>
      <c r="E319" s="112"/>
      <c r="F319" s="112"/>
      <c r="G319" s="112"/>
      <c r="H319" s="112"/>
      <c r="I319" s="112"/>
      <c r="J319" s="112"/>
      <c r="K319" s="112"/>
      <c r="L319" s="112"/>
      <c r="M319" s="112"/>
      <c r="N319" s="112"/>
      <c r="O319" s="112"/>
      <c r="P319" s="112"/>
      <c r="AI319" s="109"/>
      <c r="AJ319" s="109"/>
      <c r="AK319" s="109" t="s">
        <v>393</v>
      </c>
      <c r="AL319" s="109">
        <v>0</v>
      </c>
      <c r="AM319" s="109">
        <v>0</v>
      </c>
      <c r="AN319" s="109">
        <v>0</v>
      </c>
      <c r="AO319" s="109">
        <v>0</v>
      </c>
      <c r="AP319" s="109">
        <v>0</v>
      </c>
      <c r="AQ319" s="109">
        <v>0</v>
      </c>
    </row>
    <row r="320" s="107" customFormat="1" spans="1:43">
      <c r="A320" s="112"/>
      <c r="B320" s="112"/>
      <c r="C320" s="112"/>
      <c r="D320" s="112"/>
      <c r="E320" s="112"/>
      <c r="F320" s="112"/>
      <c r="G320" s="112"/>
      <c r="H320" s="112"/>
      <c r="I320" s="112"/>
      <c r="J320" s="112"/>
      <c r="K320" s="112"/>
      <c r="L320" s="112"/>
      <c r="M320" s="112"/>
      <c r="N320" s="112"/>
      <c r="O320" s="112"/>
      <c r="P320" s="112"/>
      <c r="AI320" s="109"/>
      <c r="AJ320" s="109"/>
      <c r="AK320" s="109" t="s">
        <v>394</v>
      </c>
      <c r="AL320" s="109">
        <v>0</v>
      </c>
      <c r="AM320" s="109">
        <v>0</v>
      </c>
      <c r="AN320" s="109">
        <v>0</v>
      </c>
      <c r="AO320" s="109">
        <v>0</v>
      </c>
      <c r="AP320" s="109">
        <v>0</v>
      </c>
      <c r="AQ320" s="109">
        <v>69000</v>
      </c>
    </row>
    <row r="321" s="107" customFormat="1" spans="1:43">
      <c r="A321" s="112"/>
      <c r="B321" s="112"/>
      <c r="C321" s="112"/>
      <c r="D321" s="112"/>
      <c r="E321" s="112"/>
      <c r="F321" s="112"/>
      <c r="G321" s="112"/>
      <c r="H321" s="112"/>
      <c r="I321" s="112"/>
      <c r="J321" s="112"/>
      <c r="K321" s="112"/>
      <c r="L321" s="112"/>
      <c r="M321" s="112"/>
      <c r="N321" s="112"/>
      <c r="O321" s="112"/>
      <c r="P321" s="112"/>
      <c r="AI321" s="109"/>
      <c r="AJ321" s="109"/>
      <c r="AK321" s="109" t="s">
        <v>395</v>
      </c>
      <c r="AL321" s="109">
        <v>0</v>
      </c>
      <c r="AM321" s="109">
        <v>0</v>
      </c>
      <c r="AN321" s="109">
        <v>0</v>
      </c>
      <c r="AO321" s="109">
        <v>0</v>
      </c>
      <c r="AP321" s="109">
        <v>0</v>
      </c>
      <c r="AQ321" s="109">
        <v>0</v>
      </c>
    </row>
    <row r="322" s="107" customFormat="1" spans="1:43">
      <c r="A322" s="112"/>
      <c r="B322" s="112"/>
      <c r="C322" s="112"/>
      <c r="D322" s="112"/>
      <c r="E322" s="112"/>
      <c r="F322" s="112"/>
      <c r="G322" s="112"/>
      <c r="H322" s="112"/>
      <c r="I322" s="112"/>
      <c r="J322" s="112"/>
      <c r="K322" s="112"/>
      <c r="L322" s="112"/>
      <c r="M322" s="112"/>
      <c r="N322" s="112"/>
      <c r="O322" s="112"/>
      <c r="P322" s="112"/>
      <c r="AI322" s="109"/>
      <c r="AJ322" s="109"/>
      <c r="AK322" s="109" t="s">
        <v>396</v>
      </c>
      <c r="AL322" s="109">
        <v>0</v>
      </c>
      <c r="AM322" s="109">
        <v>0</v>
      </c>
      <c r="AN322" s="109">
        <v>0</v>
      </c>
      <c r="AO322" s="109">
        <v>0</v>
      </c>
      <c r="AP322" s="109">
        <v>0</v>
      </c>
      <c r="AQ322" s="109">
        <v>0</v>
      </c>
    </row>
    <row r="323" s="107" customFormat="1" spans="1:43">
      <c r="A323" s="112"/>
      <c r="B323" s="112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AI323" s="109"/>
      <c r="AJ323" s="109"/>
      <c r="AK323" s="109" t="s">
        <v>397</v>
      </c>
      <c r="AL323" s="109">
        <v>0</v>
      </c>
      <c r="AM323" s="109">
        <v>0</v>
      </c>
      <c r="AN323" s="109">
        <v>0</v>
      </c>
      <c r="AO323" s="109">
        <v>0</v>
      </c>
      <c r="AP323" s="109">
        <v>0</v>
      </c>
      <c r="AQ323" s="109">
        <v>0</v>
      </c>
    </row>
    <row r="324" s="107" customFormat="1" spans="1:43">
      <c r="A324" s="112"/>
      <c r="B324" s="112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AI324" s="109"/>
      <c r="AJ324" s="109"/>
      <c r="AK324" s="109" t="s">
        <v>90</v>
      </c>
      <c r="AL324" s="109">
        <v>0</v>
      </c>
      <c r="AM324" s="109">
        <v>0</v>
      </c>
      <c r="AN324" s="109">
        <v>0</v>
      </c>
      <c r="AO324" s="109">
        <v>6</v>
      </c>
      <c r="AP324" s="109">
        <v>50000</v>
      </c>
      <c r="AQ324" s="109">
        <v>100000</v>
      </c>
    </row>
    <row r="325" s="107" customFormat="1" spans="1:43">
      <c r="A325" s="112"/>
      <c r="B325" s="112"/>
      <c r="C325" s="112"/>
      <c r="D325" s="112"/>
      <c r="E325" s="112"/>
      <c r="F325" s="112"/>
      <c r="G325" s="112"/>
      <c r="H325" s="112"/>
      <c r="I325" s="112"/>
      <c r="J325" s="112"/>
      <c r="K325" s="112"/>
      <c r="L325" s="112"/>
      <c r="M325" s="112"/>
      <c r="N325" s="112"/>
      <c r="O325" s="112"/>
      <c r="P325" s="112"/>
      <c r="AI325" s="109"/>
      <c r="AJ325" s="109"/>
      <c r="AK325" s="109" t="s">
        <v>398</v>
      </c>
      <c r="AL325" s="109">
        <v>0</v>
      </c>
      <c r="AM325" s="109">
        <v>0</v>
      </c>
      <c r="AN325" s="109">
        <v>0</v>
      </c>
      <c r="AO325" s="109">
        <v>1</v>
      </c>
      <c r="AP325" s="109">
        <v>0</v>
      </c>
      <c r="AQ325" s="109">
        <v>0</v>
      </c>
    </row>
    <row r="326" s="107" customFormat="1" spans="1:43">
      <c r="A326" s="112"/>
      <c r="B326" s="112"/>
      <c r="C326" s="112"/>
      <c r="D326" s="112"/>
      <c r="E326" s="112"/>
      <c r="F326" s="112"/>
      <c r="G326" s="112"/>
      <c r="H326" s="112"/>
      <c r="I326" s="112"/>
      <c r="J326" s="112"/>
      <c r="K326" s="112"/>
      <c r="L326" s="112"/>
      <c r="M326" s="112"/>
      <c r="N326" s="112"/>
      <c r="O326" s="112"/>
      <c r="P326" s="112"/>
      <c r="AI326" s="109"/>
      <c r="AJ326" s="109"/>
      <c r="AK326" s="109" t="s">
        <v>399</v>
      </c>
      <c r="AL326" s="109">
        <v>0</v>
      </c>
      <c r="AM326" s="109">
        <v>0</v>
      </c>
      <c r="AN326" s="109">
        <v>0</v>
      </c>
      <c r="AO326" s="109">
        <v>0</v>
      </c>
      <c r="AP326" s="109">
        <v>0</v>
      </c>
      <c r="AQ326" s="109">
        <v>1061000</v>
      </c>
    </row>
    <row r="327" s="107" customFormat="1" spans="1:43">
      <c r="A327" s="112"/>
      <c r="B327" s="112"/>
      <c r="C327" s="112"/>
      <c r="D327" s="112"/>
      <c r="E327" s="112"/>
      <c r="F327" s="112"/>
      <c r="G327" s="112"/>
      <c r="H327" s="112"/>
      <c r="I327" s="112"/>
      <c r="J327" s="112"/>
      <c r="K327" s="112"/>
      <c r="L327" s="112"/>
      <c r="M327" s="112"/>
      <c r="N327" s="112"/>
      <c r="O327" s="112"/>
      <c r="P327" s="112"/>
      <c r="AI327" s="109"/>
      <c r="AJ327" s="109"/>
      <c r="AK327" s="109" t="s">
        <v>400</v>
      </c>
      <c r="AL327" s="109">
        <v>0</v>
      </c>
      <c r="AM327" s="109">
        <v>0</v>
      </c>
      <c r="AN327" s="109">
        <v>0</v>
      </c>
      <c r="AO327" s="109">
        <v>0</v>
      </c>
      <c r="AP327" s="109">
        <v>0</v>
      </c>
      <c r="AQ327" s="109">
        <v>10000</v>
      </c>
    </row>
    <row r="328" s="107" customFormat="1" spans="1:43">
      <c r="A328" s="112"/>
      <c r="B328" s="112"/>
      <c r="C328" s="112"/>
      <c r="D328" s="112"/>
      <c r="E328" s="112"/>
      <c r="F328" s="112"/>
      <c r="G328" s="112"/>
      <c r="H328" s="112"/>
      <c r="I328" s="112"/>
      <c r="J328" s="112"/>
      <c r="K328" s="112"/>
      <c r="L328" s="112"/>
      <c r="M328" s="112"/>
      <c r="N328" s="112"/>
      <c r="O328" s="112"/>
      <c r="P328" s="112"/>
      <c r="AI328" s="109"/>
      <c r="AJ328" s="109"/>
      <c r="AK328" s="109" t="s">
        <v>401</v>
      </c>
      <c r="AL328" s="109">
        <v>0</v>
      </c>
      <c r="AM328" s="109">
        <v>0</v>
      </c>
      <c r="AN328" s="109">
        <v>0</v>
      </c>
      <c r="AO328" s="109">
        <v>0</v>
      </c>
      <c r="AP328" s="109">
        <v>0</v>
      </c>
      <c r="AQ328" s="109">
        <v>0</v>
      </c>
    </row>
    <row r="329" s="107" customFormat="1" spans="1:43">
      <c r="A329" s="112"/>
      <c r="B329" s="112"/>
      <c r="C329" s="112"/>
      <c r="D329" s="112"/>
      <c r="E329" s="112"/>
      <c r="F329" s="112"/>
      <c r="G329" s="112"/>
      <c r="H329" s="112"/>
      <c r="I329" s="112"/>
      <c r="J329" s="112"/>
      <c r="K329" s="112"/>
      <c r="L329" s="112"/>
      <c r="M329" s="112"/>
      <c r="N329" s="112"/>
      <c r="O329" s="112"/>
      <c r="P329" s="112"/>
      <c r="AI329" s="109"/>
      <c r="AJ329" s="109"/>
      <c r="AK329" s="109" t="s">
        <v>402</v>
      </c>
      <c r="AL329" s="109">
        <v>0</v>
      </c>
      <c r="AM329" s="109">
        <v>0</v>
      </c>
      <c r="AN329" s="109">
        <v>0</v>
      </c>
      <c r="AO329" s="109">
        <v>0</v>
      </c>
      <c r="AP329" s="109">
        <v>0</v>
      </c>
      <c r="AQ329" s="109">
        <v>2656</v>
      </c>
    </row>
    <row r="330" s="107" customFormat="1" spans="1:43">
      <c r="A330" s="112"/>
      <c r="B330" s="112"/>
      <c r="C330" s="112"/>
      <c r="D330" s="112"/>
      <c r="E330" s="112"/>
      <c r="F330" s="112"/>
      <c r="G330" s="112"/>
      <c r="H330" s="112"/>
      <c r="I330" s="112"/>
      <c r="J330" s="112"/>
      <c r="K330" s="112"/>
      <c r="L330" s="112"/>
      <c r="M330" s="112"/>
      <c r="N330" s="112"/>
      <c r="O330" s="112"/>
      <c r="P330" s="112"/>
      <c r="AI330" s="109"/>
      <c r="AJ330" s="109"/>
      <c r="AK330" s="109" t="s">
        <v>403</v>
      </c>
      <c r="AL330" s="109">
        <v>0</v>
      </c>
      <c r="AM330" s="109">
        <v>0</v>
      </c>
      <c r="AN330" s="109">
        <v>0</v>
      </c>
      <c r="AO330" s="109">
        <v>0</v>
      </c>
      <c r="AP330" s="109">
        <v>0</v>
      </c>
      <c r="AQ330" s="109">
        <v>0</v>
      </c>
    </row>
    <row r="331" s="107" customFormat="1" spans="1:43">
      <c r="A331" s="112"/>
      <c r="B331" s="112"/>
      <c r="C331" s="112"/>
      <c r="D331" s="112"/>
      <c r="E331" s="112"/>
      <c r="F331" s="112"/>
      <c r="G331" s="112"/>
      <c r="H331" s="112"/>
      <c r="I331" s="112"/>
      <c r="J331" s="112"/>
      <c r="K331" s="112"/>
      <c r="L331" s="112"/>
      <c r="M331" s="112"/>
      <c r="N331" s="112"/>
      <c r="O331" s="112"/>
      <c r="P331" s="112"/>
      <c r="AI331" s="109"/>
      <c r="AJ331" s="109"/>
      <c r="AK331" s="109" t="s">
        <v>404</v>
      </c>
      <c r="AL331" s="109">
        <v>0</v>
      </c>
      <c r="AM331" s="109">
        <v>0</v>
      </c>
      <c r="AN331" s="109">
        <v>0</v>
      </c>
      <c r="AO331" s="109">
        <v>0</v>
      </c>
      <c r="AP331" s="109">
        <v>0</v>
      </c>
      <c r="AQ331" s="109">
        <v>0</v>
      </c>
    </row>
    <row r="332" s="107" customFormat="1" spans="1:43">
      <c r="A332" s="112"/>
      <c r="B332" s="112"/>
      <c r="C332" s="112"/>
      <c r="D332" s="112"/>
      <c r="E332" s="112"/>
      <c r="F332" s="11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AI332" s="109"/>
      <c r="AJ332" s="109"/>
      <c r="AK332" s="109" t="s">
        <v>405</v>
      </c>
      <c r="AL332" s="109">
        <v>0</v>
      </c>
      <c r="AM332" s="109">
        <v>0</v>
      </c>
      <c r="AN332" s="109">
        <v>0</v>
      </c>
      <c r="AO332" s="109">
        <v>0</v>
      </c>
      <c r="AP332" s="109">
        <v>0</v>
      </c>
      <c r="AQ332" s="109">
        <v>0</v>
      </c>
    </row>
    <row r="333" s="107" customFormat="1" spans="1:43">
      <c r="A333" s="112"/>
      <c r="B333" s="112"/>
      <c r="C333" s="112"/>
      <c r="D333" s="112"/>
      <c r="E333" s="112"/>
      <c r="F333" s="112"/>
      <c r="G333" s="112"/>
      <c r="H333" s="112"/>
      <c r="I333" s="112"/>
      <c r="J333" s="112"/>
      <c r="K333" s="112"/>
      <c r="L333" s="112"/>
      <c r="M333" s="112"/>
      <c r="N333" s="112"/>
      <c r="O333" s="112"/>
      <c r="P333" s="112"/>
      <c r="AI333" s="109"/>
      <c r="AJ333" s="109"/>
      <c r="AK333" s="109" t="s">
        <v>406</v>
      </c>
      <c r="AL333" s="109">
        <v>0</v>
      </c>
      <c r="AM333" s="109">
        <v>0</v>
      </c>
      <c r="AN333" s="109">
        <v>0</v>
      </c>
      <c r="AO333" s="109">
        <v>0</v>
      </c>
      <c r="AP333" s="109">
        <v>0</v>
      </c>
      <c r="AQ333" s="109">
        <v>0</v>
      </c>
    </row>
    <row r="334" s="107" customFormat="1" spans="1:43">
      <c r="A334" s="112"/>
      <c r="B334" s="112"/>
      <c r="C334" s="112"/>
      <c r="D334" s="112"/>
      <c r="E334" s="112"/>
      <c r="F334" s="112"/>
      <c r="G334" s="112"/>
      <c r="H334" s="112"/>
      <c r="I334" s="112"/>
      <c r="J334" s="112"/>
      <c r="K334" s="112"/>
      <c r="L334" s="112"/>
      <c r="M334" s="112"/>
      <c r="N334" s="112"/>
      <c r="O334" s="112"/>
      <c r="P334" s="112"/>
      <c r="AI334" s="109"/>
      <c r="AJ334" s="109"/>
      <c r="AK334" s="109" t="s">
        <v>56</v>
      </c>
      <c r="AL334" s="109">
        <v>0</v>
      </c>
      <c r="AM334" s="109">
        <v>0</v>
      </c>
      <c r="AN334" s="109">
        <v>0</v>
      </c>
      <c r="AO334" s="109">
        <v>1</v>
      </c>
      <c r="AP334" s="109">
        <v>0</v>
      </c>
      <c r="AQ334" s="109">
        <v>630034</v>
      </c>
    </row>
    <row r="335" s="107" customFormat="1" spans="1:43">
      <c r="A335" s="112"/>
      <c r="B335" s="112"/>
      <c r="C335" s="112"/>
      <c r="D335" s="112"/>
      <c r="E335" s="112"/>
      <c r="F335" s="112"/>
      <c r="G335" s="112"/>
      <c r="H335" s="112"/>
      <c r="I335" s="112"/>
      <c r="J335" s="112"/>
      <c r="K335" s="112"/>
      <c r="L335" s="112"/>
      <c r="M335" s="112"/>
      <c r="N335" s="112"/>
      <c r="O335" s="112"/>
      <c r="P335" s="112"/>
      <c r="AI335" s="109"/>
      <c r="AJ335" s="109"/>
      <c r="AK335" s="109" t="s">
        <v>407</v>
      </c>
      <c r="AL335" s="109">
        <v>0</v>
      </c>
      <c r="AM335" s="109">
        <v>0</v>
      </c>
      <c r="AN335" s="109">
        <v>0</v>
      </c>
      <c r="AO335" s="109">
        <v>0</v>
      </c>
      <c r="AP335" s="109">
        <v>0</v>
      </c>
      <c r="AQ335" s="109">
        <v>35000</v>
      </c>
    </row>
    <row r="336" s="107" customFormat="1" spans="1:43">
      <c r="A336" s="112"/>
      <c r="B336" s="112"/>
      <c r="C336" s="112"/>
      <c r="D336" s="112"/>
      <c r="E336" s="112"/>
      <c r="F336" s="112"/>
      <c r="G336" s="112"/>
      <c r="H336" s="112"/>
      <c r="I336" s="112"/>
      <c r="J336" s="112"/>
      <c r="K336" s="112"/>
      <c r="L336" s="112"/>
      <c r="M336" s="112"/>
      <c r="N336" s="112"/>
      <c r="O336" s="112"/>
      <c r="P336" s="112"/>
      <c r="AI336" s="109"/>
      <c r="AJ336" s="109"/>
      <c r="AK336" s="109" t="s">
        <v>408</v>
      </c>
      <c r="AL336" s="109">
        <v>0</v>
      </c>
      <c r="AM336" s="109">
        <v>0</v>
      </c>
      <c r="AN336" s="109">
        <v>0</v>
      </c>
      <c r="AO336" s="109">
        <v>0</v>
      </c>
      <c r="AP336" s="109">
        <v>0</v>
      </c>
      <c r="AQ336" s="109">
        <v>0</v>
      </c>
    </row>
    <row r="337" s="107" customFormat="1" spans="1:43">
      <c r="A337" s="112"/>
      <c r="B337" s="112"/>
      <c r="C337" s="112"/>
      <c r="D337" s="112"/>
      <c r="E337" s="112"/>
      <c r="F337" s="112"/>
      <c r="G337" s="112"/>
      <c r="H337" s="112"/>
      <c r="I337" s="112"/>
      <c r="J337" s="112"/>
      <c r="K337" s="112"/>
      <c r="L337" s="112"/>
      <c r="M337" s="112"/>
      <c r="N337" s="112"/>
      <c r="O337" s="112"/>
      <c r="P337" s="112"/>
      <c r="AI337" s="109"/>
      <c r="AJ337" s="109"/>
      <c r="AK337" s="109" t="s">
        <v>409</v>
      </c>
      <c r="AL337" s="109">
        <v>0</v>
      </c>
      <c r="AM337" s="109">
        <v>0</v>
      </c>
      <c r="AN337" s="109">
        <v>0</v>
      </c>
      <c r="AO337" s="109">
        <v>0</v>
      </c>
      <c r="AP337" s="109">
        <v>0</v>
      </c>
      <c r="AQ337" s="109">
        <v>0</v>
      </c>
    </row>
    <row r="338" s="107" customFormat="1" spans="1:43">
      <c r="A338" s="112"/>
      <c r="B338" s="112"/>
      <c r="C338" s="112"/>
      <c r="D338" s="112"/>
      <c r="E338" s="112"/>
      <c r="F338" s="112"/>
      <c r="G338" s="112"/>
      <c r="H338" s="112"/>
      <c r="I338" s="112"/>
      <c r="J338" s="112"/>
      <c r="K338" s="112"/>
      <c r="L338" s="112"/>
      <c r="M338" s="112"/>
      <c r="N338" s="112"/>
      <c r="O338" s="112"/>
      <c r="P338" s="112"/>
      <c r="AI338" s="109"/>
      <c r="AJ338" s="109"/>
      <c r="AK338" s="109" t="s">
        <v>410</v>
      </c>
      <c r="AL338" s="109">
        <v>0</v>
      </c>
      <c r="AM338" s="109">
        <v>0</v>
      </c>
      <c r="AN338" s="109">
        <v>0</v>
      </c>
      <c r="AO338" s="109">
        <v>0</v>
      </c>
      <c r="AP338" s="109">
        <v>0</v>
      </c>
      <c r="AQ338" s="109">
        <v>0</v>
      </c>
    </row>
    <row r="339" s="107" customFormat="1" spans="1:43">
      <c r="A339" s="112"/>
      <c r="B339" s="112"/>
      <c r="C339" s="112"/>
      <c r="D339" s="112"/>
      <c r="E339" s="112"/>
      <c r="F339" s="112"/>
      <c r="G339" s="112"/>
      <c r="H339" s="112"/>
      <c r="I339" s="112"/>
      <c r="J339" s="112"/>
      <c r="K339" s="112"/>
      <c r="L339" s="112"/>
      <c r="M339" s="112"/>
      <c r="N339" s="112"/>
      <c r="O339" s="112"/>
      <c r="P339" s="112"/>
      <c r="AI339" s="109"/>
      <c r="AJ339" s="109"/>
      <c r="AK339" s="109" t="s">
        <v>411</v>
      </c>
      <c r="AL339" s="109">
        <v>0</v>
      </c>
      <c r="AM339" s="109">
        <v>0</v>
      </c>
      <c r="AN339" s="109">
        <v>0</v>
      </c>
      <c r="AO339" s="109">
        <v>0</v>
      </c>
      <c r="AP339" s="109">
        <v>0</v>
      </c>
      <c r="AQ339" s="109">
        <v>0</v>
      </c>
    </row>
    <row r="340" s="107" customFormat="1" spans="1:43">
      <c r="A340" s="112"/>
      <c r="B340" s="112"/>
      <c r="C340" s="112"/>
      <c r="D340" s="112"/>
      <c r="E340" s="112"/>
      <c r="F340" s="112"/>
      <c r="G340" s="112"/>
      <c r="H340" s="112"/>
      <c r="I340" s="112"/>
      <c r="J340" s="112"/>
      <c r="K340" s="112"/>
      <c r="L340" s="112"/>
      <c r="M340" s="112"/>
      <c r="N340" s="112"/>
      <c r="O340" s="112"/>
      <c r="P340" s="112"/>
      <c r="AI340" s="109"/>
      <c r="AJ340" s="109"/>
      <c r="AK340" s="109" t="s">
        <v>412</v>
      </c>
      <c r="AL340" s="109">
        <v>0</v>
      </c>
      <c r="AM340" s="109">
        <v>0</v>
      </c>
      <c r="AN340" s="109">
        <v>0</v>
      </c>
      <c r="AO340" s="109">
        <v>0</v>
      </c>
      <c r="AP340" s="109">
        <v>0</v>
      </c>
      <c r="AQ340" s="109">
        <v>0</v>
      </c>
    </row>
    <row r="341" s="107" customFormat="1" spans="1:43">
      <c r="A341" s="112"/>
      <c r="B341" s="112"/>
      <c r="C341" s="112"/>
      <c r="D341" s="112"/>
      <c r="E341" s="112"/>
      <c r="F341" s="112"/>
      <c r="G341" s="112"/>
      <c r="H341" s="112"/>
      <c r="I341" s="112"/>
      <c r="J341" s="112"/>
      <c r="K341" s="112"/>
      <c r="L341" s="112"/>
      <c r="M341" s="112"/>
      <c r="N341" s="112"/>
      <c r="O341" s="112"/>
      <c r="P341" s="112"/>
      <c r="AI341" s="109"/>
      <c r="AJ341" s="109"/>
      <c r="AK341" s="109" t="s">
        <v>413</v>
      </c>
      <c r="AL341" s="109">
        <v>0</v>
      </c>
      <c r="AM341" s="109">
        <v>0</v>
      </c>
      <c r="AN341" s="109">
        <v>0</v>
      </c>
      <c r="AO341" s="109">
        <v>0</v>
      </c>
      <c r="AP341" s="109">
        <v>0</v>
      </c>
      <c r="AQ341" s="109">
        <v>0</v>
      </c>
    </row>
    <row r="342" s="107" customFormat="1" spans="1:43">
      <c r="A342" s="112"/>
      <c r="B342" s="112"/>
      <c r="C342" s="112"/>
      <c r="D342" s="112"/>
      <c r="E342" s="112"/>
      <c r="F342" s="112"/>
      <c r="G342" s="112"/>
      <c r="H342" s="112"/>
      <c r="I342" s="112"/>
      <c r="J342" s="112"/>
      <c r="K342" s="112"/>
      <c r="L342" s="112"/>
      <c r="M342" s="112"/>
      <c r="N342" s="112"/>
      <c r="O342" s="112"/>
      <c r="P342" s="112"/>
      <c r="AI342" s="109"/>
      <c r="AJ342" s="109"/>
      <c r="AK342" s="109" t="s">
        <v>414</v>
      </c>
      <c r="AL342" s="109">
        <v>0</v>
      </c>
      <c r="AM342" s="109">
        <v>0</v>
      </c>
      <c r="AN342" s="109">
        <v>0</v>
      </c>
      <c r="AO342" s="109">
        <v>0</v>
      </c>
      <c r="AP342" s="109">
        <v>0</v>
      </c>
      <c r="AQ342" s="109">
        <v>0</v>
      </c>
    </row>
    <row r="343" s="107" customFormat="1" spans="1:43">
      <c r="A343" s="112"/>
      <c r="B343" s="112"/>
      <c r="C343" s="112"/>
      <c r="D343" s="112"/>
      <c r="E343" s="112"/>
      <c r="F343" s="112"/>
      <c r="G343" s="112"/>
      <c r="H343" s="112"/>
      <c r="I343" s="112"/>
      <c r="J343" s="112"/>
      <c r="K343" s="112"/>
      <c r="L343" s="112"/>
      <c r="M343" s="112"/>
      <c r="N343" s="112"/>
      <c r="O343" s="112"/>
      <c r="P343" s="112"/>
      <c r="AI343" s="109"/>
      <c r="AJ343" s="109"/>
      <c r="AK343" s="109" t="s">
        <v>415</v>
      </c>
      <c r="AL343" s="109">
        <v>0</v>
      </c>
      <c r="AM343" s="109">
        <v>0</v>
      </c>
      <c r="AN343" s="109">
        <v>0</v>
      </c>
      <c r="AO343" s="109">
        <v>0</v>
      </c>
      <c r="AP343" s="109">
        <v>0</v>
      </c>
      <c r="AQ343" s="109">
        <v>0</v>
      </c>
    </row>
    <row r="344" s="107" customFormat="1" spans="1:43">
      <c r="A344" s="112"/>
      <c r="B344" s="112"/>
      <c r="C344" s="112"/>
      <c r="D344" s="112"/>
      <c r="E344" s="112"/>
      <c r="F344" s="112"/>
      <c r="G344" s="112"/>
      <c r="H344" s="112"/>
      <c r="I344" s="112"/>
      <c r="J344" s="112"/>
      <c r="K344" s="112"/>
      <c r="L344" s="112"/>
      <c r="M344" s="112"/>
      <c r="N344" s="112"/>
      <c r="O344" s="112"/>
      <c r="P344" s="112"/>
      <c r="AI344" s="109"/>
      <c r="AJ344" s="109"/>
      <c r="AK344" s="109" t="s">
        <v>416</v>
      </c>
      <c r="AL344" s="109">
        <v>0</v>
      </c>
      <c r="AM344" s="109">
        <v>0</v>
      </c>
      <c r="AN344" s="109">
        <v>0</v>
      </c>
      <c r="AO344" s="109">
        <v>0</v>
      </c>
      <c r="AP344" s="109">
        <v>0</v>
      </c>
      <c r="AQ344" s="109">
        <v>0</v>
      </c>
    </row>
    <row r="345" s="107" customFormat="1" spans="1:43">
      <c r="A345" s="112"/>
      <c r="B345" s="112"/>
      <c r="C345" s="112"/>
      <c r="D345" s="112"/>
      <c r="E345" s="112"/>
      <c r="F345" s="112"/>
      <c r="G345" s="112"/>
      <c r="H345" s="112"/>
      <c r="I345" s="112"/>
      <c r="J345" s="112"/>
      <c r="K345" s="112"/>
      <c r="L345" s="112"/>
      <c r="M345" s="112"/>
      <c r="N345" s="112"/>
      <c r="O345" s="112"/>
      <c r="P345" s="112"/>
      <c r="AI345" s="109"/>
      <c r="AJ345" s="109"/>
      <c r="AK345" s="109" t="s">
        <v>417</v>
      </c>
      <c r="AL345" s="109">
        <v>0</v>
      </c>
      <c r="AM345" s="109">
        <v>0</v>
      </c>
      <c r="AN345" s="109">
        <v>0</v>
      </c>
      <c r="AO345" s="109">
        <v>0</v>
      </c>
      <c r="AP345" s="109">
        <v>0</v>
      </c>
      <c r="AQ345" s="109">
        <v>30000</v>
      </c>
    </row>
    <row r="346" s="107" customFormat="1" spans="1:43">
      <c r="A346" s="112"/>
      <c r="B346" s="112"/>
      <c r="C346" s="112"/>
      <c r="D346" s="112"/>
      <c r="E346" s="112"/>
      <c r="F346" s="112"/>
      <c r="G346" s="112"/>
      <c r="H346" s="112"/>
      <c r="I346" s="112"/>
      <c r="J346" s="112"/>
      <c r="K346" s="112"/>
      <c r="L346" s="112"/>
      <c r="M346" s="112"/>
      <c r="N346" s="112"/>
      <c r="O346" s="112"/>
      <c r="P346" s="112"/>
      <c r="AI346" s="109"/>
      <c r="AJ346" s="109"/>
      <c r="AK346" s="109" t="s">
        <v>418</v>
      </c>
      <c r="AL346" s="109">
        <v>0</v>
      </c>
      <c r="AM346" s="109">
        <v>0</v>
      </c>
      <c r="AN346" s="109">
        <v>0</v>
      </c>
      <c r="AO346" s="109">
        <v>0</v>
      </c>
      <c r="AP346" s="109">
        <v>0</v>
      </c>
      <c r="AQ346" s="109">
        <v>0</v>
      </c>
    </row>
    <row r="347" s="107" customFormat="1" spans="1:43">
      <c r="A347" s="112"/>
      <c r="B347" s="112"/>
      <c r="C347" s="112"/>
      <c r="D347" s="112"/>
      <c r="E347" s="112"/>
      <c r="F347" s="112"/>
      <c r="G347" s="112"/>
      <c r="H347" s="112"/>
      <c r="I347" s="112"/>
      <c r="J347" s="112"/>
      <c r="K347" s="112"/>
      <c r="L347" s="112"/>
      <c r="M347" s="112"/>
      <c r="N347" s="112"/>
      <c r="O347" s="112"/>
      <c r="P347" s="112"/>
      <c r="AI347" s="109"/>
      <c r="AJ347" s="109"/>
      <c r="AK347" s="109" t="s">
        <v>419</v>
      </c>
      <c r="AL347" s="109">
        <v>0</v>
      </c>
      <c r="AM347" s="109">
        <v>0</v>
      </c>
      <c r="AN347" s="109">
        <v>0</v>
      </c>
      <c r="AO347" s="109">
        <v>0</v>
      </c>
      <c r="AP347" s="109">
        <v>0</v>
      </c>
      <c r="AQ347" s="109">
        <v>64121</v>
      </c>
    </row>
    <row r="348" s="107" customFormat="1" spans="1:43">
      <c r="A348" s="112"/>
      <c r="B348" s="112"/>
      <c r="C348" s="112"/>
      <c r="D348" s="112"/>
      <c r="E348" s="112"/>
      <c r="F348" s="112"/>
      <c r="G348" s="112"/>
      <c r="H348" s="112"/>
      <c r="I348" s="112"/>
      <c r="J348" s="112"/>
      <c r="K348" s="112"/>
      <c r="L348" s="112"/>
      <c r="M348" s="112"/>
      <c r="N348" s="112"/>
      <c r="O348" s="112"/>
      <c r="P348" s="112"/>
      <c r="AI348" s="109"/>
      <c r="AJ348" s="109"/>
      <c r="AK348" s="109" t="s">
        <v>420</v>
      </c>
      <c r="AL348" s="109">
        <v>0</v>
      </c>
      <c r="AM348" s="109">
        <v>0</v>
      </c>
      <c r="AN348" s="109">
        <v>0</v>
      </c>
      <c r="AO348" s="109">
        <v>0</v>
      </c>
      <c r="AP348" s="109">
        <v>0</v>
      </c>
      <c r="AQ348" s="109">
        <v>65000</v>
      </c>
    </row>
    <row r="349" s="107" customFormat="1" spans="1:43">
      <c r="A349" s="112"/>
      <c r="B349" s="112"/>
      <c r="C349" s="112"/>
      <c r="D349" s="112"/>
      <c r="E349" s="112"/>
      <c r="F349" s="112"/>
      <c r="G349" s="112"/>
      <c r="H349" s="112"/>
      <c r="I349" s="112"/>
      <c r="J349" s="112"/>
      <c r="K349" s="112"/>
      <c r="L349" s="112"/>
      <c r="M349" s="112"/>
      <c r="N349" s="112"/>
      <c r="O349" s="112"/>
      <c r="P349" s="112"/>
      <c r="AI349" s="109"/>
      <c r="AJ349" s="109"/>
      <c r="AK349" s="109" t="s">
        <v>421</v>
      </c>
      <c r="AL349" s="109">
        <v>0</v>
      </c>
      <c r="AM349" s="109">
        <v>0</v>
      </c>
      <c r="AN349" s="109">
        <v>0</v>
      </c>
      <c r="AO349" s="109">
        <v>0</v>
      </c>
      <c r="AP349" s="109">
        <v>0</v>
      </c>
      <c r="AQ349" s="109">
        <v>0</v>
      </c>
    </row>
    <row r="350" s="107" customFormat="1" spans="1:43">
      <c r="A350" s="112"/>
      <c r="B350" s="112"/>
      <c r="C350" s="112"/>
      <c r="D350" s="112"/>
      <c r="E350" s="112"/>
      <c r="F350" s="112"/>
      <c r="G350" s="112"/>
      <c r="H350" s="112"/>
      <c r="I350" s="112"/>
      <c r="J350" s="112"/>
      <c r="K350" s="112"/>
      <c r="L350" s="112"/>
      <c r="M350" s="112"/>
      <c r="N350" s="112"/>
      <c r="O350" s="112"/>
      <c r="P350" s="112"/>
      <c r="AI350" s="109"/>
      <c r="AJ350" s="109"/>
      <c r="AK350" s="109" t="s">
        <v>53</v>
      </c>
      <c r="AL350" s="109">
        <v>0</v>
      </c>
      <c r="AM350" s="109">
        <v>0</v>
      </c>
      <c r="AN350" s="109">
        <v>0</v>
      </c>
      <c r="AO350" s="109">
        <v>0</v>
      </c>
      <c r="AP350" s="109">
        <v>0</v>
      </c>
      <c r="AQ350" s="109">
        <v>20000</v>
      </c>
    </row>
    <row r="351" s="107" customFormat="1" spans="1:43">
      <c r="A351" s="112"/>
      <c r="B351" s="112"/>
      <c r="C351" s="112"/>
      <c r="D351" s="112"/>
      <c r="E351" s="112"/>
      <c r="F351" s="112"/>
      <c r="G351" s="112"/>
      <c r="H351" s="112"/>
      <c r="I351" s="112"/>
      <c r="J351" s="112"/>
      <c r="K351" s="112"/>
      <c r="L351" s="112"/>
      <c r="M351" s="112"/>
      <c r="N351" s="112"/>
      <c r="O351" s="112"/>
      <c r="P351" s="112"/>
      <c r="AI351" s="109"/>
      <c r="AJ351" s="109"/>
      <c r="AK351" s="109" t="s">
        <v>422</v>
      </c>
      <c r="AL351" s="109">
        <v>0</v>
      </c>
      <c r="AM351" s="109">
        <v>0</v>
      </c>
      <c r="AN351" s="109">
        <v>0</v>
      </c>
      <c r="AO351" s="109">
        <v>0</v>
      </c>
      <c r="AP351" s="109">
        <v>0</v>
      </c>
      <c r="AQ351" s="109">
        <v>0</v>
      </c>
    </row>
    <row r="352" s="107" customFormat="1" spans="1:43">
      <c r="A352" s="112"/>
      <c r="B352" s="112"/>
      <c r="C352" s="112"/>
      <c r="D352" s="112"/>
      <c r="E352" s="112"/>
      <c r="F352" s="112"/>
      <c r="G352" s="112"/>
      <c r="H352" s="112"/>
      <c r="I352" s="112"/>
      <c r="J352" s="112"/>
      <c r="K352" s="112"/>
      <c r="L352" s="112"/>
      <c r="M352" s="112"/>
      <c r="N352" s="112"/>
      <c r="O352" s="112"/>
      <c r="P352" s="112"/>
      <c r="AI352" s="109"/>
      <c r="AJ352" s="109"/>
      <c r="AK352" s="109" t="s">
        <v>94</v>
      </c>
      <c r="AL352" s="109">
        <v>0</v>
      </c>
      <c r="AM352" s="109">
        <v>0</v>
      </c>
      <c r="AN352" s="109">
        <v>10000</v>
      </c>
      <c r="AO352" s="109">
        <v>2</v>
      </c>
      <c r="AP352" s="109">
        <v>300000</v>
      </c>
      <c r="AQ352" s="109">
        <v>721400</v>
      </c>
    </row>
    <row r="353" s="107" customFormat="1" spans="1:43">
      <c r="A353" s="112"/>
      <c r="B353" s="112"/>
      <c r="C353" s="112"/>
      <c r="D353" s="112"/>
      <c r="E353" s="112"/>
      <c r="F353" s="112"/>
      <c r="G353" s="112"/>
      <c r="H353" s="112"/>
      <c r="I353" s="112"/>
      <c r="J353" s="112"/>
      <c r="K353" s="112"/>
      <c r="L353" s="112"/>
      <c r="M353" s="112"/>
      <c r="N353" s="112"/>
      <c r="O353" s="112"/>
      <c r="P353" s="112"/>
      <c r="AI353" s="109"/>
      <c r="AJ353" s="109"/>
      <c r="AK353" s="109" t="s">
        <v>423</v>
      </c>
      <c r="AL353" s="109">
        <v>0</v>
      </c>
      <c r="AM353" s="109">
        <v>0</v>
      </c>
      <c r="AN353" s="109">
        <v>0</v>
      </c>
      <c r="AO353" s="109">
        <v>0</v>
      </c>
      <c r="AP353" s="109">
        <v>0</v>
      </c>
      <c r="AQ353" s="109">
        <v>200000</v>
      </c>
    </row>
    <row r="354" s="107" customFormat="1" spans="1:43">
      <c r="A354" s="112"/>
      <c r="B354" s="112"/>
      <c r="C354" s="112"/>
      <c r="D354" s="112"/>
      <c r="E354" s="112"/>
      <c r="F354" s="112"/>
      <c r="G354" s="112"/>
      <c r="H354" s="112"/>
      <c r="I354" s="112"/>
      <c r="J354" s="112"/>
      <c r="K354" s="112"/>
      <c r="L354" s="112"/>
      <c r="M354" s="112"/>
      <c r="N354" s="112"/>
      <c r="O354" s="112"/>
      <c r="P354" s="112"/>
      <c r="AI354" s="109"/>
      <c r="AJ354" s="109"/>
      <c r="AK354" s="109" t="s">
        <v>424</v>
      </c>
      <c r="AL354" s="109">
        <v>0</v>
      </c>
      <c r="AM354" s="109">
        <v>0</v>
      </c>
      <c r="AN354" s="109">
        <v>0</v>
      </c>
      <c r="AO354" s="109">
        <v>0</v>
      </c>
      <c r="AP354" s="109">
        <v>0</v>
      </c>
      <c r="AQ354" s="109">
        <v>0</v>
      </c>
    </row>
    <row r="355" s="107" customFormat="1" spans="1:43">
      <c r="A355" s="112"/>
      <c r="B355" s="112"/>
      <c r="C355" s="112"/>
      <c r="D355" s="112"/>
      <c r="E355" s="112"/>
      <c r="F355" s="112"/>
      <c r="G355" s="112"/>
      <c r="H355" s="112"/>
      <c r="I355" s="112"/>
      <c r="J355" s="112"/>
      <c r="K355" s="112"/>
      <c r="L355" s="112"/>
      <c r="M355" s="112"/>
      <c r="N355" s="112"/>
      <c r="O355" s="112"/>
      <c r="P355" s="112"/>
      <c r="AI355" s="109"/>
      <c r="AJ355" s="109"/>
      <c r="AK355" s="109" t="s">
        <v>425</v>
      </c>
      <c r="AL355" s="109">
        <v>0</v>
      </c>
      <c r="AM355" s="109">
        <v>0</v>
      </c>
      <c r="AN355" s="109">
        <v>0</v>
      </c>
      <c r="AO355" s="109">
        <v>0</v>
      </c>
      <c r="AP355" s="109">
        <v>0</v>
      </c>
      <c r="AQ355" s="109">
        <v>0</v>
      </c>
    </row>
    <row r="356" s="107" customFormat="1" spans="1:43">
      <c r="A356" s="112"/>
      <c r="B356" s="112"/>
      <c r="C356" s="112"/>
      <c r="D356" s="112"/>
      <c r="E356" s="112"/>
      <c r="F356" s="112"/>
      <c r="G356" s="112"/>
      <c r="H356" s="112"/>
      <c r="I356" s="112"/>
      <c r="J356" s="112"/>
      <c r="K356" s="112"/>
      <c r="L356" s="112"/>
      <c r="M356" s="112"/>
      <c r="N356" s="112"/>
      <c r="O356" s="112"/>
      <c r="P356" s="112"/>
      <c r="AI356" s="109"/>
      <c r="AJ356" s="109"/>
      <c r="AK356" s="109" t="s">
        <v>426</v>
      </c>
      <c r="AL356" s="109">
        <v>0</v>
      </c>
      <c r="AM356" s="109">
        <v>0</v>
      </c>
      <c r="AN356" s="109">
        <v>0</v>
      </c>
      <c r="AO356" s="109">
        <v>0</v>
      </c>
      <c r="AP356" s="109">
        <v>0</v>
      </c>
      <c r="AQ356" s="109">
        <v>0</v>
      </c>
    </row>
    <row r="357" s="107" customFormat="1" spans="1:43">
      <c r="A357" s="112"/>
      <c r="B357" s="112"/>
      <c r="C357" s="112"/>
      <c r="D357" s="112"/>
      <c r="E357" s="112"/>
      <c r="F357" s="112"/>
      <c r="G357" s="112"/>
      <c r="H357" s="112"/>
      <c r="I357" s="112"/>
      <c r="J357" s="112"/>
      <c r="K357" s="112"/>
      <c r="L357" s="112"/>
      <c r="M357" s="112"/>
      <c r="N357" s="112"/>
      <c r="O357" s="112"/>
      <c r="P357" s="112"/>
      <c r="AI357" s="109"/>
      <c r="AJ357" s="109"/>
      <c r="AK357" s="109" t="s">
        <v>427</v>
      </c>
      <c r="AL357" s="109">
        <v>0</v>
      </c>
      <c r="AM357" s="109">
        <v>0</v>
      </c>
      <c r="AN357" s="109">
        <v>0</v>
      </c>
      <c r="AO357" s="109">
        <v>1</v>
      </c>
      <c r="AP357" s="109">
        <v>0</v>
      </c>
      <c r="AQ357" s="109">
        <v>0</v>
      </c>
    </row>
    <row r="358" s="107" customFormat="1" spans="1:43">
      <c r="A358" s="112"/>
      <c r="B358" s="112"/>
      <c r="C358" s="112"/>
      <c r="D358" s="112"/>
      <c r="E358" s="112"/>
      <c r="F358" s="112"/>
      <c r="G358" s="112"/>
      <c r="H358" s="112"/>
      <c r="I358" s="112"/>
      <c r="J358" s="112"/>
      <c r="K358" s="112"/>
      <c r="L358" s="112"/>
      <c r="M358" s="112"/>
      <c r="N358" s="112"/>
      <c r="O358" s="112"/>
      <c r="P358" s="112"/>
      <c r="AI358" s="109"/>
      <c r="AJ358" s="109"/>
      <c r="AK358" s="109" t="s">
        <v>428</v>
      </c>
      <c r="AL358" s="109">
        <v>0</v>
      </c>
      <c r="AM358" s="109">
        <v>0</v>
      </c>
      <c r="AN358" s="109">
        <v>0</v>
      </c>
      <c r="AO358" s="109">
        <v>0</v>
      </c>
      <c r="AP358" s="109">
        <v>0</v>
      </c>
      <c r="AQ358" s="109">
        <v>0</v>
      </c>
    </row>
    <row r="359" s="107" customFormat="1" spans="1:43">
      <c r="A359" s="112"/>
      <c r="B359" s="112"/>
      <c r="C359" s="112"/>
      <c r="D359" s="112"/>
      <c r="E359" s="112"/>
      <c r="F359" s="112"/>
      <c r="G359" s="112"/>
      <c r="H359" s="112"/>
      <c r="I359" s="112"/>
      <c r="J359" s="112"/>
      <c r="K359" s="112"/>
      <c r="L359" s="112"/>
      <c r="M359" s="112"/>
      <c r="N359" s="112"/>
      <c r="O359" s="112"/>
      <c r="P359" s="112"/>
      <c r="AI359" s="109"/>
      <c r="AJ359" s="109"/>
      <c r="AK359" s="109" t="s">
        <v>429</v>
      </c>
      <c r="AL359" s="109">
        <v>0</v>
      </c>
      <c r="AM359" s="109">
        <v>0</v>
      </c>
      <c r="AN359" s="109">
        <v>0</v>
      </c>
      <c r="AO359" s="109">
        <v>0</v>
      </c>
      <c r="AP359" s="109">
        <v>0</v>
      </c>
      <c r="AQ359" s="109">
        <v>0</v>
      </c>
    </row>
    <row r="360" s="107" customFormat="1" spans="1:43">
      <c r="A360" s="112"/>
      <c r="B360" s="112"/>
      <c r="C360" s="112"/>
      <c r="D360" s="112"/>
      <c r="E360" s="112"/>
      <c r="F360" s="112"/>
      <c r="G360" s="112"/>
      <c r="H360" s="112"/>
      <c r="I360" s="112"/>
      <c r="J360" s="112"/>
      <c r="K360" s="112"/>
      <c r="L360" s="112"/>
      <c r="M360" s="112"/>
      <c r="N360" s="112"/>
      <c r="O360" s="112"/>
      <c r="P360" s="112"/>
      <c r="AI360" s="109"/>
      <c r="AJ360" s="109"/>
      <c r="AK360" s="109" t="s">
        <v>430</v>
      </c>
      <c r="AL360" s="109">
        <v>0</v>
      </c>
      <c r="AM360" s="109">
        <v>0</v>
      </c>
      <c r="AN360" s="109">
        <v>0</v>
      </c>
      <c r="AO360" s="109">
        <v>0</v>
      </c>
      <c r="AP360" s="109">
        <v>0</v>
      </c>
      <c r="AQ360" s="109">
        <v>0</v>
      </c>
    </row>
    <row r="361" s="107" customFormat="1" spans="1:43">
      <c r="A361" s="112"/>
      <c r="B361" s="112"/>
      <c r="C361" s="112"/>
      <c r="D361" s="112"/>
      <c r="E361" s="112"/>
      <c r="F361" s="112"/>
      <c r="G361" s="112"/>
      <c r="H361" s="112"/>
      <c r="I361" s="112"/>
      <c r="J361" s="112"/>
      <c r="K361" s="112"/>
      <c r="L361" s="112"/>
      <c r="M361" s="112"/>
      <c r="N361" s="112"/>
      <c r="O361" s="112"/>
      <c r="P361" s="112"/>
      <c r="AI361" s="109"/>
      <c r="AJ361" s="109"/>
      <c r="AK361" s="109" t="s">
        <v>431</v>
      </c>
      <c r="AL361" s="109">
        <v>0</v>
      </c>
      <c r="AM361" s="109">
        <v>0</v>
      </c>
      <c r="AN361" s="109">
        <v>0</v>
      </c>
      <c r="AO361" s="109">
        <v>0</v>
      </c>
      <c r="AP361" s="109">
        <v>0</v>
      </c>
      <c r="AQ361" s="109">
        <v>0</v>
      </c>
    </row>
    <row r="362" s="107" customFormat="1" spans="1:43">
      <c r="A362" s="112"/>
      <c r="B362" s="112"/>
      <c r="C362" s="112"/>
      <c r="D362" s="112"/>
      <c r="E362" s="112"/>
      <c r="F362" s="112"/>
      <c r="G362" s="112"/>
      <c r="H362" s="112"/>
      <c r="I362" s="112"/>
      <c r="J362" s="112"/>
      <c r="K362" s="112"/>
      <c r="L362" s="112"/>
      <c r="M362" s="112"/>
      <c r="N362" s="112"/>
      <c r="O362" s="112"/>
      <c r="P362" s="112"/>
      <c r="AI362" s="109"/>
      <c r="AJ362" s="109"/>
      <c r="AK362" s="109" t="s">
        <v>432</v>
      </c>
      <c r="AL362" s="109">
        <v>0</v>
      </c>
      <c r="AM362" s="109">
        <v>0</v>
      </c>
      <c r="AN362" s="109">
        <v>0</v>
      </c>
      <c r="AO362" s="109">
        <v>0</v>
      </c>
      <c r="AP362" s="109">
        <v>0</v>
      </c>
      <c r="AQ362" s="109">
        <v>261841</v>
      </c>
    </row>
    <row r="363" s="107" customFormat="1" spans="1:43">
      <c r="A363" s="112"/>
      <c r="B363" s="112"/>
      <c r="C363" s="112"/>
      <c r="D363" s="112"/>
      <c r="E363" s="112"/>
      <c r="F363" s="112"/>
      <c r="G363" s="112"/>
      <c r="H363" s="112"/>
      <c r="I363" s="112"/>
      <c r="J363" s="112"/>
      <c r="K363" s="112"/>
      <c r="L363" s="112"/>
      <c r="M363" s="112"/>
      <c r="N363" s="112"/>
      <c r="O363" s="112"/>
      <c r="P363" s="112"/>
      <c r="AI363" s="109"/>
      <c r="AJ363" s="109"/>
      <c r="AK363" s="109" t="s">
        <v>433</v>
      </c>
      <c r="AL363" s="109">
        <v>0</v>
      </c>
      <c r="AM363" s="109">
        <v>0</v>
      </c>
      <c r="AN363" s="109">
        <v>0</v>
      </c>
      <c r="AO363" s="109">
        <v>0</v>
      </c>
      <c r="AP363" s="109">
        <v>0</v>
      </c>
      <c r="AQ363" s="109">
        <v>0</v>
      </c>
    </row>
    <row r="364" s="107" customFormat="1" spans="1:43">
      <c r="A364" s="112"/>
      <c r="B364" s="112"/>
      <c r="C364" s="112"/>
      <c r="D364" s="112"/>
      <c r="E364" s="112"/>
      <c r="F364" s="112"/>
      <c r="G364" s="112"/>
      <c r="H364" s="112"/>
      <c r="I364" s="112"/>
      <c r="J364" s="112"/>
      <c r="K364" s="112"/>
      <c r="L364" s="112"/>
      <c r="M364" s="112"/>
      <c r="N364" s="112"/>
      <c r="O364" s="112"/>
      <c r="P364" s="112"/>
      <c r="AI364" s="109"/>
      <c r="AJ364" s="109"/>
      <c r="AK364" s="109" t="s">
        <v>434</v>
      </c>
      <c r="AL364" s="109">
        <v>0</v>
      </c>
      <c r="AM364" s="109">
        <v>0</v>
      </c>
      <c r="AN364" s="109">
        <v>0</v>
      </c>
      <c r="AO364" s="109">
        <v>0</v>
      </c>
      <c r="AP364" s="109">
        <v>0</v>
      </c>
      <c r="AQ364" s="109">
        <v>200000</v>
      </c>
    </row>
    <row r="365" s="107" customFormat="1" spans="1:43">
      <c r="A365" s="112"/>
      <c r="B365" s="112"/>
      <c r="C365" s="112"/>
      <c r="D365" s="112"/>
      <c r="E365" s="112"/>
      <c r="F365" s="112"/>
      <c r="G365" s="112"/>
      <c r="H365" s="112"/>
      <c r="I365" s="112"/>
      <c r="J365" s="112"/>
      <c r="K365" s="112"/>
      <c r="L365" s="112"/>
      <c r="M365" s="112"/>
      <c r="N365" s="112"/>
      <c r="O365" s="112"/>
      <c r="P365" s="112"/>
      <c r="AI365" s="109"/>
      <c r="AJ365" s="109"/>
      <c r="AK365" s="109" t="s">
        <v>435</v>
      </c>
      <c r="AL365" s="109">
        <v>0</v>
      </c>
      <c r="AM365" s="109">
        <v>0</v>
      </c>
      <c r="AN365" s="109">
        <v>0</v>
      </c>
      <c r="AO365" s="109">
        <v>0</v>
      </c>
      <c r="AP365" s="109">
        <v>0</v>
      </c>
      <c r="AQ365" s="109">
        <v>0</v>
      </c>
    </row>
    <row r="366" s="107" customFormat="1" spans="1:43">
      <c r="A366" s="112"/>
      <c r="B366" s="112"/>
      <c r="C366" s="112"/>
      <c r="D366" s="112"/>
      <c r="E366" s="112"/>
      <c r="F366" s="112"/>
      <c r="G366" s="112"/>
      <c r="H366" s="112"/>
      <c r="I366" s="112"/>
      <c r="J366" s="112"/>
      <c r="K366" s="112"/>
      <c r="L366" s="112"/>
      <c r="M366" s="112"/>
      <c r="N366" s="112"/>
      <c r="O366" s="112"/>
      <c r="P366" s="112"/>
      <c r="AI366" s="109"/>
      <c r="AJ366" s="109"/>
      <c r="AK366" s="109" t="s">
        <v>436</v>
      </c>
      <c r="AL366" s="109">
        <v>0</v>
      </c>
      <c r="AM366" s="109">
        <v>0</v>
      </c>
      <c r="AN366" s="109">
        <v>0</v>
      </c>
      <c r="AO366" s="109">
        <v>0</v>
      </c>
      <c r="AP366" s="109">
        <v>0</v>
      </c>
      <c r="AQ366" s="109">
        <v>0</v>
      </c>
    </row>
    <row r="367" s="107" customFormat="1" spans="1:43">
      <c r="A367" s="112"/>
      <c r="B367" s="112"/>
      <c r="C367" s="112"/>
      <c r="D367" s="112"/>
      <c r="E367" s="112"/>
      <c r="F367" s="112"/>
      <c r="G367" s="112"/>
      <c r="H367" s="112"/>
      <c r="I367" s="112"/>
      <c r="J367" s="112"/>
      <c r="K367" s="112"/>
      <c r="L367" s="112"/>
      <c r="M367" s="112"/>
      <c r="N367" s="112"/>
      <c r="O367" s="112"/>
      <c r="P367" s="112"/>
      <c r="AI367" s="109"/>
      <c r="AJ367" s="109"/>
      <c r="AK367" s="109" t="s">
        <v>437</v>
      </c>
      <c r="AL367" s="109">
        <v>0</v>
      </c>
      <c r="AM367" s="109">
        <v>0</v>
      </c>
      <c r="AN367" s="109">
        <v>0</v>
      </c>
      <c r="AO367" s="109">
        <v>0</v>
      </c>
      <c r="AP367" s="109">
        <v>0</v>
      </c>
      <c r="AQ367" s="109">
        <v>400000</v>
      </c>
    </row>
    <row r="368" s="107" customFormat="1" spans="1:43">
      <c r="A368" s="112"/>
      <c r="B368" s="112"/>
      <c r="C368" s="112"/>
      <c r="D368" s="112"/>
      <c r="E368" s="112"/>
      <c r="F368" s="112"/>
      <c r="G368" s="112"/>
      <c r="H368" s="112"/>
      <c r="I368" s="112"/>
      <c r="J368" s="112"/>
      <c r="K368" s="112"/>
      <c r="L368" s="112"/>
      <c r="M368" s="112"/>
      <c r="N368" s="112"/>
      <c r="O368" s="112"/>
      <c r="P368" s="112"/>
      <c r="AI368" s="109"/>
      <c r="AJ368" s="109"/>
      <c r="AK368" s="109" t="s">
        <v>438</v>
      </c>
      <c r="AL368" s="109">
        <v>0</v>
      </c>
      <c r="AM368" s="109">
        <v>0</v>
      </c>
      <c r="AN368" s="109">
        <v>0</v>
      </c>
      <c r="AO368" s="109">
        <v>0</v>
      </c>
      <c r="AP368" s="109">
        <v>0</v>
      </c>
      <c r="AQ368" s="109">
        <v>0</v>
      </c>
    </row>
    <row r="369" s="107" customFormat="1" spans="1:43">
      <c r="A369" s="112"/>
      <c r="B369" s="112"/>
      <c r="C369" s="112"/>
      <c r="D369" s="112"/>
      <c r="E369" s="112"/>
      <c r="F369" s="112"/>
      <c r="G369" s="112"/>
      <c r="H369" s="112"/>
      <c r="I369" s="112"/>
      <c r="J369" s="112"/>
      <c r="K369" s="112"/>
      <c r="L369" s="112"/>
      <c r="M369" s="112"/>
      <c r="N369" s="112"/>
      <c r="O369" s="112"/>
      <c r="P369" s="112"/>
      <c r="AI369" s="109"/>
      <c r="AJ369" s="109"/>
      <c r="AK369" s="109" t="s">
        <v>439</v>
      </c>
      <c r="AL369" s="109">
        <v>0</v>
      </c>
      <c r="AM369" s="109">
        <v>0</v>
      </c>
      <c r="AN369" s="109">
        <v>0</v>
      </c>
      <c r="AO369" s="109">
        <v>0</v>
      </c>
      <c r="AP369" s="109">
        <v>0</v>
      </c>
      <c r="AQ369" s="109">
        <v>0</v>
      </c>
    </row>
    <row r="370" s="107" customFormat="1" spans="1:43">
      <c r="A370" s="112"/>
      <c r="B370" s="112"/>
      <c r="C370" s="112"/>
      <c r="D370" s="112"/>
      <c r="E370" s="112"/>
      <c r="F370" s="112"/>
      <c r="G370" s="112"/>
      <c r="H370" s="112"/>
      <c r="I370" s="112"/>
      <c r="J370" s="112"/>
      <c r="K370" s="112"/>
      <c r="L370" s="112"/>
      <c r="M370" s="112"/>
      <c r="N370" s="112"/>
      <c r="O370" s="112"/>
      <c r="P370" s="112"/>
      <c r="AI370" s="109"/>
      <c r="AJ370" s="109"/>
      <c r="AK370" s="109" t="s">
        <v>440</v>
      </c>
      <c r="AL370" s="109">
        <v>0</v>
      </c>
      <c r="AM370" s="109">
        <v>0</v>
      </c>
      <c r="AN370" s="109">
        <v>0</v>
      </c>
      <c r="AO370" s="109">
        <v>0</v>
      </c>
      <c r="AP370" s="109">
        <v>0</v>
      </c>
      <c r="AQ370" s="109">
        <v>169000</v>
      </c>
    </row>
    <row r="371" s="107" customFormat="1" spans="1:43">
      <c r="A371" s="112"/>
      <c r="B371" s="112"/>
      <c r="C371" s="112"/>
      <c r="D371" s="112"/>
      <c r="E371" s="112"/>
      <c r="F371" s="112"/>
      <c r="G371" s="112"/>
      <c r="H371" s="112"/>
      <c r="I371" s="112"/>
      <c r="J371" s="112"/>
      <c r="K371" s="112"/>
      <c r="L371" s="112"/>
      <c r="M371" s="112"/>
      <c r="N371" s="112"/>
      <c r="O371" s="112"/>
      <c r="P371" s="112"/>
      <c r="AI371" s="109"/>
      <c r="AJ371" s="109"/>
      <c r="AK371" s="109" t="s">
        <v>441</v>
      </c>
      <c r="AL371" s="109">
        <v>0</v>
      </c>
      <c r="AM371" s="109">
        <v>0</v>
      </c>
      <c r="AN371" s="109">
        <v>0</v>
      </c>
      <c r="AO371" s="109">
        <v>0</v>
      </c>
      <c r="AP371" s="109">
        <v>0</v>
      </c>
      <c r="AQ371" s="109">
        <v>0</v>
      </c>
    </row>
    <row r="372" s="107" customFormat="1" spans="1:43">
      <c r="A372" s="112"/>
      <c r="B372" s="112"/>
      <c r="C372" s="112"/>
      <c r="D372" s="112"/>
      <c r="E372" s="112"/>
      <c r="F372" s="112"/>
      <c r="G372" s="112"/>
      <c r="H372" s="112"/>
      <c r="I372" s="112"/>
      <c r="J372" s="112"/>
      <c r="K372" s="112"/>
      <c r="L372" s="112"/>
      <c r="M372" s="112"/>
      <c r="N372" s="112"/>
      <c r="O372" s="112"/>
      <c r="P372" s="112"/>
      <c r="AI372" s="109"/>
      <c r="AJ372" s="109"/>
      <c r="AK372" s="109" t="s">
        <v>442</v>
      </c>
      <c r="AL372" s="109">
        <v>0</v>
      </c>
      <c r="AM372" s="109">
        <v>0</v>
      </c>
      <c r="AN372" s="109">
        <v>0</v>
      </c>
      <c r="AO372" s="109">
        <v>0</v>
      </c>
      <c r="AP372" s="109">
        <v>0</v>
      </c>
      <c r="AQ372" s="109">
        <v>15000</v>
      </c>
    </row>
    <row r="373" s="107" customFormat="1" spans="1:43">
      <c r="A373" s="112"/>
      <c r="B373" s="112"/>
      <c r="C373" s="112"/>
      <c r="D373" s="112"/>
      <c r="E373" s="112"/>
      <c r="F373" s="112"/>
      <c r="G373" s="112"/>
      <c r="H373" s="112"/>
      <c r="I373" s="112"/>
      <c r="J373" s="112"/>
      <c r="K373" s="112"/>
      <c r="L373" s="112"/>
      <c r="M373" s="112"/>
      <c r="N373" s="112"/>
      <c r="O373" s="112"/>
      <c r="P373" s="112"/>
      <c r="AI373" s="109"/>
      <c r="AJ373" s="109"/>
      <c r="AK373" s="109" t="s">
        <v>443</v>
      </c>
      <c r="AL373" s="109">
        <v>0</v>
      </c>
      <c r="AM373" s="109">
        <v>0</v>
      </c>
      <c r="AN373" s="109">
        <v>0</v>
      </c>
      <c r="AO373" s="109">
        <v>0</v>
      </c>
      <c r="AP373" s="109">
        <v>0</v>
      </c>
      <c r="AQ373" s="109">
        <v>0</v>
      </c>
    </row>
    <row r="374" s="107" customFormat="1" spans="1:43">
      <c r="A374" s="112"/>
      <c r="B374" s="112"/>
      <c r="C374" s="112"/>
      <c r="D374" s="112"/>
      <c r="E374" s="112"/>
      <c r="F374" s="112"/>
      <c r="G374" s="112"/>
      <c r="H374" s="112"/>
      <c r="I374" s="112"/>
      <c r="J374" s="112"/>
      <c r="K374" s="112"/>
      <c r="L374" s="112"/>
      <c r="M374" s="112"/>
      <c r="N374" s="112"/>
      <c r="O374" s="112"/>
      <c r="P374" s="112"/>
      <c r="AI374" s="109"/>
      <c r="AJ374" s="109"/>
      <c r="AK374" s="109" t="s">
        <v>444</v>
      </c>
      <c r="AL374" s="109">
        <v>0</v>
      </c>
      <c r="AM374" s="109">
        <v>0</v>
      </c>
      <c r="AN374" s="109">
        <v>0</v>
      </c>
      <c r="AO374" s="109">
        <v>0</v>
      </c>
      <c r="AP374" s="109">
        <v>0</v>
      </c>
      <c r="AQ374" s="109">
        <v>50000</v>
      </c>
    </row>
    <row r="375" s="107" customFormat="1" spans="1:43">
      <c r="A375" s="112"/>
      <c r="B375" s="112"/>
      <c r="C375" s="112"/>
      <c r="D375" s="112"/>
      <c r="E375" s="112"/>
      <c r="F375" s="112"/>
      <c r="G375" s="112"/>
      <c r="H375" s="112"/>
      <c r="I375" s="112"/>
      <c r="J375" s="112"/>
      <c r="K375" s="112"/>
      <c r="L375" s="112"/>
      <c r="M375" s="112"/>
      <c r="N375" s="112"/>
      <c r="O375" s="112"/>
      <c r="P375" s="112"/>
      <c r="AI375" s="109"/>
      <c r="AJ375" s="109"/>
      <c r="AK375" s="109" t="s">
        <v>445</v>
      </c>
      <c r="AL375" s="109">
        <v>0</v>
      </c>
      <c r="AM375" s="109">
        <v>0</v>
      </c>
      <c r="AN375" s="109">
        <v>0</v>
      </c>
      <c r="AO375" s="109">
        <v>0</v>
      </c>
      <c r="AP375" s="109">
        <v>0</v>
      </c>
      <c r="AQ375" s="109">
        <v>0</v>
      </c>
    </row>
    <row r="376" s="107" customFormat="1" spans="1:43">
      <c r="A376" s="112"/>
      <c r="B376" s="112"/>
      <c r="C376" s="112"/>
      <c r="D376" s="112"/>
      <c r="E376" s="112"/>
      <c r="F376" s="112"/>
      <c r="G376" s="112"/>
      <c r="H376" s="112"/>
      <c r="I376" s="112"/>
      <c r="J376" s="112"/>
      <c r="K376" s="112"/>
      <c r="L376" s="112"/>
      <c r="M376" s="112"/>
      <c r="N376" s="112"/>
      <c r="O376" s="112"/>
      <c r="P376" s="112"/>
      <c r="AI376" s="109"/>
      <c r="AJ376" s="109"/>
      <c r="AK376" s="109" t="s">
        <v>446</v>
      </c>
      <c r="AL376" s="109">
        <v>0</v>
      </c>
      <c r="AM376" s="109">
        <v>0</v>
      </c>
      <c r="AN376" s="109">
        <v>0</v>
      </c>
      <c r="AO376" s="109">
        <v>0</v>
      </c>
      <c r="AP376" s="109">
        <v>0</v>
      </c>
      <c r="AQ376" s="109">
        <v>51174</v>
      </c>
    </row>
    <row r="377" s="107" customFormat="1" spans="1:43">
      <c r="A377" s="112"/>
      <c r="B377" s="112"/>
      <c r="C377" s="112"/>
      <c r="D377" s="112"/>
      <c r="E377" s="112"/>
      <c r="F377" s="112"/>
      <c r="G377" s="112"/>
      <c r="H377" s="112"/>
      <c r="I377" s="112"/>
      <c r="J377" s="112"/>
      <c r="K377" s="112"/>
      <c r="L377" s="112"/>
      <c r="M377" s="112"/>
      <c r="N377" s="112"/>
      <c r="O377" s="112"/>
      <c r="P377" s="112"/>
      <c r="AI377" s="109"/>
      <c r="AJ377" s="109"/>
      <c r="AK377" s="109" t="s">
        <v>447</v>
      </c>
      <c r="AL377" s="109">
        <v>0</v>
      </c>
      <c r="AM377" s="109">
        <v>0</v>
      </c>
      <c r="AN377" s="109">
        <v>0</v>
      </c>
      <c r="AO377" s="109">
        <v>0</v>
      </c>
      <c r="AP377" s="109">
        <v>0</v>
      </c>
      <c r="AQ377" s="109">
        <v>0</v>
      </c>
    </row>
    <row r="378" s="107" customFormat="1" spans="1:43">
      <c r="A378" s="112"/>
      <c r="B378" s="112"/>
      <c r="C378" s="112"/>
      <c r="D378" s="112"/>
      <c r="E378" s="112"/>
      <c r="F378" s="112"/>
      <c r="G378" s="112"/>
      <c r="H378" s="112"/>
      <c r="I378" s="112"/>
      <c r="J378" s="112"/>
      <c r="K378" s="112"/>
      <c r="L378" s="112"/>
      <c r="M378" s="112"/>
      <c r="N378" s="112"/>
      <c r="O378" s="112"/>
      <c r="P378" s="112"/>
      <c r="AI378" s="109"/>
      <c r="AJ378" s="109"/>
      <c r="AK378" s="109" t="s">
        <v>448</v>
      </c>
      <c r="AL378" s="109">
        <v>0</v>
      </c>
      <c r="AM378" s="109">
        <v>0</v>
      </c>
      <c r="AN378" s="109">
        <v>0</v>
      </c>
      <c r="AO378" s="109">
        <v>0</v>
      </c>
      <c r="AP378" s="109">
        <v>0</v>
      </c>
      <c r="AQ378" s="109">
        <v>0</v>
      </c>
    </row>
    <row r="379" s="107" customFormat="1" spans="1:43">
      <c r="A379" s="112"/>
      <c r="B379" s="112"/>
      <c r="C379" s="112"/>
      <c r="D379" s="112"/>
      <c r="E379" s="112"/>
      <c r="F379" s="112"/>
      <c r="G379" s="112"/>
      <c r="H379" s="112"/>
      <c r="I379" s="112"/>
      <c r="J379" s="112"/>
      <c r="K379" s="112"/>
      <c r="L379" s="112"/>
      <c r="M379" s="112"/>
      <c r="N379" s="112"/>
      <c r="O379" s="112"/>
      <c r="P379" s="112"/>
      <c r="AI379" s="109"/>
      <c r="AJ379" s="109"/>
      <c r="AK379" s="109" t="s">
        <v>449</v>
      </c>
      <c r="AL379" s="109">
        <v>0</v>
      </c>
      <c r="AM379" s="109">
        <v>0</v>
      </c>
      <c r="AN379" s="109">
        <v>0</v>
      </c>
      <c r="AO379" s="109">
        <v>0</v>
      </c>
      <c r="AP379" s="109">
        <v>0</v>
      </c>
      <c r="AQ379" s="109">
        <v>190000</v>
      </c>
    </row>
    <row r="380" s="107" customFormat="1" spans="1:43">
      <c r="A380" s="112"/>
      <c r="B380" s="112"/>
      <c r="C380" s="112"/>
      <c r="D380" s="112"/>
      <c r="E380" s="112"/>
      <c r="F380" s="112"/>
      <c r="G380" s="112"/>
      <c r="H380" s="112"/>
      <c r="I380" s="112"/>
      <c r="J380" s="112"/>
      <c r="K380" s="112"/>
      <c r="L380" s="112"/>
      <c r="M380" s="112"/>
      <c r="N380" s="112"/>
      <c r="O380" s="112"/>
      <c r="P380" s="112"/>
      <c r="AI380" s="109"/>
      <c r="AJ380" s="109"/>
      <c r="AK380" s="109" t="s">
        <v>450</v>
      </c>
      <c r="AL380" s="109">
        <v>0</v>
      </c>
      <c r="AM380" s="109">
        <v>0</v>
      </c>
      <c r="AN380" s="109">
        <v>0</v>
      </c>
      <c r="AO380" s="109">
        <v>0</v>
      </c>
      <c r="AP380" s="109">
        <v>0</v>
      </c>
      <c r="AQ380" s="109">
        <v>0</v>
      </c>
    </row>
    <row r="381" s="107" customFormat="1" spans="1:43">
      <c r="A381" s="112"/>
      <c r="B381" s="112"/>
      <c r="C381" s="112"/>
      <c r="D381" s="112"/>
      <c r="E381" s="112"/>
      <c r="F381" s="112"/>
      <c r="G381" s="112"/>
      <c r="H381" s="112"/>
      <c r="I381" s="112"/>
      <c r="J381" s="112"/>
      <c r="K381" s="112"/>
      <c r="L381" s="112"/>
      <c r="M381" s="112"/>
      <c r="N381" s="112"/>
      <c r="O381" s="112"/>
      <c r="P381" s="112"/>
      <c r="AI381" s="109"/>
      <c r="AJ381" s="109"/>
      <c r="AK381" s="109" t="s">
        <v>451</v>
      </c>
      <c r="AL381" s="109">
        <v>0</v>
      </c>
      <c r="AM381" s="109">
        <v>0</v>
      </c>
      <c r="AN381" s="109">
        <v>0</v>
      </c>
      <c r="AO381" s="109">
        <v>0</v>
      </c>
      <c r="AP381" s="109">
        <v>0</v>
      </c>
      <c r="AQ381" s="109">
        <v>0</v>
      </c>
    </row>
    <row r="382" s="107" customFormat="1" spans="1:43">
      <c r="A382" s="112"/>
      <c r="B382" s="112"/>
      <c r="C382" s="112"/>
      <c r="D382" s="112"/>
      <c r="E382" s="112"/>
      <c r="F382" s="112"/>
      <c r="G382" s="112"/>
      <c r="H382" s="112"/>
      <c r="I382" s="112"/>
      <c r="J382" s="112"/>
      <c r="K382" s="112"/>
      <c r="L382" s="112"/>
      <c r="M382" s="112"/>
      <c r="N382" s="112"/>
      <c r="O382" s="112"/>
      <c r="P382" s="112"/>
      <c r="AI382" s="109"/>
      <c r="AJ382" s="109"/>
      <c r="AK382" s="109" t="s">
        <v>452</v>
      </c>
      <c r="AL382" s="109">
        <v>0</v>
      </c>
      <c r="AM382" s="109">
        <v>0</v>
      </c>
      <c r="AN382" s="109">
        <v>0</v>
      </c>
      <c r="AO382" s="109">
        <v>0</v>
      </c>
      <c r="AP382" s="109">
        <v>0</v>
      </c>
      <c r="AQ382" s="109">
        <v>0</v>
      </c>
    </row>
    <row r="383" s="107" customFormat="1" spans="1:43">
      <c r="A383" s="112"/>
      <c r="B383" s="112"/>
      <c r="C383" s="112"/>
      <c r="D383" s="112"/>
      <c r="E383" s="112"/>
      <c r="F383" s="112"/>
      <c r="G383" s="112"/>
      <c r="H383" s="112"/>
      <c r="I383" s="112"/>
      <c r="J383" s="112"/>
      <c r="K383" s="112"/>
      <c r="L383" s="112"/>
      <c r="M383" s="112"/>
      <c r="N383" s="112"/>
      <c r="O383" s="112"/>
      <c r="P383" s="112"/>
      <c r="AI383" s="109"/>
      <c r="AJ383" s="109"/>
      <c r="AK383" s="109" t="s">
        <v>44</v>
      </c>
      <c r="AL383" s="109">
        <v>0</v>
      </c>
      <c r="AM383" s="109">
        <v>0</v>
      </c>
      <c r="AN383" s="109">
        <v>0</v>
      </c>
      <c r="AO383" s="109">
        <v>0</v>
      </c>
      <c r="AP383" s="109">
        <v>0</v>
      </c>
      <c r="AQ383" s="109">
        <v>280000</v>
      </c>
    </row>
    <row r="384" s="107" customFormat="1" spans="1:43">
      <c r="A384" s="112"/>
      <c r="B384" s="112"/>
      <c r="C384" s="112"/>
      <c r="D384" s="112"/>
      <c r="E384" s="112"/>
      <c r="F384" s="112"/>
      <c r="G384" s="112"/>
      <c r="H384" s="112"/>
      <c r="I384" s="112"/>
      <c r="J384" s="112"/>
      <c r="K384" s="112"/>
      <c r="L384" s="112"/>
      <c r="M384" s="112"/>
      <c r="N384" s="112"/>
      <c r="O384" s="112"/>
      <c r="P384" s="112"/>
      <c r="AI384" s="109"/>
      <c r="AJ384" s="109"/>
      <c r="AK384" s="109" t="s">
        <v>453</v>
      </c>
      <c r="AL384" s="109">
        <v>0</v>
      </c>
      <c r="AM384" s="109">
        <v>0</v>
      </c>
      <c r="AN384" s="109">
        <v>0</v>
      </c>
      <c r="AO384" s="109">
        <v>0</v>
      </c>
      <c r="AP384" s="109">
        <v>0</v>
      </c>
      <c r="AQ384" s="109">
        <v>0</v>
      </c>
    </row>
    <row r="385" s="107" customFormat="1" spans="1:43">
      <c r="A385" s="112"/>
      <c r="B385" s="112"/>
      <c r="C385" s="112"/>
      <c r="D385" s="112"/>
      <c r="E385" s="112"/>
      <c r="F385" s="112"/>
      <c r="G385" s="112"/>
      <c r="H385" s="112"/>
      <c r="I385" s="112"/>
      <c r="J385" s="112"/>
      <c r="K385" s="112"/>
      <c r="L385" s="112"/>
      <c r="M385" s="112"/>
      <c r="N385" s="112"/>
      <c r="O385" s="112"/>
      <c r="P385" s="112"/>
      <c r="AI385" s="109"/>
      <c r="AJ385" s="109"/>
      <c r="AK385" s="109" t="s">
        <v>454</v>
      </c>
      <c r="AL385" s="109">
        <v>0</v>
      </c>
      <c r="AM385" s="109">
        <v>0</v>
      </c>
      <c r="AN385" s="109">
        <v>0</v>
      </c>
      <c r="AO385" s="109">
        <v>0</v>
      </c>
      <c r="AP385" s="109">
        <v>0</v>
      </c>
      <c r="AQ385" s="109">
        <v>0</v>
      </c>
    </row>
    <row r="386" s="107" customFormat="1" spans="1:43">
      <c r="A386" s="112"/>
      <c r="B386" s="112"/>
      <c r="C386" s="112"/>
      <c r="D386" s="112"/>
      <c r="E386" s="112"/>
      <c r="F386" s="112"/>
      <c r="G386" s="112"/>
      <c r="H386" s="112"/>
      <c r="I386" s="112"/>
      <c r="J386" s="112"/>
      <c r="K386" s="112"/>
      <c r="L386" s="112"/>
      <c r="M386" s="112"/>
      <c r="N386" s="112"/>
      <c r="O386" s="112"/>
      <c r="P386" s="112"/>
      <c r="AI386" s="109"/>
      <c r="AJ386" s="109"/>
      <c r="AK386" s="109" t="s">
        <v>455</v>
      </c>
      <c r="AL386" s="109">
        <v>0</v>
      </c>
      <c r="AM386" s="109">
        <v>0</v>
      </c>
      <c r="AN386" s="109">
        <v>0</v>
      </c>
      <c r="AO386" s="109">
        <v>0</v>
      </c>
      <c r="AP386" s="109">
        <v>0</v>
      </c>
      <c r="AQ386" s="109">
        <v>0</v>
      </c>
    </row>
    <row r="387" s="107" customFormat="1" spans="1:43">
      <c r="A387" s="112"/>
      <c r="B387" s="112"/>
      <c r="C387" s="112"/>
      <c r="D387" s="112"/>
      <c r="E387" s="112"/>
      <c r="F387" s="112"/>
      <c r="G387" s="112"/>
      <c r="H387" s="112"/>
      <c r="I387" s="112"/>
      <c r="J387" s="112"/>
      <c r="K387" s="112"/>
      <c r="L387" s="112"/>
      <c r="M387" s="112"/>
      <c r="N387" s="112"/>
      <c r="O387" s="112"/>
      <c r="P387" s="112"/>
      <c r="AI387" s="109"/>
      <c r="AJ387" s="109"/>
      <c r="AK387" s="109" t="s">
        <v>456</v>
      </c>
      <c r="AL387" s="109">
        <v>0</v>
      </c>
      <c r="AM387" s="109">
        <v>0</v>
      </c>
      <c r="AN387" s="109">
        <v>0</v>
      </c>
      <c r="AO387" s="109">
        <v>0</v>
      </c>
      <c r="AP387" s="109">
        <v>0</v>
      </c>
      <c r="AQ387" s="109">
        <v>216440</v>
      </c>
    </row>
    <row r="388" s="107" customFormat="1" spans="1:43">
      <c r="A388" s="112"/>
      <c r="B388" s="112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AI388" s="109"/>
      <c r="AJ388" s="109"/>
      <c r="AK388" s="109" t="s">
        <v>457</v>
      </c>
      <c r="AL388" s="109">
        <v>0</v>
      </c>
      <c r="AM388" s="109">
        <v>0</v>
      </c>
      <c r="AN388" s="109">
        <v>0</v>
      </c>
      <c r="AO388" s="109">
        <v>0</v>
      </c>
      <c r="AP388" s="109">
        <v>0</v>
      </c>
      <c r="AQ388" s="109">
        <v>204000</v>
      </c>
    </row>
    <row r="389" s="107" customFormat="1" spans="1:43">
      <c r="A389" s="112"/>
      <c r="B389" s="112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AI389" s="109"/>
      <c r="AJ389" s="109"/>
      <c r="AK389" s="109" t="s">
        <v>458</v>
      </c>
      <c r="AL389" s="109">
        <v>0</v>
      </c>
      <c r="AM389" s="109">
        <v>0</v>
      </c>
      <c r="AN389" s="109">
        <v>0</v>
      </c>
      <c r="AO389" s="109">
        <v>0</v>
      </c>
      <c r="AP389" s="109">
        <v>0</v>
      </c>
      <c r="AQ389" s="109">
        <v>0</v>
      </c>
    </row>
    <row r="390" s="107" customFormat="1" spans="1:43">
      <c r="A390" s="112"/>
      <c r="B390" s="112"/>
      <c r="C390" s="112"/>
      <c r="D390" s="112"/>
      <c r="E390" s="112"/>
      <c r="F390" s="112"/>
      <c r="G390" s="112"/>
      <c r="H390" s="112"/>
      <c r="I390" s="112"/>
      <c r="J390" s="112"/>
      <c r="K390" s="112"/>
      <c r="L390" s="112"/>
      <c r="M390" s="112"/>
      <c r="N390" s="112"/>
      <c r="O390" s="112"/>
      <c r="P390" s="112"/>
      <c r="AI390" s="109"/>
      <c r="AJ390" s="109"/>
      <c r="AK390" s="109" t="s">
        <v>459</v>
      </c>
      <c r="AL390" s="109">
        <v>0</v>
      </c>
      <c r="AM390" s="109">
        <v>0</v>
      </c>
      <c r="AN390" s="109">
        <v>0</v>
      </c>
      <c r="AO390" s="109">
        <v>0</v>
      </c>
      <c r="AP390" s="109">
        <v>0</v>
      </c>
      <c r="AQ390" s="109">
        <v>0</v>
      </c>
    </row>
    <row r="391" s="107" customFormat="1" spans="1:43">
      <c r="A391" s="112"/>
      <c r="B391" s="112"/>
      <c r="C391" s="112"/>
      <c r="D391" s="112"/>
      <c r="E391" s="112"/>
      <c r="F391" s="112"/>
      <c r="G391" s="112"/>
      <c r="H391" s="112"/>
      <c r="I391" s="112"/>
      <c r="J391" s="112"/>
      <c r="K391" s="112"/>
      <c r="L391" s="112"/>
      <c r="M391" s="112"/>
      <c r="N391" s="112"/>
      <c r="O391" s="112"/>
      <c r="P391" s="112"/>
      <c r="AI391" s="109"/>
      <c r="AJ391" s="109"/>
      <c r="AK391" s="109" t="s">
        <v>460</v>
      </c>
      <c r="AL391" s="109">
        <v>0</v>
      </c>
      <c r="AM391" s="109">
        <v>0</v>
      </c>
      <c r="AN391" s="109">
        <v>0</v>
      </c>
      <c r="AO391" s="109">
        <v>0</v>
      </c>
      <c r="AP391" s="109">
        <v>0</v>
      </c>
      <c r="AQ391" s="109">
        <v>0</v>
      </c>
    </row>
    <row r="392" s="107" customFormat="1" spans="1:43">
      <c r="A392" s="112"/>
      <c r="B392" s="112"/>
      <c r="C392" s="112"/>
      <c r="D392" s="112"/>
      <c r="E392" s="112"/>
      <c r="F392" s="112"/>
      <c r="G392" s="112"/>
      <c r="H392" s="112"/>
      <c r="I392" s="112"/>
      <c r="J392" s="112"/>
      <c r="K392" s="112"/>
      <c r="L392" s="112"/>
      <c r="M392" s="112"/>
      <c r="N392" s="112"/>
      <c r="O392" s="112"/>
      <c r="P392" s="112"/>
      <c r="AI392" s="109"/>
      <c r="AJ392" s="109"/>
      <c r="AK392" s="109" t="s">
        <v>461</v>
      </c>
      <c r="AL392" s="109">
        <v>0</v>
      </c>
      <c r="AM392" s="109">
        <v>0</v>
      </c>
      <c r="AN392" s="109">
        <v>0</v>
      </c>
      <c r="AO392" s="109">
        <v>0</v>
      </c>
      <c r="AP392" s="109">
        <v>0</v>
      </c>
      <c r="AQ392" s="109">
        <v>0</v>
      </c>
    </row>
    <row r="393" s="107" customFormat="1" spans="1:43">
      <c r="A393" s="112"/>
      <c r="B393" s="112"/>
      <c r="C393" s="112"/>
      <c r="D393" s="112"/>
      <c r="E393" s="112"/>
      <c r="F393" s="112"/>
      <c r="G393" s="112"/>
      <c r="H393" s="112"/>
      <c r="I393" s="112"/>
      <c r="J393" s="112"/>
      <c r="K393" s="112"/>
      <c r="L393" s="112"/>
      <c r="M393" s="112"/>
      <c r="N393" s="112"/>
      <c r="O393" s="112"/>
      <c r="P393" s="112"/>
      <c r="AI393" s="109"/>
      <c r="AJ393" s="109"/>
      <c r="AK393" s="109" t="s">
        <v>97</v>
      </c>
      <c r="AL393" s="109">
        <v>0</v>
      </c>
      <c r="AM393" s="109">
        <v>0</v>
      </c>
      <c r="AN393" s="109">
        <v>0</v>
      </c>
      <c r="AO393" s="109">
        <v>4</v>
      </c>
      <c r="AP393" s="109">
        <v>100000</v>
      </c>
      <c r="AQ393" s="109">
        <v>180000</v>
      </c>
    </row>
    <row r="394" s="107" customFormat="1" spans="1:43">
      <c r="A394" s="112"/>
      <c r="B394" s="112"/>
      <c r="C394" s="112"/>
      <c r="D394" s="112"/>
      <c r="E394" s="112"/>
      <c r="F394" s="112"/>
      <c r="G394" s="112"/>
      <c r="H394" s="112"/>
      <c r="I394" s="112"/>
      <c r="J394" s="112"/>
      <c r="K394" s="112"/>
      <c r="L394" s="112"/>
      <c r="M394" s="112"/>
      <c r="N394" s="112"/>
      <c r="O394" s="112"/>
      <c r="P394" s="112"/>
      <c r="AI394" s="109"/>
      <c r="AJ394" s="109"/>
      <c r="AK394" s="109" t="s">
        <v>48</v>
      </c>
      <c r="AL394" s="109">
        <v>0</v>
      </c>
      <c r="AM394" s="109">
        <v>0</v>
      </c>
      <c r="AN394" s="109">
        <v>7200</v>
      </c>
      <c r="AO394" s="109">
        <v>1</v>
      </c>
      <c r="AP394" s="109">
        <v>400000</v>
      </c>
      <c r="AQ394" s="109">
        <v>1564058</v>
      </c>
    </row>
    <row r="395" s="107" customFormat="1" spans="1:43">
      <c r="A395" s="112"/>
      <c r="B395" s="112"/>
      <c r="C395" s="112"/>
      <c r="D395" s="112"/>
      <c r="E395" s="112"/>
      <c r="F395" s="112"/>
      <c r="G395" s="112"/>
      <c r="H395" s="112"/>
      <c r="I395" s="112"/>
      <c r="J395" s="112"/>
      <c r="K395" s="112"/>
      <c r="L395" s="112"/>
      <c r="M395" s="112"/>
      <c r="N395" s="112"/>
      <c r="O395" s="112"/>
      <c r="P395" s="112"/>
      <c r="AI395" s="109"/>
      <c r="AJ395" s="109"/>
      <c r="AK395" s="109" t="s">
        <v>462</v>
      </c>
      <c r="AL395" s="109">
        <v>0</v>
      </c>
      <c r="AM395" s="109">
        <v>0</v>
      </c>
      <c r="AN395" s="109">
        <v>0</v>
      </c>
      <c r="AO395" s="109">
        <v>0</v>
      </c>
      <c r="AP395" s="109">
        <v>0</v>
      </c>
      <c r="AQ395" s="109">
        <v>0</v>
      </c>
    </row>
    <row r="396" s="107" customFormat="1" spans="1:43">
      <c r="A396" s="112"/>
      <c r="B396" s="112"/>
      <c r="C396" s="112"/>
      <c r="D396" s="112"/>
      <c r="E396" s="112"/>
      <c r="F396" s="112"/>
      <c r="G396" s="112"/>
      <c r="H396" s="112"/>
      <c r="I396" s="112"/>
      <c r="J396" s="112"/>
      <c r="K396" s="112"/>
      <c r="L396" s="112"/>
      <c r="M396" s="112"/>
      <c r="N396" s="112"/>
      <c r="O396" s="112"/>
      <c r="P396" s="112"/>
      <c r="AI396" s="109"/>
      <c r="AJ396" s="109"/>
      <c r="AK396" s="109" t="s">
        <v>463</v>
      </c>
      <c r="AL396" s="109">
        <v>0</v>
      </c>
      <c r="AM396" s="109">
        <v>0</v>
      </c>
      <c r="AN396" s="109">
        <v>0</v>
      </c>
      <c r="AO396" s="109">
        <v>0</v>
      </c>
      <c r="AP396" s="109">
        <v>0</v>
      </c>
      <c r="AQ396" s="109">
        <v>0</v>
      </c>
    </row>
    <row r="397" s="107" customFormat="1" spans="1:43">
      <c r="A397" s="112"/>
      <c r="B397" s="112"/>
      <c r="C397" s="112"/>
      <c r="D397" s="112"/>
      <c r="E397" s="112"/>
      <c r="F397" s="112"/>
      <c r="G397" s="112"/>
      <c r="H397" s="112"/>
      <c r="I397" s="112"/>
      <c r="J397" s="112"/>
      <c r="K397" s="112"/>
      <c r="L397" s="112"/>
      <c r="M397" s="112"/>
      <c r="N397" s="112"/>
      <c r="O397" s="112"/>
      <c r="P397" s="112"/>
      <c r="AI397" s="109"/>
      <c r="AJ397" s="109"/>
      <c r="AK397" s="109" t="s">
        <v>464</v>
      </c>
      <c r="AL397" s="109">
        <v>0</v>
      </c>
      <c r="AM397" s="109">
        <v>0</v>
      </c>
      <c r="AN397" s="109">
        <v>0</v>
      </c>
      <c r="AO397" s="109">
        <v>0</v>
      </c>
      <c r="AP397" s="109">
        <v>0</v>
      </c>
      <c r="AQ397" s="109">
        <v>0</v>
      </c>
    </row>
    <row r="398" s="107" customFormat="1" spans="1:43">
      <c r="A398" s="112"/>
      <c r="B398" s="112"/>
      <c r="C398" s="112"/>
      <c r="D398" s="112"/>
      <c r="E398" s="112"/>
      <c r="F398" s="112"/>
      <c r="G398" s="112"/>
      <c r="H398" s="112"/>
      <c r="I398" s="112"/>
      <c r="J398" s="112"/>
      <c r="K398" s="112"/>
      <c r="L398" s="112"/>
      <c r="M398" s="112"/>
      <c r="N398" s="112"/>
      <c r="O398" s="112"/>
      <c r="P398" s="112"/>
      <c r="AI398" s="109"/>
      <c r="AJ398" s="109"/>
      <c r="AK398" s="109" t="s">
        <v>465</v>
      </c>
      <c r="AL398" s="109">
        <v>0</v>
      </c>
      <c r="AM398" s="109">
        <v>0</v>
      </c>
      <c r="AN398" s="109">
        <v>0</v>
      </c>
      <c r="AO398" s="109">
        <v>0</v>
      </c>
      <c r="AP398" s="109">
        <v>0</v>
      </c>
      <c r="AQ398" s="109">
        <v>22600</v>
      </c>
    </row>
    <row r="399" s="107" customFormat="1" spans="1:43">
      <c r="A399" s="112"/>
      <c r="B399" s="112"/>
      <c r="C399" s="112"/>
      <c r="D399" s="112"/>
      <c r="E399" s="112"/>
      <c r="F399" s="112"/>
      <c r="G399" s="112"/>
      <c r="H399" s="112"/>
      <c r="I399" s="112"/>
      <c r="J399" s="112"/>
      <c r="K399" s="112"/>
      <c r="L399" s="112"/>
      <c r="M399" s="112"/>
      <c r="N399" s="112"/>
      <c r="O399" s="112"/>
      <c r="P399" s="112"/>
      <c r="AI399" s="109"/>
      <c r="AJ399" s="109"/>
      <c r="AK399" s="109" t="s">
        <v>466</v>
      </c>
      <c r="AL399" s="109">
        <v>0</v>
      </c>
      <c r="AM399" s="109">
        <v>0</v>
      </c>
      <c r="AN399" s="109">
        <v>0</v>
      </c>
      <c r="AO399" s="109">
        <v>0</v>
      </c>
      <c r="AP399" s="109">
        <v>0</v>
      </c>
      <c r="AQ399" s="109">
        <v>0</v>
      </c>
    </row>
    <row r="400" s="107" customFormat="1" spans="1:43">
      <c r="A400" s="112"/>
      <c r="B400" s="112"/>
      <c r="C400" s="112"/>
      <c r="D400" s="112"/>
      <c r="E400" s="112"/>
      <c r="F400" s="112"/>
      <c r="G400" s="112"/>
      <c r="H400" s="112"/>
      <c r="I400" s="112"/>
      <c r="J400" s="112"/>
      <c r="K400" s="112"/>
      <c r="L400" s="112"/>
      <c r="M400" s="112"/>
      <c r="N400" s="112"/>
      <c r="O400" s="112"/>
      <c r="P400" s="112"/>
      <c r="AI400" s="109"/>
      <c r="AJ400" s="109"/>
      <c r="AK400" s="109" t="s">
        <v>467</v>
      </c>
      <c r="AL400" s="109">
        <v>0</v>
      </c>
      <c r="AM400" s="109">
        <v>0</v>
      </c>
      <c r="AN400" s="109">
        <v>0</v>
      </c>
      <c r="AO400" s="109">
        <v>0</v>
      </c>
      <c r="AP400" s="109">
        <v>0</v>
      </c>
      <c r="AQ400" s="109">
        <v>0</v>
      </c>
    </row>
    <row r="401" s="107" customFormat="1" spans="1:43">
      <c r="A401" s="112"/>
      <c r="B401" s="112"/>
      <c r="C401" s="112"/>
      <c r="D401" s="112"/>
      <c r="E401" s="112"/>
      <c r="F401" s="112"/>
      <c r="G401" s="112"/>
      <c r="H401" s="112"/>
      <c r="I401" s="112"/>
      <c r="J401" s="112"/>
      <c r="K401" s="112"/>
      <c r="L401" s="112"/>
      <c r="M401" s="112"/>
      <c r="N401" s="112"/>
      <c r="O401" s="112"/>
      <c r="P401" s="112"/>
      <c r="AI401" s="109"/>
      <c r="AJ401" s="109"/>
      <c r="AK401" s="109" t="s">
        <v>468</v>
      </c>
      <c r="AL401" s="109">
        <v>0</v>
      </c>
      <c r="AM401" s="109">
        <v>0</v>
      </c>
      <c r="AN401" s="109">
        <v>0</v>
      </c>
      <c r="AO401" s="109">
        <v>0</v>
      </c>
      <c r="AP401" s="109">
        <v>0</v>
      </c>
      <c r="AQ401" s="109">
        <v>0</v>
      </c>
    </row>
    <row r="402" s="107" customFormat="1" spans="1:43">
      <c r="A402" s="112"/>
      <c r="B402" s="112"/>
      <c r="C402" s="112"/>
      <c r="D402" s="112"/>
      <c r="E402" s="112"/>
      <c r="F402" s="112"/>
      <c r="G402" s="112"/>
      <c r="H402" s="112"/>
      <c r="I402" s="112"/>
      <c r="J402" s="112"/>
      <c r="K402" s="112"/>
      <c r="L402" s="112"/>
      <c r="M402" s="112"/>
      <c r="N402" s="112"/>
      <c r="O402" s="112"/>
      <c r="P402" s="112"/>
      <c r="AI402" s="109"/>
      <c r="AJ402" s="109"/>
      <c r="AK402" s="109" t="s">
        <v>469</v>
      </c>
      <c r="AL402" s="109">
        <v>0</v>
      </c>
      <c r="AM402" s="109">
        <v>0</v>
      </c>
      <c r="AN402" s="109">
        <v>0</v>
      </c>
      <c r="AO402" s="109">
        <v>0</v>
      </c>
      <c r="AP402" s="109">
        <v>0</v>
      </c>
      <c r="AQ402" s="109">
        <v>0</v>
      </c>
    </row>
    <row r="403" s="107" customFormat="1" spans="1:43">
      <c r="A403" s="112"/>
      <c r="B403" s="112"/>
      <c r="C403" s="112"/>
      <c r="D403" s="112"/>
      <c r="E403" s="112"/>
      <c r="F403" s="112"/>
      <c r="G403" s="112"/>
      <c r="H403" s="112"/>
      <c r="I403" s="112"/>
      <c r="J403" s="112"/>
      <c r="K403" s="112"/>
      <c r="L403" s="112"/>
      <c r="M403" s="112"/>
      <c r="N403" s="112"/>
      <c r="O403" s="112"/>
      <c r="P403" s="112"/>
      <c r="AI403" s="109"/>
      <c r="AJ403" s="109"/>
      <c r="AK403" s="109" t="s">
        <v>470</v>
      </c>
      <c r="AL403" s="109">
        <v>0</v>
      </c>
      <c r="AM403" s="109">
        <v>0</v>
      </c>
      <c r="AN403" s="109">
        <v>0</v>
      </c>
      <c r="AO403" s="109">
        <v>0</v>
      </c>
      <c r="AP403" s="109">
        <v>0</v>
      </c>
      <c r="AQ403" s="109">
        <v>0</v>
      </c>
    </row>
    <row r="404" s="107" customFormat="1" spans="1:43">
      <c r="A404" s="112"/>
      <c r="B404" s="112"/>
      <c r="C404" s="112"/>
      <c r="D404" s="112"/>
      <c r="E404" s="112"/>
      <c r="F404" s="112"/>
      <c r="G404" s="112"/>
      <c r="H404" s="112"/>
      <c r="I404" s="112"/>
      <c r="J404" s="112"/>
      <c r="K404" s="112"/>
      <c r="L404" s="112"/>
      <c r="M404" s="112"/>
      <c r="N404" s="112"/>
      <c r="O404" s="112"/>
      <c r="P404" s="112"/>
      <c r="AI404" s="109"/>
      <c r="AJ404" s="109"/>
      <c r="AK404" s="109" t="s">
        <v>471</v>
      </c>
      <c r="AL404" s="109">
        <v>0</v>
      </c>
      <c r="AM404" s="109">
        <v>0</v>
      </c>
      <c r="AN404" s="109">
        <v>0</v>
      </c>
      <c r="AO404" s="109">
        <v>0</v>
      </c>
      <c r="AP404" s="109">
        <v>0</v>
      </c>
      <c r="AQ404" s="109">
        <v>0</v>
      </c>
    </row>
    <row r="405" s="107" customFormat="1" spans="1:43">
      <c r="A405" s="112"/>
      <c r="B405" s="112"/>
      <c r="C405" s="112"/>
      <c r="D405" s="112"/>
      <c r="E405" s="112"/>
      <c r="F405" s="112"/>
      <c r="G405" s="112"/>
      <c r="H405" s="112"/>
      <c r="I405" s="112"/>
      <c r="J405" s="112"/>
      <c r="K405" s="112"/>
      <c r="L405" s="112"/>
      <c r="M405" s="112"/>
      <c r="N405" s="112"/>
      <c r="O405" s="112"/>
      <c r="P405" s="112"/>
      <c r="AI405" s="109"/>
      <c r="AJ405" s="109"/>
      <c r="AK405" s="109" t="s">
        <v>472</v>
      </c>
      <c r="AL405" s="109">
        <v>0</v>
      </c>
      <c r="AM405" s="109">
        <v>0</v>
      </c>
      <c r="AN405" s="109">
        <v>0</v>
      </c>
      <c r="AO405" s="109">
        <v>0</v>
      </c>
      <c r="AP405" s="109">
        <v>0</v>
      </c>
      <c r="AQ405" s="109">
        <v>0</v>
      </c>
    </row>
    <row r="406" s="107" customFormat="1" spans="1:43">
      <c r="A406" s="112"/>
      <c r="B406" s="112"/>
      <c r="C406" s="112"/>
      <c r="D406" s="112"/>
      <c r="E406" s="112"/>
      <c r="F406" s="112"/>
      <c r="G406" s="112"/>
      <c r="H406" s="112"/>
      <c r="I406" s="112"/>
      <c r="J406" s="112"/>
      <c r="K406" s="112"/>
      <c r="L406" s="112"/>
      <c r="M406" s="112"/>
      <c r="N406" s="112"/>
      <c r="O406" s="112"/>
      <c r="P406" s="112"/>
      <c r="AI406" s="109"/>
      <c r="AJ406" s="109"/>
      <c r="AK406" s="109" t="s">
        <v>473</v>
      </c>
      <c r="AL406" s="109">
        <v>0</v>
      </c>
      <c r="AM406" s="109">
        <v>0</v>
      </c>
      <c r="AN406" s="109">
        <v>0</v>
      </c>
      <c r="AO406" s="109">
        <v>0</v>
      </c>
      <c r="AP406" s="109">
        <v>0</v>
      </c>
      <c r="AQ406" s="109">
        <v>60000</v>
      </c>
    </row>
    <row r="407" s="107" customFormat="1" spans="1:43">
      <c r="A407" s="112"/>
      <c r="B407" s="112"/>
      <c r="C407" s="112"/>
      <c r="D407" s="112"/>
      <c r="E407" s="112"/>
      <c r="F407" s="112"/>
      <c r="G407" s="112"/>
      <c r="H407" s="112"/>
      <c r="I407" s="112"/>
      <c r="J407" s="112"/>
      <c r="K407" s="112"/>
      <c r="L407" s="112"/>
      <c r="M407" s="112"/>
      <c r="N407" s="112"/>
      <c r="O407" s="112"/>
      <c r="P407" s="112"/>
      <c r="AI407" s="109"/>
      <c r="AJ407" s="109"/>
      <c r="AK407" s="109" t="s">
        <v>474</v>
      </c>
      <c r="AL407" s="109">
        <v>0</v>
      </c>
      <c r="AM407" s="109">
        <v>0</v>
      </c>
      <c r="AN407" s="109">
        <v>10000</v>
      </c>
      <c r="AO407" s="109">
        <v>0</v>
      </c>
      <c r="AP407" s="109">
        <v>0</v>
      </c>
      <c r="AQ407" s="109">
        <v>60000</v>
      </c>
    </row>
    <row r="408" s="107" customFormat="1" spans="1:43">
      <c r="A408" s="112"/>
      <c r="B408" s="112"/>
      <c r="C408" s="112"/>
      <c r="D408" s="112"/>
      <c r="E408" s="112"/>
      <c r="F408" s="112"/>
      <c r="G408" s="112"/>
      <c r="H408" s="112"/>
      <c r="I408" s="112"/>
      <c r="J408" s="112"/>
      <c r="K408" s="112"/>
      <c r="L408" s="112"/>
      <c r="M408" s="112"/>
      <c r="N408" s="112"/>
      <c r="O408" s="112"/>
      <c r="P408" s="112"/>
      <c r="AI408" s="109"/>
      <c r="AJ408" s="109"/>
      <c r="AK408" s="109" t="s">
        <v>475</v>
      </c>
      <c r="AL408" s="109">
        <v>0</v>
      </c>
      <c r="AM408" s="109">
        <v>0</v>
      </c>
      <c r="AN408" s="109">
        <v>0</v>
      </c>
      <c r="AO408" s="109">
        <v>0</v>
      </c>
      <c r="AP408" s="109">
        <v>0</v>
      </c>
      <c r="AQ408" s="109">
        <v>0</v>
      </c>
    </row>
    <row r="409" s="107" customFormat="1" spans="1:43">
      <c r="A409" s="112"/>
      <c r="B409" s="112"/>
      <c r="C409" s="112"/>
      <c r="D409" s="112"/>
      <c r="E409" s="112"/>
      <c r="F409" s="112"/>
      <c r="G409" s="112"/>
      <c r="H409" s="112"/>
      <c r="I409" s="112"/>
      <c r="J409" s="112"/>
      <c r="K409" s="112"/>
      <c r="L409" s="112"/>
      <c r="M409" s="112"/>
      <c r="N409" s="112"/>
      <c r="O409" s="112"/>
      <c r="P409" s="112"/>
      <c r="AI409" s="109"/>
      <c r="AJ409" s="109"/>
      <c r="AK409" s="109" t="s">
        <v>476</v>
      </c>
      <c r="AL409" s="109">
        <v>0</v>
      </c>
      <c r="AM409" s="109">
        <v>0</v>
      </c>
      <c r="AN409" s="109">
        <v>0</v>
      </c>
      <c r="AO409" s="109">
        <v>0</v>
      </c>
      <c r="AP409" s="109">
        <v>0</v>
      </c>
      <c r="AQ409" s="109">
        <v>0</v>
      </c>
    </row>
    <row r="410" s="107" customFormat="1" spans="1:43">
      <c r="A410" s="112"/>
      <c r="B410" s="112"/>
      <c r="C410" s="112"/>
      <c r="D410" s="112"/>
      <c r="E410" s="112"/>
      <c r="F410" s="112"/>
      <c r="G410" s="112"/>
      <c r="H410" s="112"/>
      <c r="I410" s="112"/>
      <c r="J410" s="112"/>
      <c r="K410" s="112"/>
      <c r="L410" s="112"/>
      <c r="M410" s="112"/>
      <c r="N410" s="112"/>
      <c r="O410" s="112"/>
      <c r="P410" s="112"/>
      <c r="AI410" s="109"/>
      <c r="AJ410" s="109"/>
      <c r="AK410" s="109" t="s">
        <v>477</v>
      </c>
      <c r="AL410" s="109">
        <v>2</v>
      </c>
      <c r="AM410" s="109">
        <v>0</v>
      </c>
      <c r="AN410" s="109">
        <v>0</v>
      </c>
      <c r="AO410" s="109">
        <v>5</v>
      </c>
      <c r="AP410" s="109">
        <v>0</v>
      </c>
      <c r="AQ410" s="109">
        <v>7500</v>
      </c>
    </row>
    <row r="411" s="107" customFormat="1" spans="1:43">
      <c r="A411" s="112"/>
      <c r="B411" s="112"/>
      <c r="C411" s="112"/>
      <c r="D411" s="112"/>
      <c r="E411" s="112"/>
      <c r="F411" s="112"/>
      <c r="G411" s="112"/>
      <c r="H411" s="112"/>
      <c r="I411" s="112"/>
      <c r="J411" s="112"/>
      <c r="K411" s="112"/>
      <c r="L411" s="112"/>
      <c r="M411" s="112"/>
      <c r="N411" s="112"/>
      <c r="O411" s="112"/>
      <c r="P411" s="112"/>
      <c r="AI411" s="109"/>
      <c r="AJ411" s="109"/>
      <c r="AK411" s="109" t="s">
        <v>478</v>
      </c>
      <c r="AL411" s="109">
        <v>0</v>
      </c>
      <c r="AM411" s="109">
        <v>0</v>
      </c>
      <c r="AN411" s="109">
        <v>0</v>
      </c>
      <c r="AO411" s="109">
        <v>0</v>
      </c>
      <c r="AP411" s="109">
        <v>0</v>
      </c>
      <c r="AQ411" s="109">
        <v>20000</v>
      </c>
    </row>
    <row r="412" s="107" customFormat="1" spans="1:43">
      <c r="A412" s="112"/>
      <c r="B412" s="112"/>
      <c r="C412" s="112"/>
      <c r="D412" s="112"/>
      <c r="E412" s="112"/>
      <c r="F412" s="112"/>
      <c r="G412" s="112"/>
      <c r="H412" s="112"/>
      <c r="I412" s="112"/>
      <c r="J412" s="112"/>
      <c r="K412" s="112"/>
      <c r="L412" s="112"/>
      <c r="M412" s="112"/>
      <c r="N412" s="112"/>
      <c r="O412" s="112"/>
      <c r="P412" s="112"/>
      <c r="AI412" s="109"/>
      <c r="AJ412" s="109"/>
      <c r="AK412" s="109" t="s">
        <v>479</v>
      </c>
      <c r="AL412" s="109">
        <v>0</v>
      </c>
      <c r="AM412" s="109">
        <v>0</v>
      </c>
      <c r="AN412" s="109">
        <v>0</v>
      </c>
      <c r="AO412" s="109">
        <v>0</v>
      </c>
      <c r="AP412" s="109">
        <v>90000</v>
      </c>
      <c r="AQ412" s="109">
        <v>390000</v>
      </c>
    </row>
    <row r="413" s="107" customFormat="1" spans="1:43">
      <c r="A413" s="112"/>
      <c r="B413" s="112"/>
      <c r="C413" s="112"/>
      <c r="D413" s="112"/>
      <c r="E413" s="112"/>
      <c r="F413" s="112"/>
      <c r="G413" s="112"/>
      <c r="H413" s="112"/>
      <c r="I413" s="112"/>
      <c r="J413" s="112"/>
      <c r="K413" s="112"/>
      <c r="L413" s="112"/>
      <c r="M413" s="112"/>
      <c r="N413" s="112"/>
      <c r="O413" s="112"/>
      <c r="P413" s="112"/>
      <c r="AI413" s="109"/>
      <c r="AJ413" s="109"/>
      <c r="AK413" s="109" t="s">
        <v>480</v>
      </c>
      <c r="AL413" s="109">
        <v>0</v>
      </c>
      <c r="AM413" s="109">
        <v>0</v>
      </c>
      <c r="AN413" s="109">
        <v>0</v>
      </c>
      <c r="AO413" s="109">
        <v>0</v>
      </c>
      <c r="AP413" s="109">
        <v>0</v>
      </c>
      <c r="AQ413" s="109">
        <v>5000</v>
      </c>
    </row>
    <row r="414" s="107" customFormat="1" spans="1:43">
      <c r="A414" s="112"/>
      <c r="B414" s="112"/>
      <c r="C414" s="112"/>
      <c r="D414" s="112"/>
      <c r="E414" s="112"/>
      <c r="F414" s="112"/>
      <c r="G414" s="112"/>
      <c r="H414" s="112"/>
      <c r="I414" s="112"/>
      <c r="J414" s="112"/>
      <c r="K414" s="112"/>
      <c r="L414" s="112"/>
      <c r="M414" s="112"/>
      <c r="N414" s="112"/>
      <c r="O414" s="112"/>
      <c r="P414" s="112"/>
      <c r="AI414" s="109"/>
      <c r="AJ414" s="109"/>
      <c r="AK414" s="109" t="s">
        <v>481</v>
      </c>
      <c r="AL414" s="109">
        <v>0</v>
      </c>
      <c r="AM414" s="109">
        <v>0</v>
      </c>
      <c r="AN414" s="109">
        <v>0</v>
      </c>
      <c r="AO414" s="109">
        <v>0</v>
      </c>
      <c r="AP414" s="109">
        <v>0</v>
      </c>
      <c r="AQ414" s="109">
        <v>0</v>
      </c>
    </row>
    <row r="415" s="107" customFormat="1" spans="1:43">
      <c r="A415" s="112"/>
      <c r="B415" s="112"/>
      <c r="C415" s="112"/>
      <c r="D415" s="112"/>
      <c r="E415" s="112"/>
      <c r="F415" s="112"/>
      <c r="G415" s="112"/>
      <c r="H415" s="112"/>
      <c r="I415" s="112"/>
      <c r="J415" s="112"/>
      <c r="K415" s="112"/>
      <c r="L415" s="112"/>
      <c r="M415" s="112"/>
      <c r="N415" s="112"/>
      <c r="O415" s="112"/>
      <c r="P415" s="112"/>
      <c r="AI415" s="109"/>
      <c r="AJ415" s="109"/>
      <c r="AK415" s="109" t="s">
        <v>482</v>
      </c>
      <c r="AL415" s="109">
        <v>0</v>
      </c>
      <c r="AM415" s="109">
        <v>0</v>
      </c>
      <c r="AN415" s="109">
        <v>0</v>
      </c>
      <c r="AO415" s="109">
        <v>1</v>
      </c>
      <c r="AP415" s="109">
        <v>0</v>
      </c>
      <c r="AQ415" s="109">
        <v>50000</v>
      </c>
    </row>
    <row r="416" s="107" customFormat="1" spans="1:43">
      <c r="A416" s="112"/>
      <c r="B416" s="112"/>
      <c r="C416" s="112"/>
      <c r="D416" s="112"/>
      <c r="E416" s="112"/>
      <c r="F416" s="112"/>
      <c r="G416" s="112"/>
      <c r="H416" s="112"/>
      <c r="I416" s="112"/>
      <c r="J416" s="112"/>
      <c r="K416" s="112"/>
      <c r="L416" s="112"/>
      <c r="M416" s="112"/>
      <c r="N416" s="112"/>
      <c r="O416" s="112"/>
      <c r="P416" s="112"/>
      <c r="AI416" s="109"/>
      <c r="AJ416" s="109"/>
      <c r="AK416" s="109" t="s">
        <v>483</v>
      </c>
      <c r="AL416" s="109">
        <v>0</v>
      </c>
      <c r="AM416" s="109">
        <v>0</v>
      </c>
      <c r="AN416" s="109">
        <v>0</v>
      </c>
      <c r="AO416" s="109">
        <v>0</v>
      </c>
      <c r="AP416" s="109">
        <v>0</v>
      </c>
      <c r="AQ416" s="109">
        <v>0</v>
      </c>
    </row>
    <row r="417" s="107" customFormat="1" spans="1:43">
      <c r="A417" s="112"/>
      <c r="B417" s="112"/>
      <c r="C417" s="112"/>
      <c r="D417" s="112"/>
      <c r="E417" s="112"/>
      <c r="F417" s="112"/>
      <c r="G417" s="112"/>
      <c r="H417" s="112"/>
      <c r="I417" s="112"/>
      <c r="J417" s="112"/>
      <c r="K417" s="112"/>
      <c r="L417" s="112"/>
      <c r="M417" s="112"/>
      <c r="N417" s="112"/>
      <c r="O417" s="112"/>
      <c r="P417" s="112"/>
      <c r="AI417" s="109"/>
      <c r="AJ417" s="109"/>
      <c r="AK417" s="109" t="s">
        <v>484</v>
      </c>
      <c r="AL417" s="109">
        <v>0</v>
      </c>
      <c r="AM417" s="109">
        <v>0</v>
      </c>
      <c r="AN417" s="109">
        <v>0</v>
      </c>
      <c r="AO417" s="109">
        <v>0</v>
      </c>
      <c r="AP417" s="109">
        <v>0</v>
      </c>
      <c r="AQ417" s="109">
        <v>0</v>
      </c>
    </row>
    <row r="418" s="107" customFormat="1" spans="1:43">
      <c r="A418" s="112"/>
      <c r="B418" s="112"/>
      <c r="C418" s="112"/>
      <c r="D418" s="112"/>
      <c r="E418" s="112"/>
      <c r="F418" s="112"/>
      <c r="G418" s="112"/>
      <c r="H418" s="112"/>
      <c r="I418" s="112"/>
      <c r="J418" s="112"/>
      <c r="K418" s="112"/>
      <c r="L418" s="112"/>
      <c r="M418" s="112"/>
      <c r="N418" s="112"/>
      <c r="O418" s="112"/>
      <c r="P418" s="112"/>
      <c r="AI418" s="109"/>
      <c r="AJ418" s="109"/>
      <c r="AK418" s="109" t="s">
        <v>485</v>
      </c>
      <c r="AL418" s="109">
        <v>0</v>
      </c>
      <c r="AM418" s="109">
        <v>0</v>
      </c>
      <c r="AN418" s="109">
        <v>0</v>
      </c>
      <c r="AO418" s="109">
        <v>0</v>
      </c>
      <c r="AP418" s="109">
        <v>0</v>
      </c>
      <c r="AQ418" s="109">
        <v>0</v>
      </c>
    </row>
    <row r="419" s="107" customFormat="1" spans="1:43">
      <c r="A419" s="112"/>
      <c r="B419" s="112"/>
      <c r="C419" s="112"/>
      <c r="D419" s="112"/>
      <c r="E419" s="112"/>
      <c r="F419" s="112"/>
      <c r="G419" s="112"/>
      <c r="H419" s="112"/>
      <c r="I419" s="112"/>
      <c r="J419" s="112"/>
      <c r="K419" s="112"/>
      <c r="L419" s="112"/>
      <c r="M419" s="112"/>
      <c r="N419" s="112"/>
      <c r="O419" s="112"/>
      <c r="P419" s="112"/>
      <c r="AI419" s="109"/>
      <c r="AJ419" s="109"/>
      <c r="AK419" s="109" t="s">
        <v>486</v>
      </c>
      <c r="AL419" s="109">
        <v>0</v>
      </c>
      <c r="AM419" s="109">
        <v>0</v>
      </c>
      <c r="AN419" s="109">
        <v>0</v>
      </c>
      <c r="AO419" s="109">
        <v>0</v>
      </c>
      <c r="AP419" s="109">
        <v>0</v>
      </c>
      <c r="AQ419" s="109">
        <v>18500</v>
      </c>
    </row>
    <row r="420" s="107" customFormat="1" spans="1:43">
      <c r="A420" s="112"/>
      <c r="B420" s="112"/>
      <c r="C420" s="112"/>
      <c r="D420" s="112"/>
      <c r="E420" s="112"/>
      <c r="F420" s="112"/>
      <c r="G420" s="112"/>
      <c r="H420" s="112"/>
      <c r="I420" s="112"/>
      <c r="J420" s="112"/>
      <c r="K420" s="112"/>
      <c r="L420" s="112"/>
      <c r="M420" s="112"/>
      <c r="N420" s="112"/>
      <c r="O420" s="112"/>
      <c r="P420" s="112"/>
      <c r="AI420" s="109"/>
      <c r="AJ420" s="109"/>
      <c r="AK420" s="109" t="s">
        <v>487</v>
      </c>
      <c r="AL420" s="109">
        <v>0</v>
      </c>
      <c r="AM420" s="109">
        <v>0</v>
      </c>
      <c r="AN420" s="109">
        <v>0</v>
      </c>
      <c r="AO420" s="109">
        <v>0</v>
      </c>
      <c r="AP420" s="109">
        <v>0</v>
      </c>
      <c r="AQ420" s="109">
        <v>0</v>
      </c>
    </row>
    <row r="421" s="107" customFormat="1" spans="1:43">
      <c r="A421" s="112"/>
      <c r="B421" s="112"/>
      <c r="C421" s="112"/>
      <c r="D421" s="112"/>
      <c r="E421" s="112"/>
      <c r="F421" s="112"/>
      <c r="G421" s="112"/>
      <c r="H421" s="112"/>
      <c r="I421" s="112"/>
      <c r="J421" s="112"/>
      <c r="K421" s="112"/>
      <c r="L421" s="112"/>
      <c r="M421" s="112"/>
      <c r="N421" s="112"/>
      <c r="O421" s="112"/>
      <c r="P421" s="112"/>
      <c r="AI421" s="109"/>
      <c r="AJ421" s="109"/>
      <c r="AK421" s="109" t="s">
        <v>488</v>
      </c>
      <c r="AL421" s="109">
        <v>0</v>
      </c>
      <c r="AM421" s="109">
        <v>0</v>
      </c>
      <c r="AN421" s="109">
        <v>0</v>
      </c>
      <c r="AO421" s="109">
        <v>0</v>
      </c>
      <c r="AP421" s="109">
        <v>0</v>
      </c>
      <c r="AQ421" s="109">
        <v>100000</v>
      </c>
    </row>
    <row r="422" s="107" customFormat="1" spans="1:43">
      <c r="A422" s="112"/>
      <c r="B422" s="112"/>
      <c r="C422" s="112"/>
      <c r="D422" s="112"/>
      <c r="E422" s="112"/>
      <c r="F422" s="112"/>
      <c r="G422" s="112"/>
      <c r="H422" s="112"/>
      <c r="I422" s="112"/>
      <c r="J422" s="112"/>
      <c r="K422" s="112"/>
      <c r="L422" s="112"/>
      <c r="M422" s="112"/>
      <c r="N422" s="112"/>
      <c r="O422" s="112"/>
      <c r="P422" s="112"/>
      <c r="AI422" s="109"/>
      <c r="AJ422" s="109"/>
      <c r="AK422" s="109" t="s">
        <v>489</v>
      </c>
      <c r="AL422" s="109">
        <v>0</v>
      </c>
      <c r="AM422" s="109">
        <v>0</v>
      </c>
      <c r="AN422" s="109">
        <v>0</v>
      </c>
      <c r="AO422" s="109">
        <v>0</v>
      </c>
      <c r="AP422" s="109">
        <v>0</v>
      </c>
      <c r="AQ422" s="109">
        <v>0</v>
      </c>
    </row>
    <row r="423" s="107" customFormat="1" spans="1:43">
      <c r="A423" s="112"/>
      <c r="B423" s="112"/>
      <c r="C423" s="112"/>
      <c r="D423" s="112"/>
      <c r="E423" s="112"/>
      <c r="F423" s="112"/>
      <c r="G423" s="112"/>
      <c r="H423" s="112"/>
      <c r="I423" s="112"/>
      <c r="J423" s="112"/>
      <c r="K423" s="112"/>
      <c r="L423" s="112"/>
      <c r="M423" s="112"/>
      <c r="N423" s="112"/>
      <c r="O423" s="112"/>
      <c r="P423" s="112"/>
      <c r="AI423" s="109"/>
      <c r="AJ423" s="109"/>
      <c r="AK423" s="109" t="s">
        <v>490</v>
      </c>
      <c r="AL423" s="109">
        <v>0</v>
      </c>
      <c r="AM423" s="109">
        <v>0</v>
      </c>
      <c r="AN423" s="109">
        <v>0</v>
      </c>
      <c r="AO423" s="109">
        <v>0</v>
      </c>
      <c r="AP423" s="109">
        <v>0</v>
      </c>
      <c r="AQ423" s="109">
        <v>0</v>
      </c>
    </row>
    <row r="424" s="107" customFormat="1" spans="1:43">
      <c r="A424" s="112"/>
      <c r="B424" s="112"/>
      <c r="C424" s="112"/>
      <c r="D424" s="112"/>
      <c r="E424" s="112"/>
      <c r="F424" s="112"/>
      <c r="G424" s="112"/>
      <c r="H424" s="112"/>
      <c r="I424" s="112"/>
      <c r="J424" s="112"/>
      <c r="K424" s="112"/>
      <c r="L424" s="112"/>
      <c r="M424" s="112"/>
      <c r="N424" s="112"/>
      <c r="O424" s="112"/>
      <c r="P424" s="112"/>
      <c r="AI424" s="109"/>
      <c r="AJ424" s="109"/>
      <c r="AK424" s="109" t="s">
        <v>491</v>
      </c>
      <c r="AL424" s="109">
        <v>0</v>
      </c>
      <c r="AM424" s="109">
        <v>0</v>
      </c>
      <c r="AN424" s="109">
        <v>8000</v>
      </c>
      <c r="AO424" s="109">
        <v>0</v>
      </c>
      <c r="AP424" s="109">
        <v>0</v>
      </c>
      <c r="AQ424" s="109">
        <v>131400</v>
      </c>
    </row>
    <row r="425" s="107" customFormat="1" spans="1:43">
      <c r="A425" s="112"/>
      <c r="B425" s="112"/>
      <c r="C425" s="112"/>
      <c r="D425" s="112"/>
      <c r="E425" s="112"/>
      <c r="F425" s="112"/>
      <c r="G425" s="112"/>
      <c r="H425" s="112"/>
      <c r="I425" s="112"/>
      <c r="J425" s="112"/>
      <c r="K425" s="112"/>
      <c r="L425" s="112"/>
      <c r="M425" s="112"/>
      <c r="N425" s="112"/>
      <c r="O425" s="112"/>
      <c r="P425" s="112"/>
      <c r="AI425" s="109"/>
      <c r="AJ425" s="109"/>
      <c r="AK425" s="109" t="s">
        <v>492</v>
      </c>
      <c r="AL425" s="109">
        <v>0</v>
      </c>
      <c r="AM425" s="109">
        <v>0</v>
      </c>
      <c r="AN425" s="109">
        <v>0</v>
      </c>
      <c r="AO425" s="109">
        <v>0</v>
      </c>
      <c r="AP425" s="109">
        <v>0</v>
      </c>
      <c r="AQ425" s="109">
        <v>0</v>
      </c>
    </row>
    <row r="426" s="107" customFormat="1" spans="1:43">
      <c r="A426" s="112"/>
      <c r="B426" s="112"/>
      <c r="C426" s="112"/>
      <c r="D426" s="112"/>
      <c r="E426" s="112"/>
      <c r="F426" s="112"/>
      <c r="G426" s="112"/>
      <c r="H426" s="112"/>
      <c r="I426" s="112"/>
      <c r="J426" s="112"/>
      <c r="K426" s="112"/>
      <c r="L426" s="112"/>
      <c r="M426" s="112"/>
      <c r="N426" s="112"/>
      <c r="O426" s="112"/>
      <c r="P426" s="112"/>
      <c r="AI426" s="109"/>
      <c r="AJ426" s="109"/>
      <c r="AK426" s="109" t="s">
        <v>493</v>
      </c>
      <c r="AL426" s="109">
        <v>0</v>
      </c>
      <c r="AM426" s="109">
        <v>0</v>
      </c>
      <c r="AN426" s="109">
        <v>0</v>
      </c>
      <c r="AO426" s="109">
        <v>2</v>
      </c>
      <c r="AP426" s="109">
        <v>200000</v>
      </c>
      <c r="AQ426" s="109">
        <v>300000</v>
      </c>
    </row>
    <row r="427" s="107" customFormat="1" spans="1:43">
      <c r="A427" s="112"/>
      <c r="B427" s="112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AI427" s="109"/>
      <c r="AJ427" s="109"/>
      <c r="AK427" s="109" t="s">
        <v>494</v>
      </c>
      <c r="AL427" s="109">
        <v>2</v>
      </c>
      <c r="AM427" s="109">
        <v>0</v>
      </c>
      <c r="AN427" s="109">
        <v>0</v>
      </c>
      <c r="AO427" s="109">
        <v>22</v>
      </c>
      <c r="AP427" s="109">
        <v>0</v>
      </c>
      <c r="AQ427" s="109">
        <v>51407</v>
      </c>
    </row>
    <row r="428" s="107" customFormat="1" spans="1:43">
      <c r="A428" s="112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AI428" s="109"/>
      <c r="AJ428" s="109"/>
      <c r="AK428" s="109" t="s">
        <v>62</v>
      </c>
      <c r="AL428" s="109">
        <v>0</v>
      </c>
      <c r="AM428" s="109">
        <v>0</v>
      </c>
      <c r="AN428" s="109">
        <v>0</v>
      </c>
      <c r="AO428" s="109">
        <v>0</v>
      </c>
      <c r="AP428" s="109">
        <v>0</v>
      </c>
      <c r="AQ428" s="109">
        <v>864690</v>
      </c>
    </row>
    <row r="429" s="107" customFormat="1" spans="1:43">
      <c r="A429" s="112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AI429" s="109"/>
      <c r="AJ429" s="109"/>
      <c r="AK429" s="109" t="s">
        <v>495</v>
      </c>
      <c r="AL429" s="109">
        <v>0</v>
      </c>
      <c r="AM429" s="109">
        <v>0</v>
      </c>
      <c r="AN429" s="109">
        <v>0</v>
      </c>
      <c r="AO429" s="109">
        <v>0</v>
      </c>
      <c r="AP429" s="109">
        <v>0</v>
      </c>
      <c r="AQ429" s="109">
        <v>40000</v>
      </c>
    </row>
    <row r="430" s="107" customFormat="1" spans="1:43">
      <c r="A430" s="112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AI430" s="109"/>
      <c r="AJ430" s="109"/>
      <c r="AK430" s="109" t="s">
        <v>496</v>
      </c>
      <c r="AL430" s="109">
        <v>0</v>
      </c>
      <c r="AM430" s="109">
        <v>0</v>
      </c>
      <c r="AN430" s="109">
        <v>0</v>
      </c>
      <c r="AO430" s="109">
        <v>0</v>
      </c>
      <c r="AP430" s="109">
        <v>0</v>
      </c>
      <c r="AQ430" s="109">
        <v>0</v>
      </c>
    </row>
    <row r="431" s="107" customFormat="1" spans="1:43">
      <c r="A431" s="112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AI431" s="109"/>
      <c r="AJ431" s="109"/>
      <c r="AK431" s="109" t="s">
        <v>497</v>
      </c>
      <c r="AL431" s="109">
        <v>0</v>
      </c>
      <c r="AM431" s="109">
        <v>0</v>
      </c>
      <c r="AN431" s="109">
        <v>0</v>
      </c>
      <c r="AO431" s="109">
        <v>0</v>
      </c>
      <c r="AP431" s="109">
        <v>0</v>
      </c>
      <c r="AQ431" s="109">
        <v>0</v>
      </c>
    </row>
    <row r="432" s="107" customFormat="1" spans="1:43">
      <c r="A432" s="112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AI432" s="109"/>
      <c r="AJ432" s="109"/>
      <c r="AK432" s="109" t="s">
        <v>498</v>
      </c>
      <c r="AL432" s="109">
        <v>0</v>
      </c>
      <c r="AM432" s="109">
        <v>0</v>
      </c>
      <c r="AN432" s="109">
        <v>0</v>
      </c>
      <c r="AO432" s="109">
        <v>0</v>
      </c>
      <c r="AP432" s="109">
        <v>0</v>
      </c>
      <c r="AQ432" s="109">
        <v>0</v>
      </c>
    </row>
    <row r="433" s="107" customFormat="1" spans="1:43">
      <c r="A433" s="112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AI433" s="109"/>
      <c r="AJ433" s="109"/>
      <c r="AK433" s="109" t="s">
        <v>499</v>
      </c>
      <c r="AL433" s="109">
        <v>0</v>
      </c>
      <c r="AM433" s="109">
        <v>0</v>
      </c>
      <c r="AN433" s="109">
        <v>0</v>
      </c>
      <c r="AO433" s="109">
        <v>0</v>
      </c>
      <c r="AP433" s="109">
        <v>0</v>
      </c>
      <c r="AQ433" s="109">
        <v>0</v>
      </c>
    </row>
    <row r="434" s="107" customFormat="1" spans="1:43">
      <c r="A434" s="112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AI434" s="109"/>
      <c r="AJ434" s="109"/>
      <c r="AK434" s="109" t="s">
        <v>500</v>
      </c>
      <c r="AL434" s="109">
        <v>0</v>
      </c>
      <c r="AM434" s="109">
        <v>0</v>
      </c>
      <c r="AN434" s="109">
        <v>0</v>
      </c>
      <c r="AO434" s="109">
        <v>0</v>
      </c>
      <c r="AP434" s="109">
        <v>0</v>
      </c>
      <c r="AQ434" s="109">
        <v>0</v>
      </c>
    </row>
    <row r="435" s="107" customFormat="1" spans="1:43">
      <c r="A435" s="112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AI435" s="109"/>
      <c r="AJ435" s="109"/>
      <c r="AK435" s="109" t="s">
        <v>501</v>
      </c>
      <c r="AL435" s="109">
        <v>0</v>
      </c>
      <c r="AM435" s="109">
        <v>0</v>
      </c>
      <c r="AN435" s="109">
        <v>0</v>
      </c>
      <c r="AO435" s="109">
        <v>0</v>
      </c>
      <c r="AP435" s="109">
        <v>0</v>
      </c>
      <c r="AQ435" s="109">
        <v>0</v>
      </c>
    </row>
    <row r="436" s="107" customFormat="1" spans="1:43">
      <c r="A436" s="112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AI436" s="109"/>
      <c r="AJ436" s="109"/>
      <c r="AK436" s="109" t="s">
        <v>502</v>
      </c>
      <c r="AL436" s="109">
        <v>0</v>
      </c>
      <c r="AM436" s="109">
        <v>0</v>
      </c>
      <c r="AN436" s="109">
        <v>0</v>
      </c>
      <c r="AO436" s="109">
        <v>0</v>
      </c>
      <c r="AP436" s="109">
        <v>0</v>
      </c>
      <c r="AQ436" s="109">
        <v>0</v>
      </c>
    </row>
    <row r="437" s="107" customFormat="1" spans="1:43">
      <c r="A437" s="112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AI437" s="109"/>
      <c r="AJ437" s="109"/>
      <c r="AK437" s="109" t="s">
        <v>503</v>
      </c>
      <c r="AL437" s="109">
        <v>0</v>
      </c>
      <c r="AM437" s="109">
        <v>0</v>
      </c>
      <c r="AN437" s="109">
        <v>0</v>
      </c>
      <c r="AO437" s="109">
        <v>0</v>
      </c>
      <c r="AP437" s="109">
        <v>0</v>
      </c>
      <c r="AQ437" s="109">
        <v>0</v>
      </c>
    </row>
    <row r="438" s="107" customFormat="1" spans="1:43">
      <c r="A438" s="112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AI438" s="109"/>
      <c r="AJ438" s="109"/>
      <c r="AK438" s="109" t="s">
        <v>504</v>
      </c>
      <c r="AL438" s="109">
        <v>0</v>
      </c>
      <c r="AM438" s="109">
        <v>0</v>
      </c>
      <c r="AN438" s="109">
        <v>0</v>
      </c>
      <c r="AO438" s="109">
        <v>0</v>
      </c>
      <c r="AP438" s="109">
        <v>0</v>
      </c>
      <c r="AQ438" s="109">
        <v>0</v>
      </c>
    </row>
    <row r="439" s="107" customFormat="1" spans="1:43">
      <c r="A439" s="112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AI439" s="109"/>
      <c r="AJ439" s="109"/>
      <c r="AK439" s="109" t="s">
        <v>505</v>
      </c>
      <c r="AL439" s="109">
        <v>0</v>
      </c>
      <c r="AM439" s="109">
        <v>0</v>
      </c>
      <c r="AN439" s="109">
        <v>0</v>
      </c>
      <c r="AO439" s="109">
        <v>0</v>
      </c>
      <c r="AP439" s="109">
        <v>0</v>
      </c>
      <c r="AQ439" s="109">
        <v>0</v>
      </c>
    </row>
    <row r="440" s="107" customFormat="1" spans="1:43">
      <c r="A440" s="112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AI440" s="109"/>
      <c r="AJ440" s="109"/>
      <c r="AK440" s="109" t="s">
        <v>506</v>
      </c>
      <c r="AL440" s="109">
        <v>0</v>
      </c>
      <c r="AM440" s="109">
        <v>0</v>
      </c>
      <c r="AN440" s="109">
        <v>0</v>
      </c>
      <c r="AO440" s="109">
        <v>0</v>
      </c>
      <c r="AP440" s="109">
        <v>0</v>
      </c>
      <c r="AQ440" s="109">
        <v>0</v>
      </c>
    </row>
    <row r="441" s="107" customFormat="1" spans="1:43">
      <c r="A441" s="112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AI441" s="109"/>
      <c r="AJ441" s="109"/>
      <c r="AK441" s="109" t="s">
        <v>507</v>
      </c>
      <c r="AL441" s="109">
        <v>0</v>
      </c>
      <c r="AM441" s="109">
        <v>0</v>
      </c>
      <c r="AN441" s="109">
        <v>0</v>
      </c>
      <c r="AO441" s="109">
        <v>0</v>
      </c>
      <c r="AP441" s="109">
        <v>0</v>
      </c>
      <c r="AQ441" s="109">
        <v>0</v>
      </c>
    </row>
    <row r="442" s="107" customFormat="1" spans="1:43">
      <c r="A442" s="112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AI442" s="109"/>
      <c r="AJ442" s="109"/>
      <c r="AK442" s="109" t="s">
        <v>508</v>
      </c>
      <c r="AL442" s="109">
        <v>0</v>
      </c>
      <c r="AM442" s="109">
        <v>0</v>
      </c>
      <c r="AN442" s="109">
        <v>0</v>
      </c>
      <c r="AO442" s="109">
        <v>0</v>
      </c>
      <c r="AP442" s="109">
        <v>0</v>
      </c>
      <c r="AQ442" s="109">
        <v>21000</v>
      </c>
    </row>
    <row r="443" s="107" customFormat="1" spans="1:43">
      <c r="A443" s="112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AI443" s="109"/>
      <c r="AJ443" s="109"/>
      <c r="AK443" s="109" t="s">
        <v>509</v>
      </c>
      <c r="AL443" s="109">
        <v>0</v>
      </c>
      <c r="AM443" s="109">
        <v>0</v>
      </c>
      <c r="AN443" s="109">
        <v>0</v>
      </c>
      <c r="AO443" s="109">
        <v>0</v>
      </c>
      <c r="AP443" s="109">
        <v>0</v>
      </c>
      <c r="AQ443" s="109">
        <v>0</v>
      </c>
    </row>
    <row r="444" s="107" customFormat="1" spans="1:43">
      <c r="A444" s="112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AI444" s="109"/>
      <c r="AJ444" s="109"/>
      <c r="AK444" s="109" t="s">
        <v>101</v>
      </c>
      <c r="AL444" s="109">
        <v>0</v>
      </c>
      <c r="AM444" s="109">
        <v>0</v>
      </c>
      <c r="AN444" s="109">
        <v>0</v>
      </c>
      <c r="AO444" s="109">
        <v>2</v>
      </c>
      <c r="AP444" s="109">
        <v>0</v>
      </c>
      <c r="AQ444" s="109">
        <v>150000</v>
      </c>
    </row>
    <row r="445" s="107" customFormat="1" spans="1:43">
      <c r="A445" s="112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AI445" s="109"/>
      <c r="AJ445" s="109"/>
      <c r="AK445" s="109" t="s">
        <v>510</v>
      </c>
      <c r="AL445" s="109">
        <v>0</v>
      </c>
      <c r="AM445" s="109">
        <v>0</v>
      </c>
      <c r="AN445" s="109">
        <v>0</v>
      </c>
      <c r="AO445" s="109">
        <v>0</v>
      </c>
      <c r="AP445" s="109">
        <v>0</v>
      </c>
      <c r="AQ445" s="109">
        <v>0</v>
      </c>
    </row>
    <row r="446" s="107" customFormat="1" spans="1:43">
      <c r="A446" s="112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AI446" s="109"/>
      <c r="AJ446" s="109"/>
      <c r="AK446" s="109" t="s">
        <v>511</v>
      </c>
      <c r="AL446" s="109">
        <v>0</v>
      </c>
      <c r="AM446" s="109">
        <v>0</v>
      </c>
      <c r="AN446" s="109">
        <v>0</v>
      </c>
      <c r="AO446" s="109">
        <v>0</v>
      </c>
      <c r="AP446" s="109">
        <v>0</v>
      </c>
      <c r="AQ446" s="109">
        <v>0</v>
      </c>
    </row>
    <row r="447" s="107" customFormat="1" spans="1:43">
      <c r="A447" s="112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AI447" s="109"/>
      <c r="AJ447" s="109"/>
      <c r="AK447" s="109" t="s">
        <v>66</v>
      </c>
      <c r="AL447" s="109">
        <v>1</v>
      </c>
      <c r="AM447" s="109">
        <v>0</v>
      </c>
      <c r="AN447" s="109">
        <v>0</v>
      </c>
      <c r="AO447" s="109">
        <v>111</v>
      </c>
      <c r="AP447" s="109">
        <v>13000</v>
      </c>
      <c r="AQ447" s="109">
        <v>2758992</v>
      </c>
    </row>
    <row r="448" s="107" customFormat="1" spans="1:43">
      <c r="A448" s="112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AI448" s="109"/>
      <c r="AJ448" s="109"/>
      <c r="AK448" s="109" t="s">
        <v>86</v>
      </c>
      <c r="AL448" s="109">
        <v>0</v>
      </c>
      <c r="AM448" s="109">
        <v>0</v>
      </c>
      <c r="AN448" s="109">
        <v>0</v>
      </c>
      <c r="AO448" s="109">
        <v>0</v>
      </c>
      <c r="AP448" s="109">
        <v>0</v>
      </c>
      <c r="AQ448" s="109">
        <v>73850</v>
      </c>
    </row>
    <row r="449" s="107" customFormat="1" spans="1:43">
      <c r="A449" s="112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AI449" s="109"/>
      <c r="AJ449" s="109"/>
      <c r="AK449" s="109" t="s">
        <v>512</v>
      </c>
      <c r="AL449" s="109">
        <v>0</v>
      </c>
      <c r="AM449" s="109">
        <v>0</v>
      </c>
      <c r="AN449" s="109">
        <v>0</v>
      </c>
      <c r="AO449" s="109">
        <v>0</v>
      </c>
      <c r="AP449" s="109">
        <v>0</v>
      </c>
      <c r="AQ449" s="109">
        <v>136500</v>
      </c>
    </row>
    <row r="450" s="107" customFormat="1" spans="1:43">
      <c r="A450" s="112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AI450" s="109"/>
      <c r="AJ450" s="109"/>
      <c r="AK450" s="109" t="s">
        <v>513</v>
      </c>
      <c r="AL450" s="109">
        <v>0</v>
      </c>
      <c r="AM450" s="109">
        <v>0</v>
      </c>
      <c r="AN450" s="109">
        <v>0</v>
      </c>
      <c r="AO450" s="109">
        <v>0</v>
      </c>
      <c r="AP450" s="109">
        <v>0</v>
      </c>
      <c r="AQ450" s="109">
        <v>50000</v>
      </c>
    </row>
    <row r="451" s="107" customFormat="1" spans="1:43">
      <c r="A451" s="112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AI451" s="109"/>
      <c r="AJ451" s="109"/>
      <c r="AK451" s="109" t="s">
        <v>514</v>
      </c>
      <c r="AL451" s="109">
        <v>0</v>
      </c>
      <c r="AM451" s="109">
        <v>0</v>
      </c>
      <c r="AN451" s="109">
        <v>0</v>
      </c>
      <c r="AO451" s="109">
        <v>0</v>
      </c>
      <c r="AP451" s="109">
        <v>0</v>
      </c>
      <c r="AQ451" s="109">
        <v>0</v>
      </c>
    </row>
    <row r="452" s="107" customFormat="1" spans="1:43">
      <c r="A452" s="112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AI452" s="109"/>
      <c r="AJ452" s="109"/>
      <c r="AK452" s="109" t="s">
        <v>515</v>
      </c>
      <c r="AL452" s="109">
        <v>0</v>
      </c>
      <c r="AM452" s="109">
        <v>0</v>
      </c>
      <c r="AN452" s="109">
        <v>0</v>
      </c>
      <c r="AO452" s="109">
        <v>0</v>
      </c>
      <c r="AP452" s="109">
        <v>0</v>
      </c>
      <c r="AQ452" s="109">
        <v>0</v>
      </c>
    </row>
    <row r="453" s="107" customFormat="1" spans="1:43">
      <c r="A453" s="112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AI453" s="109"/>
      <c r="AJ453" s="109"/>
      <c r="AK453" s="109" t="s">
        <v>516</v>
      </c>
      <c r="AL453" s="109">
        <v>0</v>
      </c>
      <c r="AM453" s="109">
        <v>0</v>
      </c>
      <c r="AN453" s="109">
        <v>0</v>
      </c>
      <c r="AO453" s="109">
        <v>0</v>
      </c>
      <c r="AP453" s="109">
        <v>0</v>
      </c>
      <c r="AQ453" s="109">
        <v>880</v>
      </c>
    </row>
    <row r="454" s="107" customFormat="1" spans="1:43">
      <c r="A454" s="112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AI454" s="109"/>
      <c r="AJ454" s="109"/>
      <c r="AK454" s="109" t="s">
        <v>517</v>
      </c>
      <c r="AL454" s="109">
        <v>0</v>
      </c>
      <c r="AM454" s="109">
        <v>0</v>
      </c>
      <c r="AN454" s="109">
        <v>0</v>
      </c>
      <c r="AO454" s="109">
        <v>0</v>
      </c>
      <c r="AP454" s="109">
        <v>0</v>
      </c>
      <c r="AQ454" s="109">
        <v>0</v>
      </c>
    </row>
    <row r="455" s="107" customFormat="1" spans="1:43">
      <c r="A455" s="112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AI455" s="109"/>
      <c r="AJ455" s="109"/>
      <c r="AK455" s="109" t="s">
        <v>518</v>
      </c>
      <c r="AL455" s="109">
        <v>0</v>
      </c>
      <c r="AM455" s="109">
        <v>0</v>
      </c>
      <c r="AN455" s="109">
        <v>0</v>
      </c>
      <c r="AO455" s="109">
        <v>0</v>
      </c>
      <c r="AP455" s="109">
        <v>0</v>
      </c>
      <c r="AQ455" s="109">
        <v>0</v>
      </c>
    </row>
    <row r="456" s="107" customFormat="1" spans="1:43">
      <c r="A456" s="112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AI456" s="109"/>
      <c r="AJ456" s="109"/>
      <c r="AK456" s="109" t="s">
        <v>519</v>
      </c>
      <c r="AL456" s="109">
        <v>0</v>
      </c>
      <c r="AM456" s="109">
        <v>0</v>
      </c>
      <c r="AN456" s="109">
        <v>0</v>
      </c>
      <c r="AO456" s="109">
        <v>0</v>
      </c>
      <c r="AP456" s="109">
        <v>0</v>
      </c>
      <c r="AQ456" s="109">
        <v>0</v>
      </c>
    </row>
    <row r="457" s="107" customFormat="1" spans="1:43">
      <c r="A457" s="112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AI457" s="109"/>
      <c r="AJ457" s="109"/>
      <c r="AK457" s="109" t="s">
        <v>520</v>
      </c>
      <c r="AL457" s="109">
        <v>0</v>
      </c>
      <c r="AM457" s="109">
        <v>0</v>
      </c>
      <c r="AN457" s="109">
        <v>0</v>
      </c>
      <c r="AO457" s="109">
        <v>0</v>
      </c>
      <c r="AP457" s="109">
        <v>25000</v>
      </c>
      <c r="AQ457" s="109">
        <v>100962</v>
      </c>
    </row>
    <row r="458" s="107" customFormat="1" spans="1:43">
      <c r="A458" s="112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AI458" s="109"/>
      <c r="AJ458" s="109"/>
      <c r="AK458" s="109" t="s">
        <v>521</v>
      </c>
      <c r="AL458" s="109">
        <v>0</v>
      </c>
      <c r="AM458" s="109">
        <v>0</v>
      </c>
      <c r="AN458" s="109">
        <v>0</v>
      </c>
      <c r="AO458" s="109">
        <v>0</v>
      </c>
      <c r="AP458" s="109">
        <v>0</v>
      </c>
      <c r="AQ458" s="109">
        <v>0</v>
      </c>
    </row>
    <row r="459" s="107" customFormat="1" spans="1:43">
      <c r="A459" s="112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AI459" s="109"/>
      <c r="AJ459" s="109"/>
      <c r="AK459" s="109" t="s">
        <v>522</v>
      </c>
      <c r="AL459" s="109">
        <v>0</v>
      </c>
      <c r="AM459" s="109">
        <v>0</v>
      </c>
      <c r="AN459" s="109">
        <v>0</v>
      </c>
      <c r="AO459" s="109">
        <v>0</v>
      </c>
      <c r="AP459" s="109">
        <v>0</v>
      </c>
      <c r="AQ459" s="109">
        <v>13300</v>
      </c>
    </row>
    <row r="460" s="107" customFormat="1" spans="1:43">
      <c r="A460" s="112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AI460" s="109"/>
      <c r="AJ460" s="109"/>
      <c r="AK460" s="109" t="s">
        <v>523</v>
      </c>
      <c r="AL460" s="109">
        <v>0</v>
      </c>
      <c r="AM460" s="109">
        <v>0</v>
      </c>
      <c r="AN460" s="109">
        <v>0</v>
      </c>
      <c r="AO460" s="109">
        <v>0</v>
      </c>
      <c r="AP460" s="109">
        <v>0</v>
      </c>
      <c r="AQ460" s="109">
        <v>6000</v>
      </c>
    </row>
    <row r="461" s="107" customFormat="1" spans="1:43">
      <c r="A461" s="112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AI461" s="109"/>
      <c r="AJ461" s="109"/>
      <c r="AK461" s="109" t="s">
        <v>108</v>
      </c>
      <c r="AL461" s="109">
        <v>0</v>
      </c>
      <c r="AM461" s="109">
        <v>0</v>
      </c>
      <c r="AN461" s="109">
        <v>0</v>
      </c>
      <c r="AO461" s="109">
        <v>2</v>
      </c>
      <c r="AP461" s="109">
        <v>0</v>
      </c>
      <c r="AQ461" s="109">
        <v>0</v>
      </c>
    </row>
    <row r="462" s="107" customFormat="1" spans="1:43">
      <c r="A462" s="112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AI462" s="109"/>
      <c r="AJ462" s="109"/>
      <c r="AK462" s="109" t="s">
        <v>524</v>
      </c>
      <c r="AL462" s="109">
        <v>0</v>
      </c>
      <c r="AM462" s="109">
        <v>0</v>
      </c>
      <c r="AN462" s="109">
        <v>0</v>
      </c>
      <c r="AO462" s="109">
        <v>2</v>
      </c>
      <c r="AP462" s="109">
        <v>0</v>
      </c>
      <c r="AQ462" s="109">
        <v>106000</v>
      </c>
    </row>
    <row r="463" s="107" customFormat="1" spans="1:43">
      <c r="A463" s="112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AI463" s="109"/>
      <c r="AJ463" s="109"/>
      <c r="AK463" s="109" t="s">
        <v>525</v>
      </c>
      <c r="AL463" s="109">
        <v>0</v>
      </c>
      <c r="AM463" s="109">
        <v>0</v>
      </c>
      <c r="AN463" s="109">
        <v>0</v>
      </c>
      <c r="AO463" s="109">
        <v>0</v>
      </c>
      <c r="AP463" s="109">
        <v>0</v>
      </c>
      <c r="AQ463" s="109">
        <v>0</v>
      </c>
    </row>
    <row r="464" s="107" customFormat="1" spans="1:43">
      <c r="A464" s="112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AI464" s="109"/>
      <c r="AJ464" s="109"/>
      <c r="AK464" s="109" t="s">
        <v>526</v>
      </c>
      <c r="AL464" s="109">
        <v>0</v>
      </c>
      <c r="AM464" s="109">
        <v>0</v>
      </c>
      <c r="AN464" s="109">
        <v>0</v>
      </c>
      <c r="AO464" s="109">
        <v>0</v>
      </c>
      <c r="AP464" s="109">
        <v>0</v>
      </c>
      <c r="AQ464" s="109">
        <v>85000</v>
      </c>
    </row>
    <row r="465" s="107" customFormat="1" spans="1:43">
      <c r="A465" s="112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AI465" s="109"/>
      <c r="AJ465" s="109"/>
      <c r="AK465" s="109" t="s">
        <v>527</v>
      </c>
      <c r="AL465" s="109">
        <v>0</v>
      </c>
      <c r="AM465" s="109">
        <v>0</v>
      </c>
      <c r="AN465" s="109">
        <v>0</v>
      </c>
      <c r="AO465" s="109">
        <v>0</v>
      </c>
      <c r="AP465" s="109">
        <v>0</v>
      </c>
      <c r="AQ465" s="109">
        <v>0</v>
      </c>
    </row>
    <row r="466" s="107" customFormat="1" spans="1:43">
      <c r="A466" s="112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AI466" s="109"/>
      <c r="AJ466" s="109"/>
      <c r="AK466" s="109" t="s">
        <v>528</v>
      </c>
      <c r="AL466" s="109">
        <v>0</v>
      </c>
      <c r="AM466" s="109">
        <v>0</v>
      </c>
      <c r="AN466" s="109">
        <v>0</v>
      </c>
      <c r="AO466" s="109">
        <v>0</v>
      </c>
      <c r="AP466" s="109">
        <v>0</v>
      </c>
      <c r="AQ466" s="109">
        <v>0</v>
      </c>
    </row>
    <row r="467" s="107" customFormat="1" spans="1:43">
      <c r="A467" s="112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AI467" s="109"/>
      <c r="AJ467" s="109"/>
      <c r="AK467" s="109" t="s">
        <v>529</v>
      </c>
      <c r="AL467" s="109">
        <v>0</v>
      </c>
      <c r="AM467" s="109">
        <v>0</v>
      </c>
      <c r="AN467" s="109">
        <v>0</v>
      </c>
      <c r="AO467" s="109">
        <v>0</v>
      </c>
      <c r="AP467" s="109">
        <v>0</v>
      </c>
      <c r="AQ467" s="109">
        <v>13500</v>
      </c>
    </row>
    <row r="468" s="107" customFormat="1" spans="1:43">
      <c r="A468" s="112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AI468" s="109"/>
      <c r="AJ468" s="109"/>
      <c r="AK468" s="109" t="s">
        <v>530</v>
      </c>
      <c r="AL468" s="109">
        <v>0</v>
      </c>
      <c r="AM468" s="109">
        <v>0</v>
      </c>
      <c r="AN468" s="109">
        <v>0</v>
      </c>
      <c r="AO468" s="109">
        <v>2</v>
      </c>
      <c r="AP468" s="109">
        <v>0</v>
      </c>
      <c r="AQ468" s="109">
        <v>0</v>
      </c>
    </row>
    <row r="469" s="107" customFormat="1" spans="1:43">
      <c r="A469" s="112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AI469" s="109"/>
      <c r="AJ469" s="109"/>
      <c r="AK469" s="109" t="s">
        <v>531</v>
      </c>
      <c r="AL469" s="109">
        <v>0</v>
      </c>
      <c r="AM469" s="109">
        <v>0</v>
      </c>
      <c r="AN469" s="109">
        <v>0</v>
      </c>
      <c r="AO469" s="109">
        <v>0</v>
      </c>
      <c r="AP469" s="109">
        <v>0</v>
      </c>
      <c r="AQ469" s="109">
        <v>0</v>
      </c>
    </row>
    <row r="470" s="107" customFormat="1" spans="1:43">
      <c r="A470" s="112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AI470" s="109"/>
      <c r="AJ470" s="109"/>
      <c r="AK470" s="109" t="s">
        <v>532</v>
      </c>
      <c r="AL470" s="109">
        <v>0</v>
      </c>
      <c r="AM470" s="109">
        <v>0</v>
      </c>
      <c r="AN470" s="109">
        <v>0</v>
      </c>
      <c r="AO470" s="109">
        <v>0</v>
      </c>
      <c r="AP470" s="109">
        <v>0</v>
      </c>
      <c r="AQ470" s="109">
        <v>0</v>
      </c>
    </row>
    <row r="471" s="107" customFormat="1" spans="1:43">
      <c r="A471" s="11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AI471" s="109"/>
      <c r="AJ471" s="109"/>
      <c r="AK471" s="109" t="s">
        <v>533</v>
      </c>
      <c r="AL471" s="109">
        <v>0</v>
      </c>
      <c r="AM471" s="109">
        <v>0</v>
      </c>
      <c r="AN471" s="109">
        <v>0</v>
      </c>
      <c r="AO471" s="109">
        <v>23</v>
      </c>
      <c r="AP471" s="109">
        <v>50000</v>
      </c>
      <c r="AQ471" s="109">
        <v>70000</v>
      </c>
    </row>
    <row r="472" s="107" customFormat="1" spans="1:43">
      <c r="A472" s="11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AI472" s="109"/>
      <c r="AJ472" s="109"/>
      <c r="AK472" s="109" t="s">
        <v>534</v>
      </c>
      <c r="AL472" s="109">
        <v>0</v>
      </c>
      <c r="AM472" s="109">
        <v>0</v>
      </c>
      <c r="AN472" s="109">
        <v>0</v>
      </c>
      <c r="AO472" s="109">
        <v>0</v>
      </c>
      <c r="AP472" s="109">
        <v>0</v>
      </c>
      <c r="AQ472" s="109">
        <v>0</v>
      </c>
    </row>
    <row r="473" s="107" customFormat="1" spans="1:43">
      <c r="A473" s="11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AI473" s="109"/>
      <c r="AJ473" s="109"/>
      <c r="AK473" s="109" t="s">
        <v>111</v>
      </c>
      <c r="AL473" s="109">
        <v>0</v>
      </c>
      <c r="AM473" s="109">
        <v>0</v>
      </c>
      <c r="AN473" s="109">
        <v>0</v>
      </c>
      <c r="AO473" s="109">
        <v>5</v>
      </c>
      <c r="AP473" s="109">
        <v>0</v>
      </c>
      <c r="AQ473" s="109">
        <v>558643</v>
      </c>
    </row>
    <row r="474" s="107" customFormat="1" spans="1:43">
      <c r="A474" s="112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AI474" s="109"/>
      <c r="AJ474" s="109"/>
      <c r="AK474" s="109" t="s">
        <v>535</v>
      </c>
      <c r="AL474" s="109">
        <v>0</v>
      </c>
      <c r="AM474" s="109">
        <v>0</v>
      </c>
      <c r="AN474" s="109">
        <v>0</v>
      </c>
      <c r="AO474" s="109">
        <v>0</v>
      </c>
      <c r="AP474" s="109">
        <v>0</v>
      </c>
      <c r="AQ474" s="109">
        <v>0</v>
      </c>
    </row>
    <row r="475" s="107" customFormat="1" spans="1:43">
      <c r="A475" s="112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AI475" s="109"/>
      <c r="AJ475" s="109"/>
      <c r="AK475" s="109" t="s">
        <v>536</v>
      </c>
      <c r="AL475" s="109">
        <v>0</v>
      </c>
      <c r="AM475" s="109">
        <v>0</v>
      </c>
      <c r="AN475" s="109">
        <v>0</v>
      </c>
      <c r="AO475" s="109">
        <v>0</v>
      </c>
      <c r="AP475" s="109">
        <v>0</v>
      </c>
      <c r="AQ475" s="109">
        <v>0</v>
      </c>
    </row>
    <row r="476" s="107" customFormat="1" spans="1:43">
      <c r="A476" s="112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AI476" s="109"/>
      <c r="AJ476" s="109"/>
      <c r="AK476" s="109" t="s">
        <v>537</v>
      </c>
      <c r="AL476" s="109">
        <v>0</v>
      </c>
      <c r="AM476" s="109">
        <v>0</v>
      </c>
      <c r="AN476" s="109">
        <v>0</v>
      </c>
      <c r="AO476" s="109">
        <v>0</v>
      </c>
      <c r="AP476" s="109">
        <v>0</v>
      </c>
      <c r="AQ476" s="109">
        <v>50000</v>
      </c>
    </row>
    <row r="477" s="107" customFormat="1" spans="1:43">
      <c r="A477" s="11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AI477" s="109"/>
      <c r="AJ477" s="109"/>
      <c r="AK477" s="109" t="s">
        <v>538</v>
      </c>
      <c r="AL477" s="109">
        <v>0</v>
      </c>
      <c r="AM477" s="109">
        <v>0</v>
      </c>
      <c r="AN477" s="109">
        <v>0</v>
      </c>
      <c r="AO477" s="109">
        <v>0</v>
      </c>
      <c r="AP477" s="109">
        <v>0</v>
      </c>
      <c r="AQ477" s="109">
        <v>0</v>
      </c>
    </row>
    <row r="478" s="107" customFormat="1" spans="1:43">
      <c r="A478" s="112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AI478" s="109"/>
      <c r="AJ478" s="109"/>
      <c r="AK478" s="109" t="s">
        <v>539</v>
      </c>
      <c r="AL478" s="109">
        <v>0</v>
      </c>
      <c r="AM478" s="109">
        <v>0</v>
      </c>
      <c r="AN478" s="109">
        <v>0</v>
      </c>
      <c r="AO478" s="109">
        <v>1</v>
      </c>
      <c r="AP478" s="109">
        <v>0</v>
      </c>
      <c r="AQ478" s="109">
        <v>20000</v>
      </c>
    </row>
    <row r="479" s="107" customFormat="1" spans="1:43">
      <c r="A479" s="112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AI479" s="109"/>
      <c r="AJ479" s="109"/>
      <c r="AK479" s="109" t="s">
        <v>540</v>
      </c>
      <c r="AL479" s="109">
        <v>0</v>
      </c>
      <c r="AM479" s="109">
        <v>0</v>
      </c>
      <c r="AN479" s="109">
        <v>0</v>
      </c>
      <c r="AO479" s="109">
        <v>0</v>
      </c>
      <c r="AP479" s="109">
        <v>0</v>
      </c>
      <c r="AQ479" s="109">
        <v>0</v>
      </c>
    </row>
    <row r="480" s="107" customFormat="1" spans="1:43">
      <c r="A480" s="112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AI480" s="109"/>
      <c r="AJ480" s="109"/>
      <c r="AK480" s="109" t="s">
        <v>541</v>
      </c>
      <c r="AL480" s="109">
        <v>0</v>
      </c>
      <c r="AM480" s="109">
        <v>0</v>
      </c>
      <c r="AN480" s="109">
        <v>0</v>
      </c>
      <c r="AO480" s="109">
        <v>0</v>
      </c>
      <c r="AP480" s="109">
        <v>0</v>
      </c>
      <c r="AQ480" s="109">
        <v>0</v>
      </c>
    </row>
    <row r="481" s="107" customFormat="1" spans="1:43">
      <c r="A481" s="112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AI481" s="109"/>
      <c r="AJ481" s="109"/>
      <c r="AK481" s="109" t="s">
        <v>542</v>
      </c>
      <c r="AL481" s="109">
        <v>0</v>
      </c>
      <c r="AM481" s="109">
        <v>0</v>
      </c>
      <c r="AN481" s="109">
        <v>0</v>
      </c>
      <c r="AO481" s="109">
        <v>0</v>
      </c>
      <c r="AP481" s="109">
        <v>155000</v>
      </c>
      <c r="AQ481" s="109">
        <v>365352</v>
      </c>
    </row>
    <row r="482" s="107" customFormat="1" spans="1:43">
      <c r="A482" s="112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AI482" s="109"/>
      <c r="AJ482" s="109"/>
      <c r="AK482" s="109" t="s">
        <v>543</v>
      </c>
      <c r="AL482" s="109">
        <v>0</v>
      </c>
      <c r="AM482" s="109">
        <v>0</v>
      </c>
      <c r="AN482" s="109">
        <v>0</v>
      </c>
      <c r="AO482" s="109">
        <v>0</v>
      </c>
      <c r="AP482" s="109">
        <v>0</v>
      </c>
      <c r="AQ482" s="109">
        <v>100000</v>
      </c>
    </row>
    <row r="483" s="107" customFormat="1" spans="1:43">
      <c r="A483" s="112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AI483" s="109"/>
      <c r="AJ483" s="109"/>
      <c r="AK483" s="109" t="s">
        <v>544</v>
      </c>
      <c r="AL483" s="109">
        <v>0</v>
      </c>
      <c r="AM483" s="109">
        <v>0</v>
      </c>
      <c r="AN483" s="109">
        <v>0</v>
      </c>
      <c r="AO483" s="109">
        <v>8</v>
      </c>
      <c r="AP483" s="109">
        <v>0</v>
      </c>
      <c r="AQ483" s="109">
        <v>0</v>
      </c>
    </row>
    <row r="484" s="107" customFormat="1" spans="1:43">
      <c r="A484" s="112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AI484" s="109"/>
      <c r="AJ484" s="109"/>
      <c r="AK484" s="109" t="s">
        <v>545</v>
      </c>
      <c r="AL484" s="109">
        <v>0</v>
      </c>
      <c r="AM484" s="109">
        <v>0</v>
      </c>
      <c r="AN484" s="109">
        <v>0</v>
      </c>
      <c r="AO484" s="109">
        <v>0</v>
      </c>
      <c r="AP484" s="109">
        <v>0</v>
      </c>
      <c r="AQ484" s="109">
        <v>0</v>
      </c>
    </row>
    <row r="485" s="107" customFormat="1" spans="1:43">
      <c r="A485" s="112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AI485" s="109"/>
      <c r="AJ485" s="109"/>
      <c r="AK485" s="109" t="s">
        <v>546</v>
      </c>
      <c r="AL485" s="109">
        <v>0</v>
      </c>
      <c r="AM485" s="109">
        <v>0</v>
      </c>
      <c r="AN485" s="109">
        <v>0</v>
      </c>
      <c r="AO485" s="109">
        <v>0</v>
      </c>
      <c r="AP485" s="109">
        <v>0</v>
      </c>
      <c r="AQ485" s="109">
        <v>0</v>
      </c>
    </row>
    <row r="486" s="107" customFormat="1" spans="1:43">
      <c r="A486" s="112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AI486" s="109"/>
      <c r="AJ486" s="109"/>
      <c r="AK486" s="109" t="s">
        <v>547</v>
      </c>
      <c r="AL486" s="109">
        <v>0</v>
      </c>
      <c r="AM486" s="109">
        <v>0</v>
      </c>
      <c r="AN486" s="109">
        <v>0</v>
      </c>
      <c r="AO486" s="109">
        <v>0</v>
      </c>
      <c r="AP486" s="109">
        <v>0</v>
      </c>
      <c r="AQ486" s="109">
        <v>0</v>
      </c>
    </row>
    <row r="487" s="107" customFormat="1" spans="1:43">
      <c r="A487" s="112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AI487" s="109"/>
      <c r="AJ487" s="109"/>
      <c r="AK487" s="109" t="s">
        <v>548</v>
      </c>
      <c r="AL487" s="109">
        <v>0</v>
      </c>
      <c r="AM487" s="109">
        <v>0</v>
      </c>
      <c r="AN487" s="109">
        <v>0</v>
      </c>
      <c r="AO487" s="109">
        <v>0</v>
      </c>
      <c r="AP487" s="109">
        <v>0</v>
      </c>
      <c r="AQ487" s="109">
        <v>5000</v>
      </c>
    </row>
    <row r="488" s="107" customFormat="1" spans="1:43">
      <c r="A488" s="112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AI488" s="109"/>
      <c r="AJ488" s="109"/>
      <c r="AK488" s="109" t="s">
        <v>549</v>
      </c>
      <c r="AL488" s="109">
        <v>0</v>
      </c>
      <c r="AM488" s="109">
        <v>0</v>
      </c>
      <c r="AN488" s="109">
        <v>0</v>
      </c>
      <c r="AO488" s="109">
        <v>7</v>
      </c>
      <c r="AP488" s="109">
        <v>0</v>
      </c>
      <c r="AQ488" s="109">
        <v>186000</v>
      </c>
    </row>
    <row r="489" s="107" customFormat="1" spans="1:43">
      <c r="A489" s="112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AI489" s="109"/>
      <c r="AJ489" s="109"/>
      <c r="AK489" s="109" t="s">
        <v>550</v>
      </c>
      <c r="AL489" s="109">
        <v>0</v>
      </c>
      <c r="AM489" s="109">
        <v>0</v>
      </c>
      <c r="AN489" s="109">
        <v>0</v>
      </c>
      <c r="AO489" s="109">
        <v>0</v>
      </c>
      <c r="AP489" s="109">
        <v>0</v>
      </c>
      <c r="AQ489" s="109">
        <v>0</v>
      </c>
    </row>
    <row r="490" s="107" customFormat="1" spans="1:43">
      <c r="A490" s="112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AI490" s="109"/>
      <c r="AJ490" s="109"/>
      <c r="AK490" s="109" t="s">
        <v>551</v>
      </c>
      <c r="AL490" s="109">
        <v>0</v>
      </c>
      <c r="AM490" s="109">
        <v>0</v>
      </c>
      <c r="AN490" s="109">
        <v>0</v>
      </c>
      <c r="AO490" s="109">
        <v>0</v>
      </c>
      <c r="AP490" s="109">
        <v>0</v>
      </c>
      <c r="AQ490" s="109">
        <v>0</v>
      </c>
    </row>
    <row r="491" s="107" customFormat="1" spans="1:43">
      <c r="A491" s="112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AI491" s="109"/>
      <c r="AJ491" s="109"/>
      <c r="AK491" s="109" t="s">
        <v>552</v>
      </c>
      <c r="AL491" s="109">
        <v>0</v>
      </c>
      <c r="AM491" s="109">
        <v>0</v>
      </c>
      <c r="AN491" s="109">
        <v>0</v>
      </c>
      <c r="AO491" s="109">
        <v>0</v>
      </c>
      <c r="AP491" s="109">
        <v>0</v>
      </c>
      <c r="AQ491" s="109">
        <v>130000</v>
      </c>
    </row>
    <row r="492" s="107" customFormat="1" spans="1:43">
      <c r="A492" s="112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AI492" s="109"/>
      <c r="AJ492" s="109"/>
      <c r="AK492" s="109" t="s">
        <v>553</v>
      </c>
      <c r="AL492" s="109">
        <v>0</v>
      </c>
      <c r="AM492" s="109">
        <v>0</v>
      </c>
      <c r="AN492" s="109">
        <v>0</v>
      </c>
      <c r="AO492" s="109">
        <v>2</v>
      </c>
      <c r="AP492" s="109">
        <v>0</v>
      </c>
      <c r="AQ492" s="109">
        <v>0</v>
      </c>
    </row>
    <row r="493" s="107" customFormat="1" spans="1:43">
      <c r="A493" s="112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AI493" s="109"/>
      <c r="AJ493" s="109"/>
      <c r="AK493" s="109" t="s">
        <v>554</v>
      </c>
      <c r="AL493" s="109">
        <v>0</v>
      </c>
      <c r="AM493" s="109">
        <v>0</v>
      </c>
      <c r="AN493" s="109">
        <v>0</v>
      </c>
      <c r="AO493" s="109">
        <v>0</v>
      </c>
      <c r="AP493" s="109">
        <v>0</v>
      </c>
      <c r="AQ493" s="109">
        <v>0</v>
      </c>
    </row>
    <row r="494" s="107" customFormat="1" spans="1:43">
      <c r="A494" s="11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AI494" s="109"/>
      <c r="AJ494" s="109"/>
      <c r="AK494" s="109" t="s">
        <v>555</v>
      </c>
      <c r="AL494" s="109">
        <v>0</v>
      </c>
      <c r="AM494" s="109">
        <v>0</v>
      </c>
      <c r="AN494" s="109">
        <v>0</v>
      </c>
      <c r="AO494" s="109">
        <v>0</v>
      </c>
      <c r="AP494" s="109">
        <v>0</v>
      </c>
      <c r="AQ494" s="109">
        <v>0</v>
      </c>
    </row>
    <row r="495" s="107" customFormat="1" spans="1:43">
      <c r="A495" s="11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AI495" s="109"/>
      <c r="AJ495" s="109"/>
      <c r="AK495" s="109" t="s">
        <v>556</v>
      </c>
      <c r="AL495" s="109">
        <v>0</v>
      </c>
      <c r="AM495" s="109">
        <v>0</v>
      </c>
      <c r="AN495" s="109">
        <v>0</v>
      </c>
      <c r="AO495" s="109">
        <v>0</v>
      </c>
      <c r="AP495" s="109">
        <v>0</v>
      </c>
      <c r="AQ495" s="109">
        <v>24200</v>
      </c>
    </row>
    <row r="496" s="107" customFormat="1" spans="1:43">
      <c r="A496" s="11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AI496" s="109"/>
      <c r="AJ496" s="109"/>
      <c r="AK496" s="109" t="s">
        <v>557</v>
      </c>
      <c r="AL496" s="109">
        <v>0</v>
      </c>
      <c r="AM496" s="109">
        <v>0</v>
      </c>
      <c r="AN496" s="109">
        <v>0</v>
      </c>
      <c r="AO496" s="109">
        <v>0</v>
      </c>
      <c r="AP496" s="109">
        <v>0</v>
      </c>
      <c r="AQ496" s="109">
        <v>0</v>
      </c>
    </row>
    <row r="497" s="107" customFormat="1" spans="1:43">
      <c r="A497" s="112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AI497" s="109"/>
      <c r="AJ497" s="109"/>
      <c r="AK497" s="109" t="s">
        <v>558</v>
      </c>
      <c r="AL497" s="109">
        <v>0</v>
      </c>
      <c r="AM497" s="109">
        <v>0</v>
      </c>
      <c r="AN497" s="109">
        <v>0</v>
      </c>
      <c r="AO497" s="109">
        <v>0</v>
      </c>
      <c r="AP497" s="109">
        <v>0</v>
      </c>
      <c r="AQ497" s="109">
        <v>44000</v>
      </c>
    </row>
    <row r="498" s="107" customFormat="1" spans="1:43">
      <c r="A498" s="112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AI498" s="109"/>
      <c r="AJ498" s="109"/>
      <c r="AK498" s="109" t="s">
        <v>559</v>
      </c>
      <c r="AL498" s="109">
        <v>0</v>
      </c>
      <c r="AM498" s="109">
        <v>0</v>
      </c>
      <c r="AN498" s="109">
        <v>0</v>
      </c>
      <c r="AO498" s="109">
        <v>0</v>
      </c>
      <c r="AP498" s="109">
        <v>0</v>
      </c>
      <c r="AQ498" s="109">
        <v>0</v>
      </c>
    </row>
    <row r="499" s="107" customFormat="1" spans="1:43">
      <c r="A499" s="112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AI499" s="109"/>
      <c r="AJ499" s="109"/>
      <c r="AK499" s="109" t="s">
        <v>560</v>
      </c>
      <c r="AL499" s="109">
        <v>0</v>
      </c>
      <c r="AM499" s="109">
        <v>0</v>
      </c>
      <c r="AN499" s="109">
        <v>0</v>
      </c>
      <c r="AO499" s="109">
        <v>0</v>
      </c>
      <c r="AP499" s="109">
        <v>0</v>
      </c>
      <c r="AQ499" s="109">
        <v>0</v>
      </c>
    </row>
    <row r="500" s="107" customFormat="1" spans="1:43">
      <c r="A500" s="11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AI500" s="109"/>
      <c r="AJ500" s="109"/>
      <c r="AK500" s="109" t="s">
        <v>561</v>
      </c>
      <c r="AL500" s="109">
        <v>0</v>
      </c>
      <c r="AM500" s="109">
        <v>0</v>
      </c>
      <c r="AN500" s="109">
        <v>0</v>
      </c>
      <c r="AO500" s="109">
        <v>0</v>
      </c>
      <c r="AP500" s="109">
        <v>0</v>
      </c>
      <c r="AQ500" s="109">
        <v>0</v>
      </c>
    </row>
    <row r="501" s="107" customFormat="1" spans="1:43">
      <c r="A501" s="112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AI501" s="109"/>
      <c r="AJ501" s="109"/>
      <c r="AK501" s="109" t="s">
        <v>562</v>
      </c>
      <c r="AL501" s="109">
        <v>0</v>
      </c>
      <c r="AM501" s="109">
        <v>0</v>
      </c>
      <c r="AN501" s="109">
        <v>0</v>
      </c>
      <c r="AO501" s="109">
        <v>0</v>
      </c>
      <c r="AP501" s="109">
        <v>0</v>
      </c>
      <c r="AQ501" s="109">
        <v>0</v>
      </c>
    </row>
    <row r="502" s="107" customFormat="1" spans="1:43">
      <c r="A502" s="112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AI502" s="109"/>
      <c r="AJ502" s="109"/>
      <c r="AK502" s="109" t="s">
        <v>563</v>
      </c>
      <c r="AL502" s="109">
        <v>0</v>
      </c>
      <c r="AM502" s="109">
        <v>0</v>
      </c>
      <c r="AN502" s="109">
        <v>0</v>
      </c>
      <c r="AO502" s="109">
        <v>0</v>
      </c>
      <c r="AP502" s="109">
        <v>0</v>
      </c>
      <c r="AQ502" s="109">
        <v>5000</v>
      </c>
    </row>
    <row r="503" s="107" customFormat="1" spans="1:43">
      <c r="A503" s="112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AI503" s="109"/>
      <c r="AJ503" s="109"/>
      <c r="AK503" s="109" t="s">
        <v>564</v>
      </c>
      <c r="AL503" s="109">
        <v>0</v>
      </c>
      <c r="AM503" s="109">
        <v>0</v>
      </c>
      <c r="AN503" s="109">
        <v>0</v>
      </c>
      <c r="AO503" s="109">
        <v>0</v>
      </c>
      <c r="AP503" s="109">
        <v>0</v>
      </c>
      <c r="AQ503" s="109">
        <v>201478</v>
      </c>
    </row>
    <row r="504" s="107" customFormat="1" spans="1:43">
      <c r="A504" s="112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AI504" s="109"/>
      <c r="AJ504" s="109"/>
      <c r="AK504" s="109" t="s">
        <v>565</v>
      </c>
      <c r="AL504" s="109">
        <v>0</v>
      </c>
      <c r="AM504" s="109">
        <v>0</v>
      </c>
      <c r="AN504" s="109">
        <v>0</v>
      </c>
      <c r="AO504" s="109">
        <v>0</v>
      </c>
      <c r="AP504" s="109">
        <v>0</v>
      </c>
      <c r="AQ504" s="109">
        <v>9000</v>
      </c>
    </row>
    <row r="505" s="107" customFormat="1" spans="1:43">
      <c r="A505" s="112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AI505" s="109"/>
      <c r="AJ505" s="109"/>
      <c r="AK505" s="109" t="s">
        <v>566</v>
      </c>
      <c r="AL505" s="109">
        <v>0</v>
      </c>
      <c r="AM505" s="109">
        <v>0</v>
      </c>
      <c r="AN505" s="109">
        <v>0</v>
      </c>
      <c r="AO505" s="109">
        <v>1</v>
      </c>
      <c r="AP505" s="109">
        <v>0</v>
      </c>
      <c r="AQ505" s="109">
        <v>0</v>
      </c>
    </row>
    <row r="506" s="107" customFormat="1" spans="1:43">
      <c r="A506" s="112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AI506" s="109"/>
      <c r="AJ506" s="109"/>
      <c r="AK506" s="109" t="s">
        <v>567</v>
      </c>
      <c r="AL506" s="109">
        <v>0</v>
      </c>
      <c r="AM506" s="109">
        <v>0</v>
      </c>
      <c r="AN506" s="109">
        <v>0</v>
      </c>
      <c r="AO506" s="109">
        <v>0</v>
      </c>
      <c r="AP506" s="109">
        <v>0</v>
      </c>
      <c r="AQ506" s="109">
        <v>0</v>
      </c>
    </row>
    <row r="507" s="107" customFormat="1" spans="1:43">
      <c r="A507" s="112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AI507" s="109"/>
      <c r="AJ507" s="109"/>
      <c r="AK507" s="109" t="s">
        <v>568</v>
      </c>
      <c r="AL507" s="109">
        <v>0</v>
      </c>
      <c r="AM507" s="109">
        <v>0</v>
      </c>
      <c r="AN507" s="109">
        <v>0</v>
      </c>
      <c r="AO507" s="109">
        <v>0</v>
      </c>
      <c r="AP507" s="109">
        <v>0</v>
      </c>
      <c r="AQ507" s="109">
        <v>10000</v>
      </c>
    </row>
    <row r="508" s="107" customFormat="1" spans="1:43">
      <c r="A508" s="112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AI508" s="109"/>
      <c r="AJ508" s="109"/>
      <c r="AK508" s="109" t="s">
        <v>569</v>
      </c>
      <c r="AL508" s="109">
        <v>0</v>
      </c>
      <c r="AM508" s="109">
        <v>0</v>
      </c>
      <c r="AN508" s="109">
        <v>0</v>
      </c>
      <c r="AO508" s="109">
        <v>0</v>
      </c>
      <c r="AP508" s="109">
        <v>0</v>
      </c>
      <c r="AQ508" s="109">
        <v>0</v>
      </c>
    </row>
    <row r="509" s="107" customFormat="1" spans="1:43">
      <c r="A509" s="112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AI509" s="109"/>
      <c r="AJ509" s="109"/>
      <c r="AK509" s="109" t="s">
        <v>570</v>
      </c>
      <c r="AL509" s="109">
        <v>0</v>
      </c>
      <c r="AM509" s="109">
        <v>0</v>
      </c>
      <c r="AN509" s="109">
        <v>0</v>
      </c>
      <c r="AO509" s="109">
        <v>0</v>
      </c>
      <c r="AP509" s="109">
        <v>0</v>
      </c>
      <c r="AQ509" s="109">
        <v>0</v>
      </c>
    </row>
    <row r="510" s="107" customFormat="1" spans="1:43">
      <c r="A510" s="112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AI510" s="109"/>
      <c r="AJ510" s="109"/>
      <c r="AK510" s="109" t="s">
        <v>571</v>
      </c>
      <c r="AL510" s="109">
        <v>0</v>
      </c>
      <c r="AM510" s="109">
        <v>0</v>
      </c>
      <c r="AN510" s="109">
        <v>0</v>
      </c>
      <c r="AO510" s="109">
        <v>0</v>
      </c>
      <c r="AP510" s="109">
        <v>0</v>
      </c>
      <c r="AQ510" s="109">
        <v>0</v>
      </c>
    </row>
    <row r="511" s="107" customFormat="1" spans="1:43">
      <c r="A511" s="112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AI511" s="109"/>
      <c r="AJ511" s="109"/>
      <c r="AK511" s="109" t="s">
        <v>572</v>
      </c>
      <c r="AL511" s="109">
        <v>0</v>
      </c>
      <c r="AM511" s="109">
        <v>0</v>
      </c>
      <c r="AN511" s="109">
        <v>0</v>
      </c>
      <c r="AO511" s="109">
        <v>1</v>
      </c>
      <c r="AP511" s="109">
        <v>0</v>
      </c>
      <c r="AQ511" s="109">
        <v>0</v>
      </c>
    </row>
    <row r="512" s="107" customFormat="1" spans="1:43">
      <c r="A512" s="112"/>
      <c r="B512" s="112"/>
      <c r="C512" s="112"/>
      <c r="D512" s="112"/>
      <c r="E512" s="1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AI512" s="109"/>
      <c r="AJ512" s="109"/>
      <c r="AK512" s="109" t="s">
        <v>573</v>
      </c>
      <c r="AL512" s="109">
        <v>0</v>
      </c>
      <c r="AM512" s="109">
        <v>0</v>
      </c>
      <c r="AN512" s="109">
        <v>0</v>
      </c>
      <c r="AO512" s="109">
        <v>0</v>
      </c>
      <c r="AP512" s="109">
        <v>0</v>
      </c>
      <c r="AQ512" s="109">
        <v>0</v>
      </c>
    </row>
    <row r="513" s="107" customFormat="1" spans="1:43">
      <c r="A513" s="112"/>
      <c r="B513" s="112"/>
      <c r="C513" s="112"/>
      <c r="D513" s="112"/>
      <c r="E513" s="112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AI513" s="109"/>
      <c r="AJ513" s="109"/>
      <c r="AK513" s="109" t="s">
        <v>574</v>
      </c>
      <c r="AL513" s="109">
        <v>0</v>
      </c>
      <c r="AM513" s="109">
        <v>0</v>
      </c>
      <c r="AN513" s="109">
        <v>0</v>
      </c>
      <c r="AO513" s="109">
        <v>0</v>
      </c>
      <c r="AP513" s="109">
        <v>0</v>
      </c>
      <c r="AQ513" s="109">
        <v>0</v>
      </c>
    </row>
    <row r="514" s="107" customFormat="1" spans="1:43">
      <c r="A514" s="112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AI514" s="109"/>
      <c r="AJ514" s="109"/>
      <c r="AK514" s="109" t="s">
        <v>575</v>
      </c>
      <c r="AL514" s="109">
        <v>0</v>
      </c>
      <c r="AM514" s="109">
        <v>0</v>
      </c>
      <c r="AN514" s="109">
        <v>0</v>
      </c>
      <c r="AO514" s="109">
        <v>0</v>
      </c>
      <c r="AP514" s="109">
        <v>0</v>
      </c>
      <c r="AQ514" s="109">
        <v>0</v>
      </c>
    </row>
    <row r="515" s="107" customFormat="1" spans="1:43">
      <c r="A515" s="112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AI515" s="109"/>
      <c r="AJ515" s="109"/>
      <c r="AK515" s="109" t="s">
        <v>576</v>
      </c>
      <c r="AL515" s="109">
        <v>0</v>
      </c>
      <c r="AM515" s="109">
        <v>0</v>
      </c>
      <c r="AN515" s="109">
        <v>0</v>
      </c>
      <c r="AO515" s="109">
        <v>0</v>
      </c>
      <c r="AP515" s="109">
        <v>0</v>
      </c>
      <c r="AQ515" s="109">
        <v>0</v>
      </c>
    </row>
    <row r="516" s="107" customFormat="1" spans="1:43">
      <c r="A516" s="112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AI516" s="109"/>
      <c r="AJ516" s="109"/>
      <c r="AK516" s="109" t="s">
        <v>577</v>
      </c>
      <c r="AL516" s="109">
        <v>0</v>
      </c>
      <c r="AM516" s="109">
        <v>0</v>
      </c>
      <c r="AN516" s="109">
        <v>0</v>
      </c>
      <c r="AO516" s="109">
        <v>0</v>
      </c>
      <c r="AP516" s="109">
        <v>0</v>
      </c>
      <c r="AQ516" s="109">
        <v>0</v>
      </c>
    </row>
    <row r="517" s="107" customFormat="1" spans="1:43">
      <c r="A517" s="112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AI517" s="109"/>
      <c r="AJ517" s="109"/>
      <c r="AK517" s="109" t="s">
        <v>70</v>
      </c>
      <c r="AL517" s="109">
        <v>1</v>
      </c>
      <c r="AM517" s="109">
        <v>0</v>
      </c>
      <c r="AN517" s="109">
        <v>281000</v>
      </c>
      <c r="AO517" s="109">
        <v>35</v>
      </c>
      <c r="AP517" s="109">
        <v>1270700</v>
      </c>
      <c r="AQ517" s="109">
        <v>4419332</v>
      </c>
    </row>
    <row r="518" s="107" customFormat="1" spans="1:43">
      <c r="A518" s="112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AI518" s="109"/>
      <c r="AJ518" s="109"/>
      <c r="AK518" s="109" t="s">
        <v>89</v>
      </c>
      <c r="AL518" s="109">
        <v>0</v>
      </c>
      <c r="AM518" s="109">
        <v>0</v>
      </c>
      <c r="AN518" s="109">
        <v>10000</v>
      </c>
      <c r="AO518" s="109">
        <v>0</v>
      </c>
      <c r="AP518" s="109">
        <v>0</v>
      </c>
      <c r="AQ518" s="109">
        <v>115000</v>
      </c>
    </row>
    <row r="519" s="107" customFormat="1" spans="1:43">
      <c r="A519" s="112"/>
      <c r="B519" s="112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AI519" s="109"/>
      <c r="AJ519" s="109"/>
      <c r="AK519" s="109" t="s">
        <v>578</v>
      </c>
      <c r="AL519" s="109">
        <v>0</v>
      </c>
      <c r="AM519" s="109">
        <v>0</v>
      </c>
      <c r="AN519" s="109">
        <v>0</v>
      </c>
      <c r="AO519" s="109">
        <v>0</v>
      </c>
      <c r="AP519" s="109">
        <v>0</v>
      </c>
      <c r="AQ519" s="109">
        <v>0</v>
      </c>
    </row>
    <row r="520" s="107" customFormat="1" spans="1:43">
      <c r="A520" s="112"/>
      <c r="B520" s="112"/>
      <c r="C520" s="112"/>
      <c r="D520" s="112"/>
      <c r="E520" s="112"/>
      <c r="F520" s="112"/>
      <c r="G520" s="112"/>
      <c r="H520" s="112"/>
      <c r="I520" s="112"/>
      <c r="J520" s="112"/>
      <c r="K520" s="112"/>
      <c r="L520" s="112"/>
      <c r="M520" s="112"/>
      <c r="N520" s="112"/>
      <c r="O520" s="112"/>
      <c r="P520" s="112"/>
      <c r="AI520" s="109"/>
      <c r="AJ520" s="109"/>
      <c r="AK520" s="109" t="s">
        <v>579</v>
      </c>
      <c r="AL520" s="109">
        <v>0</v>
      </c>
      <c r="AM520" s="109">
        <v>0</v>
      </c>
      <c r="AN520" s="109">
        <v>0</v>
      </c>
      <c r="AO520" s="109">
        <v>0</v>
      </c>
      <c r="AP520" s="109">
        <v>0</v>
      </c>
      <c r="AQ520" s="109">
        <v>0</v>
      </c>
    </row>
    <row r="521" s="107" customFormat="1" spans="1:43">
      <c r="A521" s="112"/>
      <c r="B521" s="112"/>
      <c r="C521" s="112"/>
      <c r="D521" s="112"/>
      <c r="E521" s="112"/>
      <c r="F521" s="112"/>
      <c r="G521" s="112"/>
      <c r="H521" s="112"/>
      <c r="I521" s="112"/>
      <c r="J521" s="112"/>
      <c r="K521" s="112"/>
      <c r="L521" s="112"/>
      <c r="M521" s="112"/>
      <c r="N521" s="112"/>
      <c r="O521" s="112"/>
      <c r="P521" s="112"/>
      <c r="AI521" s="109"/>
      <c r="AJ521" s="109"/>
      <c r="AK521" s="109" t="s">
        <v>580</v>
      </c>
      <c r="AL521" s="109">
        <v>0</v>
      </c>
      <c r="AM521" s="109">
        <v>0</v>
      </c>
      <c r="AN521" s="109">
        <v>0</v>
      </c>
      <c r="AO521" s="109">
        <v>0</v>
      </c>
      <c r="AP521" s="109">
        <v>0</v>
      </c>
      <c r="AQ521" s="109">
        <v>0</v>
      </c>
    </row>
    <row r="522" s="107" customFormat="1" spans="1:43">
      <c r="A522" s="112"/>
      <c r="B522" s="112"/>
      <c r="C522" s="112"/>
      <c r="D522" s="112"/>
      <c r="E522" s="112"/>
      <c r="F522" s="112"/>
      <c r="G522" s="112"/>
      <c r="H522" s="112"/>
      <c r="I522" s="112"/>
      <c r="J522" s="112"/>
      <c r="K522" s="112"/>
      <c r="L522" s="112"/>
      <c r="M522" s="112"/>
      <c r="N522" s="112"/>
      <c r="O522" s="112"/>
      <c r="P522" s="112"/>
      <c r="AI522" s="109"/>
      <c r="AJ522" s="109"/>
      <c r="AK522" s="109" t="s">
        <v>581</v>
      </c>
      <c r="AL522" s="109">
        <v>0</v>
      </c>
      <c r="AM522" s="109">
        <v>0</v>
      </c>
      <c r="AN522" s="109">
        <v>0</v>
      </c>
      <c r="AO522" s="109">
        <v>0</v>
      </c>
      <c r="AP522" s="109">
        <v>0</v>
      </c>
      <c r="AQ522" s="109">
        <v>0</v>
      </c>
    </row>
    <row r="523" s="107" customFormat="1" spans="1:43">
      <c r="A523" s="112"/>
      <c r="B523" s="112"/>
      <c r="C523" s="112"/>
      <c r="D523" s="112"/>
      <c r="E523" s="112"/>
      <c r="F523" s="112"/>
      <c r="G523" s="112"/>
      <c r="H523" s="112"/>
      <c r="I523" s="112"/>
      <c r="J523" s="112"/>
      <c r="K523" s="112"/>
      <c r="L523" s="112"/>
      <c r="M523" s="112"/>
      <c r="N523" s="112"/>
      <c r="O523" s="112"/>
      <c r="P523" s="112"/>
      <c r="AI523" s="109"/>
      <c r="AJ523" s="109"/>
      <c r="AK523" s="109" t="s">
        <v>582</v>
      </c>
      <c r="AL523" s="109">
        <v>0</v>
      </c>
      <c r="AM523" s="109">
        <v>0</v>
      </c>
      <c r="AN523" s="109">
        <v>0</v>
      </c>
      <c r="AO523" s="109">
        <v>0</v>
      </c>
      <c r="AP523" s="109">
        <v>0</v>
      </c>
      <c r="AQ523" s="109">
        <v>0</v>
      </c>
    </row>
    <row r="524" s="107" customFormat="1" spans="1:43">
      <c r="A524" s="112"/>
      <c r="B524" s="112"/>
      <c r="C524" s="112"/>
      <c r="D524" s="112"/>
      <c r="E524" s="112"/>
      <c r="F524" s="112"/>
      <c r="G524" s="112"/>
      <c r="H524" s="112"/>
      <c r="I524" s="112"/>
      <c r="J524" s="112"/>
      <c r="K524" s="112"/>
      <c r="L524" s="112"/>
      <c r="M524" s="112"/>
      <c r="N524" s="112"/>
      <c r="O524" s="112"/>
      <c r="P524" s="112"/>
      <c r="AI524" s="109"/>
      <c r="AJ524" s="109"/>
      <c r="AK524" s="109" t="s">
        <v>583</v>
      </c>
      <c r="AL524" s="109">
        <v>1</v>
      </c>
      <c r="AM524" s="109">
        <v>0</v>
      </c>
      <c r="AN524" s="109">
        <v>0</v>
      </c>
      <c r="AO524" s="109">
        <v>1</v>
      </c>
      <c r="AP524" s="109">
        <v>0</v>
      </c>
      <c r="AQ524" s="109">
        <v>0</v>
      </c>
    </row>
    <row r="525" s="107" customFormat="1" spans="1:43">
      <c r="A525" s="112"/>
      <c r="B525" s="112"/>
      <c r="C525" s="112"/>
      <c r="D525" s="112"/>
      <c r="E525" s="112"/>
      <c r="F525" s="112"/>
      <c r="G525" s="112"/>
      <c r="H525" s="112"/>
      <c r="I525" s="112"/>
      <c r="J525" s="112"/>
      <c r="K525" s="112"/>
      <c r="L525" s="112"/>
      <c r="M525" s="112"/>
      <c r="N525" s="112"/>
      <c r="O525" s="112"/>
      <c r="P525" s="112"/>
      <c r="AI525" s="109"/>
      <c r="AJ525" s="109"/>
      <c r="AK525" s="109" t="s">
        <v>584</v>
      </c>
      <c r="AL525" s="109">
        <v>0</v>
      </c>
      <c r="AM525" s="109">
        <v>0</v>
      </c>
      <c r="AN525" s="109">
        <v>0</v>
      </c>
      <c r="AO525" s="109">
        <v>0</v>
      </c>
      <c r="AP525" s="109">
        <v>0</v>
      </c>
      <c r="AQ525" s="109">
        <v>0</v>
      </c>
    </row>
    <row r="526" s="107" customFormat="1" spans="1:43">
      <c r="A526" s="112"/>
      <c r="B526" s="112"/>
      <c r="C526" s="112"/>
      <c r="D526" s="112"/>
      <c r="E526" s="112"/>
      <c r="F526" s="112"/>
      <c r="G526" s="112"/>
      <c r="H526" s="112"/>
      <c r="I526" s="112"/>
      <c r="J526" s="112"/>
      <c r="K526" s="112"/>
      <c r="L526" s="112"/>
      <c r="M526" s="112"/>
      <c r="N526" s="112"/>
      <c r="O526" s="112"/>
      <c r="P526" s="112"/>
      <c r="AI526" s="109"/>
      <c r="AJ526" s="109"/>
      <c r="AK526" s="109" t="s">
        <v>585</v>
      </c>
      <c r="AL526" s="109">
        <v>0</v>
      </c>
      <c r="AM526" s="109">
        <v>0</v>
      </c>
      <c r="AN526" s="109">
        <v>0</v>
      </c>
      <c r="AO526" s="109">
        <v>0</v>
      </c>
      <c r="AP526" s="109">
        <v>0</v>
      </c>
      <c r="AQ526" s="109">
        <v>0</v>
      </c>
    </row>
    <row r="527" s="107" customFormat="1" spans="1:43">
      <c r="A527" s="112"/>
      <c r="B527" s="112"/>
      <c r="C527" s="112"/>
      <c r="D527" s="112"/>
      <c r="E527" s="112"/>
      <c r="F527" s="112"/>
      <c r="G527" s="112"/>
      <c r="H527" s="112"/>
      <c r="I527" s="112"/>
      <c r="J527" s="112"/>
      <c r="K527" s="112"/>
      <c r="L527" s="112"/>
      <c r="M527" s="112"/>
      <c r="N527" s="112"/>
      <c r="O527" s="112"/>
      <c r="P527" s="112"/>
      <c r="AI527" s="109"/>
      <c r="AJ527" s="109"/>
      <c r="AK527" s="109" t="s">
        <v>586</v>
      </c>
      <c r="AL527" s="109">
        <v>0</v>
      </c>
      <c r="AM527" s="109">
        <v>0</v>
      </c>
      <c r="AN527" s="109">
        <v>0</v>
      </c>
      <c r="AO527" s="109">
        <v>0</v>
      </c>
      <c r="AP527" s="109">
        <v>0</v>
      </c>
      <c r="AQ527" s="109">
        <v>200000</v>
      </c>
    </row>
    <row r="528" s="107" customFormat="1" spans="1:43">
      <c r="A528" s="112"/>
      <c r="B528" s="112"/>
      <c r="C528" s="112"/>
      <c r="D528" s="112"/>
      <c r="E528" s="112"/>
      <c r="F528" s="112"/>
      <c r="G528" s="112"/>
      <c r="H528" s="112"/>
      <c r="I528" s="112"/>
      <c r="J528" s="112"/>
      <c r="K528" s="112"/>
      <c r="L528" s="112"/>
      <c r="M528" s="112"/>
      <c r="N528" s="112"/>
      <c r="O528" s="112"/>
      <c r="P528" s="112"/>
      <c r="AI528" s="109"/>
      <c r="AJ528" s="109"/>
      <c r="AK528" s="109" t="s">
        <v>587</v>
      </c>
      <c r="AL528" s="109">
        <v>0</v>
      </c>
      <c r="AM528" s="109">
        <v>0</v>
      </c>
      <c r="AN528" s="109">
        <v>0</v>
      </c>
      <c r="AO528" s="109">
        <v>0</v>
      </c>
      <c r="AP528" s="109">
        <v>0</v>
      </c>
      <c r="AQ528" s="109">
        <v>0</v>
      </c>
    </row>
    <row r="529" s="107" customFormat="1" spans="1:43">
      <c r="A529" s="112"/>
      <c r="B529" s="112"/>
      <c r="C529" s="112"/>
      <c r="D529" s="112"/>
      <c r="E529" s="112"/>
      <c r="F529" s="112"/>
      <c r="G529" s="112"/>
      <c r="H529" s="112"/>
      <c r="I529" s="112"/>
      <c r="J529" s="112"/>
      <c r="K529" s="112"/>
      <c r="L529" s="112"/>
      <c r="M529" s="112"/>
      <c r="N529" s="112"/>
      <c r="O529" s="112"/>
      <c r="P529" s="112"/>
      <c r="AI529" s="109"/>
      <c r="AJ529" s="109"/>
      <c r="AK529" s="109" t="s">
        <v>588</v>
      </c>
      <c r="AL529" s="109">
        <v>0</v>
      </c>
      <c r="AM529" s="109">
        <v>0</v>
      </c>
      <c r="AN529" s="109">
        <v>0</v>
      </c>
      <c r="AO529" s="109">
        <v>0</v>
      </c>
      <c r="AP529" s="109">
        <v>0</v>
      </c>
      <c r="AQ529" s="109">
        <v>0</v>
      </c>
    </row>
    <row r="530" s="107" customFormat="1" spans="1:43">
      <c r="A530" s="112"/>
      <c r="B530" s="112"/>
      <c r="C530" s="112"/>
      <c r="D530" s="112"/>
      <c r="E530" s="112"/>
      <c r="F530" s="112"/>
      <c r="G530" s="112"/>
      <c r="H530" s="112"/>
      <c r="I530" s="112"/>
      <c r="J530" s="112"/>
      <c r="K530" s="112"/>
      <c r="L530" s="112"/>
      <c r="M530" s="112"/>
      <c r="N530" s="112"/>
      <c r="O530" s="112"/>
      <c r="P530" s="112"/>
      <c r="AI530" s="109"/>
      <c r="AJ530" s="109"/>
      <c r="AK530" s="109" t="s">
        <v>589</v>
      </c>
      <c r="AL530" s="109">
        <v>0</v>
      </c>
      <c r="AM530" s="109">
        <v>0</v>
      </c>
      <c r="AN530" s="109">
        <v>0</v>
      </c>
      <c r="AO530" s="109">
        <v>0</v>
      </c>
      <c r="AP530" s="109">
        <v>0</v>
      </c>
      <c r="AQ530" s="109">
        <v>0</v>
      </c>
    </row>
    <row r="531" s="107" customFormat="1" spans="1:43">
      <c r="A531" s="112"/>
      <c r="B531" s="112"/>
      <c r="C531" s="112"/>
      <c r="D531" s="112"/>
      <c r="E531" s="112"/>
      <c r="F531" s="112"/>
      <c r="G531" s="112"/>
      <c r="H531" s="112"/>
      <c r="I531" s="112"/>
      <c r="J531" s="112"/>
      <c r="K531" s="112"/>
      <c r="L531" s="112"/>
      <c r="M531" s="112"/>
      <c r="N531" s="112"/>
      <c r="O531" s="112"/>
      <c r="P531" s="112"/>
      <c r="AI531" s="109"/>
      <c r="AJ531" s="109"/>
      <c r="AK531" s="109" t="s">
        <v>590</v>
      </c>
      <c r="AL531" s="109">
        <v>0</v>
      </c>
      <c r="AM531" s="109">
        <v>0</v>
      </c>
      <c r="AN531" s="109">
        <v>0</v>
      </c>
      <c r="AO531" s="109">
        <v>0</v>
      </c>
      <c r="AP531" s="109">
        <v>0</v>
      </c>
      <c r="AQ531" s="109">
        <v>0</v>
      </c>
    </row>
    <row r="532" s="107" customFormat="1" spans="1:43">
      <c r="A532" s="112"/>
      <c r="B532" s="112"/>
      <c r="C532" s="112"/>
      <c r="D532" s="112"/>
      <c r="E532" s="112"/>
      <c r="F532" s="112"/>
      <c r="G532" s="112"/>
      <c r="H532" s="112"/>
      <c r="I532" s="112"/>
      <c r="J532" s="112"/>
      <c r="K532" s="112"/>
      <c r="L532" s="112"/>
      <c r="M532" s="112"/>
      <c r="N532" s="112"/>
      <c r="O532" s="112"/>
      <c r="P532" s="112"/>
      <c r="AI532" s="109"/>
      <c r="AJ532" s="109"/>
      <c r="AK532" s="109" t="s">
        <v>591</v>
      </c>
      <c r="AL532" s="109">
        <v>0</v>
      </c>
      <c r="AM532" s="109">
        <v>0</v>
      </c>
      <c r="AN532" s="109">
        <v>0</v>
      </c>
      <c r="AO532" s="109">
        <v>0</v>
      </c>
      <c r="AP532" s="109">
        <v>0</v>
      </c>
      <c r="AQ532" s="109">
        <v>0</v>
      </c>
    </row>
    <row r="533" s="107" customFormat="1" spans="1:43">
      <c r="A533" s="112"/>
      <c r="B533" s="112"/>
      <c r="C533" s="112"/>
      <c r="D533" s="112"/>
      <c r="E533" s="112"/>
      <c r="F533" s="112"/>
      <c r="G533" s="112"/>
      <c r="H533" s="112"/>
      <c r="I533" s="112"/>
      <c r="J533" s="112"/>
      <c r="K533" s="112"/>
      <c r="L533" s="112"/>
      <c r="M533" s="112"/>
      <c r="N533" s="112"/>
      <c r="O533" s="112"/>
      <c r="P533" s="112"/>
      <c r="AI533" s="109"/>
      <c r="AJ533" s="109"/>
      <c r="AK533" s="109" t="s">
        <v>115</v>
      </c>
      <c r="AL533" s="109">
        <v>0</v>
      </c>
      <c r="AM533" s="109">
        <v>0</v>
      </c>
      <c r="AN533" s="109">
        <v>0</v>
      </c>
      <c r="AO533" s="109">
        <v>9</v>
      </c>
      <c r="AP533" s="109">
        <v>100000</v>
      </c>
      <c r="AQ533" s="109">
        <v>100000</v>
      </c>
    </row>
    <row r="534" s="107" customFormat="1" spans="1:43">
      <c r="A534" s="112"/>
      <c r="B534" s="112"/>
      <c r="C534" s="112"/>
      <c r="D534" s="112"/>
      <c r="E534" s="112"/>
      <c r="F534" s="112"/>
      <c r="G534" s="112"/>
      <c r="H534" s="112"/>
      <c r="I534" s="112"/>
      <c r="J534" s="112"/>
      <c r="K534" s="112"/>
      <c r="L534" s="112"/>
      <c r="M534" s="112"/>
      <c r="N534" s="112"/>
      <c r="O534" s="112"/>
      <c r="P534" s="112"/>
      <c r="AI534" s="109"/>
      <c r="AJ534" s="109"/>
      <c r="AK534" s="109" t="s">
        <v>592</v>
      </c>
      <c r="AL534" s="109">
        <v>0</v>
      </c>
      <c r="AM534" s="109">
        <v>0</v>
      </c>
      <c r="AN534" s="109">
        <v>0</v>
      </c>
      <c r="AO534" s="109">
        <v>0</v>
      </c>
      <c r="AP534" s="109">
        <v>0</v>
      </c>
      <c r="AQ534" s="109">
        <v>0</v>
      </c>
    </row>
    <row r="535" s="107" customFormat="1" spans="1:43">
      <c r="A535" s="112"/>
      <c r="B535" s="112"/>
      <c r="C535" s="112"/>
      <c r="D535" s="112"/>
      <c r="E535" s="112"/>
      <c r="F535" s="112"/>
      <c r="G535" s="112"/>
      <c r="H535" s="112"/>
      <c r="I535" s="112"/>
      <c r="J535" s="112"/>
      <c r="K535" s="112"/>
      <c r="L535" s="112"/>
      <c r="M535" s="112"/>
      <c r="N535" s="112"/>
      <c r="O535" s="112"/>
      <c r="P535" s="112"/>
      <c r="AI535" s="109"/>
      <c r="AJ535" s="109"/>
      <c r="AK535" s="109" t="s">
        <v>38</v>
      </c>
      <c r="AL535" s="109">
        <v>0</v>
      </c>
      <c r="AM535" s="109">
        <v>0</v>
      </c>
      <c r="AN535" s="109">
        <v>0</v>
      </c>
      <c r="AO535" s="109">
        <v>4</v>
      </c>
      <c r="AP535" s="109">
        <v>390000</v>
      </c>
      <c r="AQ535" s="109">
        <v>697500</v>
      </c>
    </row>
    <row r="536" s="107" customFormat="1" spans="1:43">
      <c r="A536" s="112"/>
      <c r="B536" s="112"/>
      <c r="C536" s="112"/>
      <c r="D536" s="112"/>
      <c r="E536" s="112"/>
      <c r="F536" s="112"/>
      <c r="G536" s="112"/>
      <c r="H536" s="112"/>
      <c r="I536" s="112"/>
      <c r="J536" s="112"/>
      <c r="K536" s="112"/>
      <c r="L536" s="112"/>
      <c r="M536" s="112"/>
      <c r="N536" s="112"/>
      <c r="O536" s="112"/>
      <c r="P536" s="112"/>
      <c r="AI536" s="109"/>
      <c r="AJ536" s="109"/>
      <c r="AK536" s="109" t="s">
        <v>593</v>
      </c>
      <c r="AL536" s="109">
        <v>0</v>
      </c>
      <c r="AM536" s="109">
        <v>0</v>
      </c>
      <c r="AN536" s="109">
        <v>0</v>
      </c>
      <c r="AO536" s="109">
        <v>0</v>
      </c>
      <c r="AP536" s="109">
        <v>0</v>
      </c>
      <c r="AQ536" s="109">
        <v>0</v>
      </c>
    </row>
    <row r="537" s="107" customFormat="1" spans="1:43">
      <c r="A537" s="112"/>
      <c r="B537" s="112"/>
      <c r="C537" s="112"/>
      <c r="D537" s="112"/>
      <c r="E537" s="112"/>
      <c r="F537" s="112"/>
      <c r="G537" s="112"/>
      <c r="H537" s="112"/>
      <c r="I537" s="112"/>
      <c r="J537" s="112"/>
      <c r="K537" s="112"/>
      <c r="L537" s="112"/>
      <c r="M537" s="112"/>
      <c r="N537" s="112"/>
      <c r="O537" s="112"/>
      <c r="P537" s="112"/>
      <c r="AI537" s="109"/>
      <c r="AJ537" s="109"/>
      <c r="AK537" s="109" t="s">
        <v>594</v>
      </c>
      <c r="AL537" s="109">
        <v>0</v>
      </c>
      <c r="AM537" s="109">
        <v>0</v>
      </c>
      <c r="AN537" s="109">
        <v>0</v>
      </c>
      <c r="AO537" s="109">
        <v>0</v>
      </c>
      <c r="AP537" s="109">
        <v>0</v>
      </c>
      <c r="AQ537" s="109">
        <v>0</v>
      </c>
    </row>
    <row r="538" s="107" customFormat="1" spans="1:43">
      <c r="A538" s="112"/>
      <c r="B538" s="112"/>
      <c r="C538" s="112"/>
      <c r="D538" s="112"/>
      <c r="E538" s="112"/>
      <c r="F538" s="112"/>
      <c r="G538" s="112"/>
      <c r="H538" s="112"/>
      <c r="I538" s="112"/>
      <c r="J538" s="112"/>
      <c r="K538" s="112"/>
      <c r="L538" s="112"/>
      <c r="M538" s="112"/>
      <c r="N538" s="112"/>
      <c r="O538" s="112"/>
      <c r="P538" s="112"/>
      <c r="AI538" s="109"/>
      <c r="AJ538" s="109"/>
      <c r="AK538" s="109" t="s">
        <v>595</v>
      </c>
      <c r="AL538" s="109">
        <v>0</v>
      </c>
      <c r="AM538" s="109">
        <v>0</v>
      </c>
      <c r="AN538" s="109">
        <v>0</v>
      </c>
      <c r="AO538" s="109">
        <v>0</v>
      </c>
      <c r="AP538" s="109">
        <v>0</v>
      </c>
      <c r="AQ538" s="109">
        <v>0</v>
      </c>
    </row>
    <row r="539" s="107" customFormat="1" spans="1:43">
      <c r="A539" s="112"/>
      <c r="B539" s="112"/>
      <c r="C539" s="112"/>
      <c r="D539" s="112"/>
      <c r="E539" s="112"/>
      <c r="F539" s="112"/>
      <c r="G539" s="112"/>
      <c r="H539" s="112"/>
      <c r="I539" s="112"/>
      <c r="J539" s="112"/>
      <c r="K539" s="112"/>
      <c r="L539" s="112"/>
      <c r="M539" s="112"/>
      <c r="N539" s="112"/>
      <c r="O539" s="112"/>
      <c r="P539" s="112"/>
      <c r="AI539" s="109"/>
      <c r="AJ539" s="109"/>
      <c r="AK539" s="109" t="s">
        <v>596</v>
      </c>
      <c r="AL539" s="109">
        <v>0</v>
      </c>
      <c r="AM539" s="109">
        <v>0</v>
      </c>
      <c r="AN539" s="109">
        <v>0</v>
      </c>
      <c r="AO539" s="109">
        <v>0</v>
      </c>
      <c r="AP539" s="109">
        <v>0</v>
      </c>
      <c r="AQ539" s="109">
        <v>0</v>
      </c>
    </row>
    <row r="540" s="107" customFormat="1" spans="1:43">
      <c r="A540" s="112"/>
      <c r="B540" s="112"/>
      <c r="C540" s="112"/>
      <c r="D540" s="112"/>
      <c r="E540" s="112"/>
      <c r="F540" s="112"/>
      <c r="G540" s="112"/>
      <c r="H540" s="112"/>
      <c r="I540" s="112"/>
      <c r="J540" s="112"/>
      <c r="K540" s="112"/>
      <c r="L540" s="112"/>
      <c r="M540" s="112"/>
      <c r="N540" s="112"/>
      <c r="O540" s="112"/>
      <c r="P540" s="112"/>
      <c r="AI540" s="109"/>
      <c r="AJ540" s="109"/>
      <c r="AK540" s="109" t="s">
        <v>597</v>
      </c>
      <c r="AL540" s="109">
        <v>0</v>
      </c>
      <c r="AM540" s="109">
        <v>0</v>
      </c>
      <c r="AN540" s="109">
        <v>0</v>
      </c>
      <c r="AO540" s="109">
        <v>0</v>
      </c>
      <c r="AP540" s="109">
        <v>0</v>
      </c>
      <c r="AQ540" s="109">
        <v>110000</v>
      </c>
    </row>
    <row r="541" s="107" customFormat="1" spans="1:43">
      <c r="A541" s="112"/>
      <c r="B541" s="112"/>
      <c r="C541" s="112"/>
      <c r="D541" s="112"/>
      <c r="E541" s="112"/>
      <c r="F541" s="112"/>
      <c r="G541" s="112"/>
      <c r="H541" s="112"/>
      <c r="I541" s="112"/>
      <c r="J541" s="112"/>
      <c r="K541" s="112"/>
      <c r="L541" s="112"/>
      <c r="M541" s="112"/>
      <c r="N541" s="112"/>
      <c r="O541" s="112"/>
      <c r="P541" s="112"/>
      <c r="AI541" s="109"/>
      <c r="AJ541" s="109"/>
      <c r="AK541" s="109" t="s">
        <v>598</v>
      </c>
      <c r="AL541" s="109">
        <v>0</v>
      </c>
      <c r="AM541" s="109">
        <v>0</v>
      </c>
      <c r="AN541" s="109">
        <v>0</v>
      </c>
      <c r="AO541" s="109">
        <v>0</v>
      </c>
      <c r="AP541" s="109">
        <v>0</v>
      </c>
      <c r="AQ541" s="109">
        <v>0</v>
      </c>
    </row>
    <row r="542" s="107" customFormat="1" spans="1:43">
      <c r="A542" s="112"/>
      <c r="B542" s="112"/>
      <c r="C542" s="112"/>
      <c r="D542" s="112"/>
      <c r="E542" s="112"/>
      <c r="F542" s="112"/>
      <c r="G542" s="112"/>
      <c r="H542" s="112"/>
      <c r="I542" s="112"/>
      <c r="J542" s="112"/>
      <c r="K542" s="112"/>
      <c r="L542" s="112"/>
      <c r="M542" s="112"/>
      <c r="N542" s="112"/>
      <c r="O542" s="112"/>
      <c r="P542" s="112"/>
      <c r="AI542" s="109"/>
      <c r="AJ542" s="109"/>
      <c r="AK542" s="109" t="s">
        <v>599</v>
      </c>
      <c r="AL542" s="109">
        <v>0</v>
      </c>
      <c r="AM542" s="109">
        <v>0</v>
      </c>
      <c r="AN542" s="109">
        <v>0</v>
      </c>
      <c r="AO542" s="109">
        <v>0</v>
      </c>
      <c r="AP542" s="109">
        <v>0</v>
      </c>
      <c r="AQ542" s="109">
        <v>0</v>
      </c>
    </row>
    <row r="543" s="107" customFormat="1" spans="1:43">
      <c r="A543" s="112"/>
      <c r="B543" s="112"/>
      <c r="C543" s="112"/>
      <c r="D543" s="112"/>
      <c r="E543" s="112"/>
      <c r="F543" s="112"/>
      <c r="G543" s="112"/>
      <c r="H543" s="112"/>
      <c r="I543" s="112"/>
      <c r="J543" s="112"/>
      <c r="K543" s="112"/>
      <c r="L543" s="112"/>
      <c r="M543" s="112"/>
      <c r="N543" s="112"/>
      <c r="O543" s="112"/>
      <c r="P543" s="112"/>
      <c r="AI543" s="109"/>
      <c r="AJ543" s="109"/>
      <c r="AK543" s="109" t="s">
        <v>600</v>
      </c>
      <c r="AL543" s="109">
        <v>0</v>
      </c>
      <c r="AM543" s="109">
        <v>0</v>
      </c>
      <c r="AN543" s="109">
        <v>0</v>
      </c>
      <c r="AO543" s="109">
        <v>0</v>
      </c>
      <c r="AP543" s="109">
        <v>0</v>
      </c>
      <c r="AQ543" s="109">
        <v>0</v>
      </c>
    </row>
    <row r="544" s="107" customFormat="1" spans="1:43">
      <c r="A544" s="112"/>
      <c r="B544" s="112"/>
      <c r="C544" s="112"/>
      <c r="D544" s="112"/>
      <c r="E544" s="112"/>
      <c r="F544" s="112"/>
      <c r="G544" s="112"/>
      <c r="H544" s="112"/>
      <c r="I544" s="112"/>
      <c r="J544" s="112"/>
      <c r="K544" s="112"/>
      <c r="L544" s="112"/>
      <c r="M544" s="112"/>
      <c r="N544" s="112"/>
      <c r="O544" s="112"/>
      <c r="P544" s="112"/>
      <c r="AI544" s="109"/>
      <c r="AJ544" s="109"/>
      <c r="AK544" s="109" t="s">
        <v>601</v>
      </c>
      <c r="AL544" s="109">
        <v>0</v>
      </c>
      <c r="AM544" s="109">
        <v>0</v>
      </c>
      <c r="AN544" s="109">
        <v>0</v>
      </c>
      <c r="AO544" s="109">
        <v>0</v>
      </c>
      <c r="AP544" s="109">
        <v>0</v>
      </c>
      <c r="AQ544" s="109">
        <v>181100</v>
      </c>
    </row>
    <row r="545" s="107" customFormat="1" spans="1:43">
      <c r="A545" s="112"/>
      <c r="B545" s="112"/>
      <c r="C545" s="112"/>
      <c r="D545" s="112"/>
      <c r="E545" s="112"/>
      <c r="F545" s="112"/>
      <c r="G545" s="112"/>
      <c r="H545" s="112"/>
      <c r="I545" s="112"/>
      <c r="J545" s="112"/>
      <c r="K545" s="112"/>
      <c r="L545" s="112"/>
      <c r="M545" s="112"/>
      <c r="N545" s="112"/>
      <c r="O545" s="112"/>
      <c r="P545" s="112"/>
      <c r="AI545" s="109"/>
      <c r="AJ545" s="109"/>
      <c r="AK545" s="109" t="s">
        <v>602</v>
      </c>
      <c r="AL545" s="109">
        <v>0</v>
      </c>
      <c r="AM545" s="109">
        <v>0</v>
      </c>
      <c r="AN545" s="109">
        <v>0</v>
      </c>
      <c r="AO545" s="109">
        <v>0</v>
      </c>
      <c r="AP545" s="109">
        <v>0</v>
      </c>
      <c r="AQ545" s="109">
        <v>0</v>
      </c>
    </row>
    <row r="546" s="107" customFormat="1" spans="1:43">
      <c r="A546" s="112"/>
      <c r="B546" s="112"/>
      <c r="C546" s="112"/>
      <c r="D546" s="112"/>
      <c r="E546" s="112"/>
      <c r="F546" s="112"/>
      <c r="G546" s="112"/>
      <c r="H546" s="112"/>
      <c r="I546" s="112"/>
      <c r="J546" s="112"/>
      <c r="K546" s="112"/>
      <c r="L546" s="112"/>
      <c r="M546" s="112"/>
      <c r="N546" s="112"/>
      <c r="O546" s="112"/>
      <c r="P546" s="112"/>
      <c r="AI546" s="109"/>
      <c r="AJ546" s="109"/>
      <c r="AK546" s="109" t="s">
        <v>603</v>
      </c>
      <c r="AL546" s="109">
        <v>0</v>
      </c>
      <c r="AM546" s="109">
        <v>0</v>
      </c>
      <c r="AN546" s="109">
        <v>0</v>
      </c>
      <c r="AO546" s="109">
        <v>0</v>
      </c>
      <c r="AP546" s="109">
        <v>0</v>
      </c>
      <c r="AQ546" s="109">
        <v>0</v>
      </c>
    </row>
    <row r="547" s="107" customFormat="1" spans="1:43">
      <c r="A547" s="112"/>
      <c r="B547" s="112"/>
      <c r="C547" s="112"/>
      <c r="D547" s="112"/>
      <c r="E547" s="112"/>
      <c r="F547" s="112"/>
      <c r="G547" s="112"/>
      <c r="H547" s="112"/>
      <c r="I547" s="112"/>
      <c r="J547" s="112"/>
      <c r="K547" s="112"/>
      <c r="L547" s="112"/>
      <c r="M547" s="112"/>
      <c r="N547" s="112"/>
      <c r="O547" s="112"/>
      <c r="P547" s="112"/>
      <c r="AI547" s="109"/>
      <c r="AJ547" s="109"/>
      <c r="AK547" s="109" t="s">
        <v>604</v>
      </c>
      <c r="AL547" s="109">
        <v>0</v>
      </c>
      <c r="AM547" s="109">
        <v>0</v>
      </c>
      <c r="AN547" s="109">
        <v>0</v>
      </c>
      <c r="AO547" s="109">
        <v>0</v>
      </c>
      <c r="AP547" s="109">
        <v>0</v>
      </c>
      <c r="AQ547" s="109">
        <v>0</v>
      </c>
    </row>
    <row r="548" s="107" customFormat="1" spans="1:43">
      <c r="A548" s="112"/>
      <c r="B548" s="112"/>
      <c r="C548" s="112"/>
      <c r="D548" s="112"/>
      <c r="E548" s="112"/>
      <c r="F548" s="112"/>
      <c r="G548" s="112"/>
      <c r="H548" s="112"/>
      <c r="I548" s="112"/>
      <c r="J548" s="112"/>
      <c r="K548" s="112"/>
      <c r="L548" s="112"/>
      <c r="M548" s="112"/>
      <c r="N548" s="112"/>
      <c r="O548" s="112"/>
      <c r="P548" s="112"/>
      <c r="AI548" s="109"/>
      <c r="AJ548" s="109"/>
      <c r="AK548" s="109" t="s">
        <v>605</v>
      </c>
      <c r="AL548" s="109">
        <v>0</v>
      </c>
      <c r="AM548" s="109">
        <v>0</v>
      </c>
      <c r="AN548" s="109">
        <v>0</v>
      </c>
      <c r="AO548" s="109">
        <v>0</v>
      </c>
      <c r="AP548" s="109">
        <v>0</v>
      </c>
      <c r="AQ548" s="109">
        <v>0</v>
      </c>
    </row>
    <row r="549" s="107" customFormat="1" spans="1:43">
      <c r="A549" s="112"/>
      <c r="B549" s="112"/>
      <c r="C549" s="112"/>
      <c r="D549" s="112"/>
      <c r="E549" s="112"/>
      <c r="F549" s="112"/>
      <c r="G549" s="112"/>
      <c r="H549" s="112"/>
      <c r="I549" s="112"/>
      <c r="J549" s="112"/>
      <c r="K549" s="112"/>
      <c r="L549" s="112"/>
      <c r="M549" s="112"/>
      <c r="N549" s="112"/>
      <c r="O549" s="112"/>
      <c r="P549" s="112"/>
      <c r="AI549" s="109"/>
      <c r="AJ549" s="109"/>
      <c r="AK549" s="109" t="s">
        <v>606</v>
      </c>
      <c r="AL549" s="109">
        <v>0</v>
      </c>
      <c r="AM549" s="109">
        <v>0</v>
      </c>
      <c r="AN549" s="109">
        <v>0</v>
      </c>
      <c r="AO549" s="109">
        <v>1</v>
      </c>
      <c r="AP549" s="109">
        <v>0</v>
      </c>
      <c r="AQ549" s="109">
        <v>0</v>
      </c>
    </row>
    <row r="550" s="107" customFormat="1" spans="1:43">
      <c r="A550" s="112"/>
      <c r="B550" s="112"/>
      <c r="C550" s="112"/>
      <c r="D550" s="112"/>
      <c r="E550" s="112"/>
      <c r="F550" s="112"/>
      <c r="G550" s="112"/>
      <c r="H550" s="112"/>
      <c r="I550" s="112"/>
      <c r="J550" s="112"/>
      <c r="K550" s="112"/>
      <c r="L550" s="112"/>
      <c r="M550" s="112"/>
      <c r="N550" s="112"/>
      <c r="O550" s="112"/>
      <c r="P550" s="112"/>
      <c r="AI550" s="109"/>
      <c r="AJ550" s="109"/>
      <c r="AK550" s="109" t="s">
        <v>607</v>
      </c>
      <c r="AL550" s="109">
        <v>0</v>
      </c>
      <c r="AM550" s="109">
        <v>0</v>
      </c>
      <c r="AN550" s="109">
        <v>0</v>
      </c>
      <c r="AO550" s="109">
        <v>0</v>
      </c>
      <c r="AP550" s="109">
        <v>0</v>
      </c>
      <c r="AQ550" s="109">
        <v>0</v>
      </c>
    </row>
    <row r="551" s="107" customFormat="1" spans="1:43">
      <c r="A551" s="112"/>
      <c r="B551" s="112"/>
      <c r="C551" s="112"/>
      <c r="D551" s="112"/>
      <c r="E551" s="112"/>
      <c r="F551" s="112"/>
      <c r="G551" s="112"/>
      <c r="H551" s="112"/>
      <c r="I551" s="112"/>
      <c r="J551" s="112"/>
      <c r="K551" s="112"/>
      <c r="L551" s="112"/>
      <c r="M551" s="112"/>
      <c r="N551" s="112"/>
      <c r="O551" s="112"/>
      <c r="P551" s="112"/>
      <c r="AI551" s="109"/>
      <c r="AJ551" s="109"/>
      <c r="AK551" s="109" t="s">
        <v>608</v>
      </c>
      <c r="AL551" s="109">
        <v>0</v>
      </c>
      <c r="AM551" s="109">
        <v>0</v>
      </c>
      <c r="AN551" s="109">
        <v>100000</v>
      </c>
      <c r="AO551" s="109">
        <v>0</v>
      </c>
      <c r="AP551" s="109">
        <v>100000</v>
      </c>
      <c r="AQ551" s="109">
        <v>381529</v>
      </c>
    </row>
    <row r="552" s="107" customFormat="1" spans="1:43">
      <c r="A552" s="112"/>
      <c r="B552" s="112"/>
      <c r="C552" s="112"/>
      <c r="D552" s="112"/>
      <c r="E552" s="112"/>
      <c r="F552" s="112"/>
      <c r="G552" s="112"/>
      <c r="H552" s="112"/>
      <c r="I552" s="112"/>
      <c r="J552" s="112"/>
      <c r="K552" s="112"/>
      <c r="L552" s="112"/>
      <c r="M552" s="112"/>
      <c r="N552" s="112"/>
      <c r="O552" s="112"/>
      <c r="P552" s="112"/>
      <c r="AI552" s="109"/>
      <c r="AJ552" s="109"/>
      <c r="AK552" s="109" t="s">
        <v>609</v>
      </c>
      <c r="AL552" s="109">
        <v>0</v>
      </c>
      <c r="AM552" s="109">
        <v>0</v>
      </c>
      <c r="AN552" s="109">
        <v>0</v>
      </c>
      <c r="AO552" s="109">
        <v>0</v>
      </c>
      <c r="AP552" s="109">
        <v>0</v>
      </c>
      <c r="AQ552" s="109">
        <v>0</v>
      </c>
    </row>
    <row r="553" s="107" customFormat="1" spans="1:43">
      <c r="A553" s="112"/>
      <c r="B553" s="112"/>
      <c r="C553" s="112"/>
      <c r="D553" s="112"/>
      <c r="E553" s="112"/>
      <c r="F553" s="112"/>
      <c r="G553" s="112"/>
      <c r="H553" s="112"/>
      <c r="I553" s="112"/>
      <c r="J553" s="112"/>
      <c r="K553" s="112"/>
      <c r="L553" s="112"/>
      <c r="M553" s="112"/>
      <c r="N553" s="112"/>
      <c r="O553" s="112"/>
      <c r="P553" s="112"/>
      <c r="AI553" s="109"/>
      <c r="AJ553" s="109"/>
      <c r="AK553" s="109" t="s">
        <v>610</v>
      </c>
      <c r="AL553" s="109">
        <v>0</v>
      </c>
      <c r="AM553" s="109">
        <v>0</v>
      </c>
      <c r="AN553" s="109">
        <v>0</v>
      </c>
      <c r="AO553" s="109">
        <v>0</v>
      </c>
      <c r="AP553" s="109">
        <v>0</v>
      </c>
      <c r="AQ553" s="109">
        <v>10000</v>
      </c>
    </row>
    <row r="554" s="107" customFormat="1" spans="1:43">
      <c r="A554" s="112"/>
      <c r="B554" s="112"/>
      <c r="C554" s="112"/>
      <c r="D554" s="112"/>
      <c r="E554" s="112"/>
      <c r="F554" s="112"/>
      <c r="G554" s="112"/>
      <c r="H554" s="112"/>
      <c r="I554" s="112"/>
      <c r="J554" s="112"/>
      <c r="K554" s="112"/>
      <c r="L554" s="112"/>
      <c r="M554" s="112"/>
      <c r="N554" s="112"/>
      <c r="O554" s="112"/>
      <c r="P554" s="112"/>
      <c r="AI554" s="109"/>
      <c r="AJ554" s="109"/>
      <c r="AK554" s="109" t="s">
        <v>611</v>
      </c>
      <c r="AL554" s="109">
        <v>0</v>
      </c>
      <c r="AM554" s="109">
        <v>0</v>
      </c>
      <c r="AN554" s="109">
        <v>0</v>
      </c>
      <c r="AO554" s="109">
        <v>0</v>
      </c>
      <c r="AP554" s="109">
        <v>0</v>
      </c>
      <c r="AQ554" s="109">
        <v>0</v>
      </c>
    </row>
    <row r="555" s="107" customFormat="1" spans="1:43">
      <c r="A555" s="112"/>
      <c r="B555" s="112"/>
      <c r="C555" s="112"/>
      <c r="D555" s="112"/>
      <c r="E555" s="112"/>
      <c r="F555" s="112"/>
      <c r="G555" s="112"/>
      <c r="H555" s="112"/>
      <c r="I555" s="112"/>
      <c r="J555" s="112"/>
      <c r="K555" s="112"/>
      <c r="L555" s="112"/>
      <c r="M555" s="112"/>
      <c r="N555" s="112"/>
      <c r="O555" s="112"/>
      <c r="P555" s="112"/>
      <c r="AI555" s="109"/>
      <c r="AJ555" s="109"/>
      <c r="AK555" s="109" t="s">
        <v>612</v>
      </c>
      <c r="AL555" s="109">
        <v>0</v>
      </c>
      <c r="AM555" s="109">
        <v>0</v>
      </c>
      <c r="AN555" s="109">
        <v>0</v>
      </c>
      <c r="AO555" s="109">
        <v>0</v>
      </c>
      <c r="AP555" s="109">
        <v>0</v>
      </c>
      <c r="AQ555" s="109">
        <v>0</v>
      </c>
    </row>
    <row r="556" s="107" customFormat="1" spans="1:43">
      <c r="A556" s="112"/>
      <c r="B556" s="112"/>
      <c r="C556" s="112"/>
      <c r="D556" s="112"/>
      <c r="E556" s="112"/>
      <c r="F556" s="112"/>
      <c r="G556" s="112"/>
      <c r="H556" s="112"/>
      <c r="I556" s="112"/>
      <c r="J556" s="112"/>
      <c r="K556" s="112"/>
      <c r="L556" s="112"/>
      <c r="M556" s="112"/>
      <c r="N556" s="112"/>
      <c r="O556" s="112"/>
      <c r="P556" s="112"/>
      <c r="AI556" s="109"/>
      <c r="AJ556" s="109"/>
      <c r="AK556" s="109" t="s">
        <v>613</v>
      </c>
      <c r="AL556" s="109">
        <v>0</v>
      </c>
      <c r="AM556" s="109">
        <v>0</v>
      </c>
      <c r="AN556" s="109">
        <v>0</v>
      </c>
      <c r="AO556" s="109">
        <v>0</v>
      </c>
      <c r="AP556" s="109">
        <v>0</v>
      </c>
      <c r="AQ556" s="109">
        <v>0</v>
      </c>
    </row>
    <row r="557" s="107" customFormat="1" spans="1:43">
      <c r="A557" s="112"/>
      <c r="B557" s="112"/>
      <c r="C557" s="112"/>
      <c r="D557" s="112"/>
      <c r="E557" s="112"/>
      <c r="F557" s="112"/>
      <c r="G557" s="112"/>
      <c r="H557" s="112"/>
      <c r="I557" s="112"/>
      <c r="J557" s="112"/>
      <c r="K557" s="112"/>
      <c r="L557" s="112"/>
      <c r="M557" s="112"/>
      <c r="N557" s="112"/>
      <c r="O557" s="112"/>
      <c r="P557" s="112"/>
      <c r="AI557" s="109"/>
      <c r="AJ557" s="109"/>
      <c r="AK557" s="109" t="s">
        <v>614</v>
      </c>
      <c r="AL557" s="109">
        <v>0</v>
      </c>
      <c r="AM557" s="109">
        <v>0</v>
      </c>
      <c r="AN557" s="109">
        <v>0</v>
      </c>
      <c r="AO557" s="109">
        <v>0</v>
      </c>
      <c r="AP557" s="109">
        <v>0</v>
      </c>
      <c r="AQ557" s="109">
        <v>0</v>
      </c>
    </row>
    <row r="558" s="107" customFormat="1" spans="1:43">
      <c r="A558" s="112"/>
      <c r="B558" s="112"/>
      <c r="C558" s="112"/>
      <c r="D558" s="112"/>
      <c r="E558" s="112"/>
      <c r="F558" s="112"/>
      <c r="G558" s="112"/>
      <c r="H558" s="112"/>
      <c r="I558" s="112"/>
      <c r="J558" s="112"/>
      <c r="K558" s="112"/>
      <c r="L558" s="112"/>
      <c r="M558" s="112"/>
      <c r="N558" s="112"/>
      <c r="O558" s="112"/>
      <c r="P558" s="112"/>
      <c r="AI558" s="109"/>
      <c r="AJ558" s="109"/>
      <c r="AK558" s="109" t="s">
        <v>615</v>
      </c>
      <c r="AL558" s="109">
        <v>0</v>
      </c>
      <c r="AM558" s="109">
        <v>0</v>
      </c>
      <c r="AN558" s="109">
        <v>0</v>
      </c>
      <c r="AO558" s="109">
        <v>0</v>
      </c>
      <c r="AP558" s="109">
        <v>0</v>
      </c>
      <c r="AQ558" s="109">
        <v>231000</v>
      </c>
    </row>
    <row r="559" s="107" customFormat="1" spans="1:43">
      <c r="A559" s="112"/>
      <c r="B559" s="112"/>
      <c r="C559" s="112"/>
      <c r="D559" s="112"/>
      <c r="E559" s="112"/>
      <c r="F559" s="112"/>
      <c r="G559" s="112"/>
      <c r="H559" s="112"/>
      <c r="I559" s="112"/>
      <c r="J559" s="112"/>
      <c r="K559" s="112"/>
      <c r="L559" s="112"/>
      <c r="M559" s="112"/>
      <c r="N559" s="112"/>
      <c r="O559" s="112"/>
      <c r="P559" s="112"/>
      <c r="AI559" s="109"/>
      <c r="AJ559" s="109"/>
      <c r="AK559" s="109" t="s">
        <v>616</v>
      </c>
      <c r="AL559" s="109">
        <v>0</v>
      </c>
      <c r="AM559" s="109">
        <v>0</v>
      </c>
      <c r="AN559" s="109">
        <v>0</v>
      </c>
      <c r="AO559" s="109">
        <v>0</v>
      </c>
      <c r="AP559" s="109">
        <v>0</v>
      </c>
      <c r="AQ559" s="109">
        <v>0</v>
      </c>
    </row>
    <row r="560" s="107" customFormat="1" spans="1:43">
      <c r="A560" s="112"/>
      <c r="B560" s="112"/>
      <c r="C560" s="112"/>
      <c r="D560" s="112"/>
      <c r="E560" s="112"/>
      <c r="F560" s="112"/>
      <c r="G560" s="112"/>
      <c r="H560" s="112"/>
      <c r="I560" s="112"/>
      <c r="J560" s="112"/>
      <c r="K560" s="112"/>
      <c r="L560" s="112"/>
      <c r="M560" s="112"/>
      <c r="N560" s="112"/>
      <c r="O560" s="112"/>
      <c r="P560" s="112"/>
      <c r="AI560" s="109"/>
      <c r="AJ560" s="109"/>
      <c r="AK560" s="109" t="s">
        <v>617</v>
      </c>
      <c r="AL560" s="109">
        <v>0</v>
      </c>
      <c r="AM560" s="109">
        <v>0</v>
      </c>
      <c r="AN560" s="109">
        <v>0</v>
      </c>
      <c r="AO560" s="109">
        <v>0</v>
      </c>
      <c r="AP560" s="109">
        <v>0</v>
      </c>
      <c r="AQ560" s="109">
        <v>20000</v>
      </c>
    </row>
    <row r="561" s="107" customFormat="1" spans="1:43">
      <c r="A561" s="112"/>
      <c r="B561" s="112"/>
      <c r="C561" s="112"/>
      <c r="D561" s="112"/>
      <c r="E561" s="112"/>
      <c r="F561" s="112"/>
      <c r="G561" s="112"/>
      <c r="H561" s="112"/>
      <c r="I561" s="112"/>
      <c r="J561" s="112"/>
      <c r="K561" s="112"/>
      <c r="L561" s="112"/>
      <c r="M561" s="112"/>
      <c r="N561" s="112"/>
      <c r="O561" s="112"/>
      <c r="P561" s="112"/>
      <c r="AI561" s="109"/>
      <c r="AJ561" s="109"/>
      <c r="AK561" s="109" t="s">
        <v>618</v>
      </c>
      <c r="AL561" s="109">
        <v>0</v>
      </c>
      <c r="AM561" s="109">
        <v>0</v>
      </c>
      <c r="AN561" s="109">
        <v>3000</v>
      </c>
      <c r="AO561" s="109">
        <v>0</v>
      </c>
      <c r="AP561" s="109">
        <v>0</v>
      </c>
      <c r="AQ561" s="109">
        <v>61100</v>
      </c>
    </row>
    <row r="562" s="107" customFormat="1" spans="1:43">
      <c r="A562" s="112"/>
      <c r="B562" s="112"/>
      <c r="C562" s="112"/>
      <c r="D562" s="112"/>
      <c r="E562" s="112"/>
      <c r="F562" s="112"/>
      <c r="G562" s="112"/>
      <c r="H562" s="112"/>
      <c r="I562" s="112"/>
      <c r="J562" s="112"/>
      <c r="K562" s="112"/>
      <c r="L562" s="112"/>
      <c r="M562" s="112"/>
      <c r="N562" s="112"/>
      <c r="O562" s="112"/>
      <c r="P562" s="112"/>
      <c r="AI562" s="109"/>
      <c r="AJ562" s="109"/>
      <c r="AK562" s="109" t="s">
        <v>619</v>
      </c>
      <c r="AL562" s="109">
        <v>0</v>
      </c>
      <c r="AM562" s="109">
        <v>0</v>
      </c>
      <c r="AN562" s="109">
        <v>0</v>
      </c>
      <c r="AO562" s="109">
        <v>0</v>
      </c>
      <c r="AP562" s="109">
        <v>0</v>
      </c>
      <c r="AQ562" s="109">
        <v>77000</v>
      </c>
    </row>
    <row r="563" s="107" customFormat="1" spans="1:43">
      <c r="A563" s="112"/>
      <c r="B563" s="112"/>
      <c r="C563" s="112"/>
      <c r="D563" s="112"/>
      <c r="E563" s="112"/>
      <c r="F563" s="112"/>
      <c r="G563" s="112"/>
      <c r="H563" s="112"/>
      <c r="I563" s="112"/>
      <c r="J563" s="112"/>
      <c r="K563" s="112"/>
      <c r="L563" s="112"/>
      <c r="M563" s="112"/>
      <c r="N563" s="112"/>
      <c r="O563" s="112"/>
      <c r="P563" s="112"/>
      <c r="AI563" s="109"/>
      <c r="AJ563" s="109"/>
      <c r="AK563" s="109" t="s">
        <v>620</v>
      </c>
      <c r="AL563" s="109">
        <v>0</v>
      </c>
      <c r="AM563" s="109">
        <v>0</v>
      </c>
      <c r="AN563" s="109">
        <v>0</v>
      </c>
      <c r="AO563" s="109">
        <v>0</v>
      </c>
      <c r="AP563" s="109">
        <v>0</v>
      </c>
      <c r="AQ563" s="109">
        <v>0</v>
      </c>
    </row>
    <row r="564" s="107" customFormat="1" spans="1:43">
      <c r="A564" s="112"/>
      <c r="B564" s="112"/>
      <c r="C564" s="112"/>
      <c r="D564" s="112"/>
      <c r="E564" s="112"/>
      <c r="F564" s="112"/>
      <c r="G564" s="112"/>
      <c r="H564" s="112"/>
      <c r="I564" s="112"/>
      <c r="J564" s="112"/>
      <c r="K564" s="112"/>
      <c r="L564" s="112"/>
      <c r="M564" s="112"/>
      <c r="N564" s="112"/>
      <c r="O564" s="112"/>
      <c r="P564" s="112"/>
      <c r="AI564" s="109"/>
      <c r="AJ564" s="109"/>
      <c r="AK564" s="109" t="s">
        <v>621</v>
      </c>
      <c r="AL564" s="109">
        <v>0</v>
      </c>
      <c r="AM564" s="109">
        <v>0</v>
      </c>
      <c r="AN564" s="109">
        <v>0</v>
      </c>
      <c r="AO564" s="109">
        <v>0</v>
      </c>
      <c r="AP564" s="109">
        <v>0</v>
      </c>
      <c r="AQ564" s="109">
        <v>0</v>
      </c>
    </row>
    <row r="565" s="107" customFormat="1" spans="1:43">
      <c r="A565" s="112"/>
      <c r="B565" s="112"/>
      <c r="C565" s="112"/>
      <c r="D565" s="112"/>
      <c r="E565" s="112"/>
      <c r="F565" s="112"/>
      <c r="G565" s="112"/>
      <c r="H565" s="112"/>
      <c r="I565" s="112"/>
      <c r="J565" s="112"/>
      <c r="K565" s="112"/>
      <c r="L565" s="112"/>
      <c r="M565" s="112"/>
      <c r="N565" s="112"/>
      <c r="O565" s="112"/>
      <c r="P565" s="112"/>
      <c r="AI565" s="109"/>
      <c r="AJ565" s="109"/>
      <c r="AK565" s="109" t="s">
        <v>622</v>
      </c>
      <c r="AL565" s="109">
        <v>0</v>
      </c>
      <c r="AM565" s="109">
        <v>0</v>
      </c>
      <c r="AN565" s="109">
        <v>0</v>
      </c>
      <c r="AO565" s="109">
        <v>0</v>
      </c>
      <c r="AP565" s="109">
        <v>0</v>
      </c>
      <c r="AQ565" s="109">
        <v>0</v>
      </c>
    </row>
    <row r="566" s="107" customFormat="1" spans="1:43">
      <c r="A566" s="112"/>
      <c r="B566" s="112"/>
      <c r="C566" s="112"/>
      <c r="D566" s="112"/>
      <c r="E566" s="112"/>
      <c r="F566" s="112"/>
      <c r="G566" s="112"/>
      <c r="H566" s="112"/>
      <c r="I566" s="112"/>
      <c r="J566" s="112"/>
      <c r="K566" s="112"/>
      <c r="L566" s="112"/>
      <c r="M566" s="112"/>
      <c r="N566" s="112"/>
      <c r="O566" s="112"/>
      <c r="P566" s="112"/>
      <c r="AI566" s="109"/>
      <c r="AJ566" s="109"/>
      <c r="AK566" s="109" t="s">
        <v>623</v>
      </c>
      <c r="AL566" s="109">
        <v>0</v>
      </c>
      <c r="AM566" s="109">
        <v>0</v>
      </c>
      <c r="AN566" s="109">
        <v>0</v>
      </c>
      <c r="AO566" s="109">
        <v>0</v>
      </c>
      <c r="AP566" s="109">
        <v>0</v>
      </c>
      <c r="AQ566" s="109">
        <v>0</v>
      </c>
    </row>
    <row r="567" s="107" customFormat="1" spans="1:43">
      <c r="A567" s="112"/>
      <c r="B567" s="112"/>
      <c r="C567" s="112"/>
      <c r="D567" s="112"/>
      <c r="E567" s="112"/>
      <c r="F567" s="112"/>
      <c r="G567" s="112"/>
      <c r="H567" s="112"/>
      <c r="I567" s="112"/>
      <c r="J567" s="112"/>
      <c r="K567" s="112"/>
      <c r="L567" s="112"/>
      <c r="M567" s="112"/>
      <c r="N567" s="112"/>
      <c r="O567" s="112"/>
      <c r="P567" s="112"/>
      <c r="AI567" s="109"/>
      <c r="AJ567" s="109"/>
      <c r="AK567" s="109" t="s">
        <v>624</v>
      </c>
      <c r="AL567" s="109">
        <v>0</v>
      </c>
      <c r="AM567" s="109">
        <v>0</v>
      </c>
      <c r="AN567" s="109">
        <v>0</v>
      </c>
      <c r="AO567" s="109">
        <v>0</v>
      </c>
      <c r="AP567" s="109">
        <v>0</v>
      </c>
      <c r="AQ567" s="109">
        <v>0</v>
      </c>
    </row>
    <row r="568" s="107" customFormat="1" spans="1:43">
      <c r="A568" s="112"/>
      <c r="B568" s="112"/>
      <c r="C568" s="112"/>
      <c r="D568" s="112"/>
      <c r="E568" s="112"/>
      <c r="F568" s="112"/>
      <c r="G568" s="112"/>
      <c r="H568" s="112"/>
      <c r="I568" s="112"/>
      <c r="J568" s="112"/>
      <c r="K568" s="112"/>
      <c r="L568" s="112"/>
      <c r="M568" s="112"/>
      <c r="N568" s="112"/>
      <c r="O568" s="112"/>
      <c r="P568" s="112"/>
      <c r="AI568" s="109"/>
      <c r="AJ568" s="109"/>
      <c r="AK568" s="109" t="s">
        <v>73</v>
      </c>
      <c r="AL568" s="109">
        <v>0</v>
      </c>
      <c r="AM568" s="109">
        <v>0</v>
      </c>
      <c r="AN568" s="109">
        <v>311300</v>
      </c>
      <c r="AO568" s="109">
        <v>53</v>
      </c>
      <c r="AP568" s="109">
        <v>7080000</v>
      </c>
      <c r="AQ568" s="109">
        <v>17975951</v>
      </c>
    </row>
    <row r="569" s="107" customFormat="1" spans="1:43">
      <c r="A569" s="112"/>
      <c r="B569" s="112"/>
      <c r="C569" s="112"/>
      <c r="D569" s="112"/>
      <c r="E569" s="112"/>
      <c r="F569" s="112"/>
      <c r="G569" s="112"/>
      <c r="H569" s="112"/>
      <c r="I569" s="112"/>
      <c r="J569" s="112"/>
      <c r="K569" s="112"/>
      <c r="L569" s="112"/>
      <c r="M569" s="112"/>
      <c r="N569" s="112"/>
      <c r="O569" s="112"/>
      <c r="P569" s="112"/>
      <c r="AI569" s="109"/>
      <c r="AJ569" s="109"/>
      <c r="AK569" s="109" t="s">
        <v>625</v>
      </c>
      <c r="AL569" s="109">
        <v>0</v>
      </c>
      <c r="AM569" s="109">
        <v>0</v>
      </c>
      <c r="AN569" s="109">
        <v>0</v>
      </c>
      <c r="AO569" s="109">
        <v>0</v>
      </c>
      <c r="AP569" s="109">
        <v>0</v>
      </c>
      <c r="AQ569" s="109">
        <v>0</v>
      </c>
    </row>
    <row r="570" s="107" customFormat="1" spans="1:43">
      <c r="A570" s="112"/>
      <c r="B570" s="112"/>
      <c r="C570" s="112"/>
      <c r="D570" s="112"/>
      <c r="E570" s="112"/>
      <c r="F570" s="112"/>
      <c r="G570" s="112"/>
      <c r="H570" s="112"/>
      <c r="I570" s="112"/>
      <c r="J570" s="112"/>
      <c r="K570" s="112"/>
      <c r="L570" s="112"/>
      <c r="M570" s="112"/>
      <c r="N570" s="112"/>
      <c r="O570" s="112"/>
      <c r="P570" s="112"/>
      <c r="AI570" s="109"/>
      <c r="AJ570" s="109"/>
      <c r="AK570" s="109" t="s">
        <v>626</v>
      </c>
      <c r="AL570" s="109">
        <v>0</v>
      </c>
      <c r="AM570" s="109">
        <v>0</v>
      </c>
      <c r="AN570" s="109">
        <v>0</v>
      </c>
      <c r="AO570" s="109">
        <v>0</v>
      </c>
      <c r="AP570" s="109">
        <v>0</v>
      </c>
      <c r="AQ570" s="109">
        <v>0</v>
      </c>
    </row>
    <row r="571" s="107" customFormat="1" spans="1:43">
      <c r="A571" s="112"/>
      <c r="B571" s="112"/>
      <c r="C571" s="112"/>
      <c r="D571" s="112"/>
      <c r="E571" s="112"/>
      <c r="F571" s="112"/>
      <c r="G571" s="112"/>
      <c r="H571" s="112"/>
      <c r="I571" s="112"/>
      <c r="J571" s="112"/>
      <c r="K571" s="112"/>
      <c r="L571" s="112"/>
      <c r="M571" s="112"/>
      <c r="N571" s="112"/>
      <c r="O571" s="112"/>
      <c r="P571" s="112"/>
      <c r="AI571" s="109"/>
      <c r="AJ571" s="109"/>
      <c r="AK571" s="109" t="s">
        <v>122</v>
      </c>
      <c r="AL571" s="109">
        <v>0</v>
      </c>
      <c r="AM571" s="109">
        <v>0</v>
      </c>
      <c r="AN571" s="109">
        <v>0</v>
      </c>
      <c r="AO571" s="109">
        <v>4</v>
      </c>
      <c r="AP571" s="109">
        <v>0</v>
      </c>
      <c r="AQ571" s="109">
        <v>0</v>
      </c>
    </row>
    <row r="572" s="107" customFormat="1" spans="1:43">
      <c r="A572" s="112"/>
      <c r="B572" s="112"/>
      <c r="C572" s="112"/>
      <c r="D572" s="112"/>
      <c r="E572" s="112"/>
      <c r="F572" s="112"/>
      <c r="G572" s="112"/>
      <c r="H572" s="112"/>
      <c r="I572" s="112"/>
      <c r="J572" s="112"/>
      <c r="K572" s="112"/>
      <c r="L572" s="112"/>
      <c r="M572" s="112"/>
      <c r="N572" s="112"/>
      <c r="O572" s="112"/>
      <c r="P572" s="112"/>
      <c r="AI572" s="109"/>
      <c r="AJ572" s="109"/>
      <c r="AK572" s="109" t="s">
        <v>627</v>
      </c>
      <c r="AL572" s="109">
        <v>0</v>
      </c>
      <c r="AM572" s="109">
        <v>0</v>
      </c>
      <c r="AN572" s="109">
        <v>0</v>
      </c>
      <c r="AO572" s="109">
        <v>0</v>
      </c>
      <c r="AP572" s="109">
        <v>0</v>
      </c>
      <c r="AQ572" s="109">
        <v>0</v>
      </c>
    </row>
    <row r="573" s="107" customFormat="1" spans="1:43">
      <c r="A573" s="112"/>
      <c r="B573" s="112"/>
      <c r="C573" s="112"/>
      <c r="D573" s="112"/>
      <c r="E573" s="112"/>
      <c r="F573" s="112"/>
      <c r="G573" s="112"/>
      <c r="H573" s="112"/>
      <c r="I573" s="112"/>
      <c r="J573" s="112"/>
      <c r="K573" s="112"/>
      <c r="L573" s="112"/>
      <c r="M573" s="112"/>
      <c r="N573" s="112"/>
      <c r="O573" s="112"/>
      <c r="P573" s="112"/>
      <c r="AI573" s="109"/>
      <c r="AJ573" s="109"/>
      <c r="AK573" s="109" t="s">
        <v>628</v>
      </c>
      <c r="AL573" s="109">
        <v>0</v>
      </c>
      <c r="AM573" s="109">
        <v>0</v>
      </c>
      <c r="AN573" s="109">
        <v>0</v>
      </c>
      <c r="AO573" s="109">
        <v>3</v>
      </c>
      <c r="AP573" s="109">
        <v>50000</v>
      </c>
      <c r="AQ573" s="109">
        <v>50000</v>
      </c>
    </row>
    <row r="574" s="107" customFormat="1" spans="1:43">
      <c r="A574" s="112"/>
      <c r="B574" s="112"/>
      <c r="C574" s="112"/>
      <c r="D574" s="112"/>
      <c r="E574" s="112"/>
      <c r="F574" s="112"/>
      <c r="G574" s="112"/>
      <c r="H574" s="112"/>
      <c r="I574" s="112"/>
      <c r="J574" s="112"/>
      <c r="K574" s="112"/>
      <c r="L574" s="112"/>
      <c r="M574" s="112"/>
      <c r="N574" s="112"/>
      <c r="O574" s="112"/>
      <c r="P574" s="112"/>
      <c r="AI574" s="109"/>
      <c r="AJ574" s="109"/>
      <c r="AK574" s="109" t="s">
        <v>629</v>
      </c>
      <c r="AL574" s="109">
        <v>0</v>
      </c>
      <c r="AM574" s="109">
        <v>0</v>
      </c>
      <c r="AN574" s="109">
        <v>0</v>
      </c>
      <c r="AO574" s="109">
        <v>0</v>
      </c>
      <c r="AP574" s="109">
        <v>0</v>
      </c>
      <c r="AQ574" s="109">
        <v>0</v>
      </c>
    </row>
    <row r="575" s="107" customFormat="1" spans="1:43">
      <c r="A575" s="112"/>
      <c r="B575" s="112"/>
      <c r="C575" s="112"/>
      <c r="D575" s="112"/>
      <c r="E575" s="112"/>
      <c r="F575" s="112"/>
      <c r="G575" s="112"/>
      <c r="H575" s="112"/>
      <c r="I575" s="112"/>
      <c r="J575" s="112"/>
      <c r="K575" s="112"/>
      <c r="L575" s="112"/>
      <c r="M575" s="112"/>
      <c r="N575" s="112"/>
      <c r="O575" s="112"/>
      <c r="P575" s="112"/>
      <c r="AI575" s="109"/>
      <c r="AJ575" s="109"/>
      <c r="AK575" s="109" t="s">
        <v>630</v>
      </c>
      <c r="AL575" s="109">
        <v>0</v>
      </c>
      <c r="AM575" s="109">
        <v>0</v>
      </c>
      <c r="AN575" s="109">
        <v>0</v>
      </c>
      <c r="AO575" s="109">
        <v>0</v>
      </c>
      <c r="AP575" s="109">
        <v>0</v>
      </c>
      <c r="AQ575" s="109">
        <v>0</v>
      </c>
    </row>
    <row r="576" s="107" customFormat="1" spans="1:43">
      <c r="A576" s="112"/>
      <c r="B576" s="112"/>
      <c r="C576" s="112"/>
      <c r="D576" s="112"/>
      <c r="E576" s="112"/>
      <c r="F576" s="112"/>
      <c r="G576" s="112"/>
      <c r="H576" s="112"/>
      <c r="I576" s="112"/>
      <c r="J576" s="112"/>
      <c r="K576" s="112"/>
      <c r="L576" s="112"/>
      <c r="M576" s="112"/>
      <c r="N576" s="112"/>
      <c r="O576" s="112"/>
      <c r="P576" s="112"/>
      <c r="AI576" s="109"/>
      <c r="AJ576" s="109"/>
      <c r="AK576" s="109" t="s">
        <v>631</v>
      </c>
      <c r="AL576" s="109">
        <v>0</v>
      </c>
      <c r="AM576" s="109">
        <v>0</v>
      </c>
      <c r="AN576" s="109">
        <v>0</v>
      </c>
      <c r="AO576" s="109">
        <v>0</v>
      </c>
      <c r="AP576" s="109">
        <v>0</v>
      </c>
      <c r="AQ576" s="109">
        <v>0</v>
      </c>
    </row>
    <row r="577" s="107" customFormat="1" spans="1:43">
      <c r="A577" s="112"/>
      <c r="B577" s="112"/>
      <c r="C577" s="112"/>
      <c r="D577" s="112"/>
      <c r="E577" s="112"/>
      <c r="F577" s="112"/>
      <c r="G577" s="112"/>
      <c r="H577" s="112"/>
      <c r="I577" s="112"/>
      <c r="J577" s="112"/>
      <c r="K577" s="112"/>
      <c r="L577" s="112"/>
      <c r="M577" s="112"/>
      <c r="N577" s="112"/>
      <c r="O577" s="112"/>
      <c r="P577" s="112"/>
      <c r="AI577" s="109"/>
      <c r="AJ577" s="109"/>
      <c r="AK577" s="109" t="s">
        <v>632</v>
      </c>
      <c r="AL577" s="109">
        <v>0</v>
      </c>
      <c r="AM577" s="109">
        <v>0</v>
      </c>
      <c r="AN577" s="109">
        <v>0</v>
      </c>
      <c r="AO577" s="109">
        <v>0</v>
      </c>
      <c r="AP577" s="109">
        <v>0</v>
      </c>
      <c r="AQ577" s="109">
        <v>0</v>
      </c>
    </row>
    <row r="578" s="107" customFormat="1" spans="1:43">
      <c r="A578" s="112"/>
      <c r="B578" s="112"/>
      <c r="C578" s="112"/>
      <c r="D578" s="112"/>
      <c r="E578" s="112"/>
      <c r="F578" s="112"/>
      <c r="G578" s="112"/>
      <c r="H578" s="112"/>
      <c r="I578" s="112"/>
      <c r="J578" s="112"/>
      <c r="K578" s="112"/>
      <c r="L578" s="112"/>
      <c r="M578" s="112"/>
      <c r="N578" s="112"/>
      <c r="O578" s="112"/>
      <c r="P578" s="112"/>
      <c r="AI578" s="109"/>
      <c r="AJ578" s="109"/>
      <c r="AK578" s="109" t="s">
        <v>633</v>
      </c>
      <c r="AL578" s="109">
        <v>0</v>
      </c>
      <c r="AM578" s="109">
        <v>0</v>
      </c>
      <c r="AN578" s="109">
        <v>0</v>
      </c>
      <c r="AO578" s="109">
        <v>0</v>
      </c>
      <c r="AP578" s="109">
        <v>0</v>
      </c>
      <c r="AQ578" s="109">
        <v>0</v>
      </c>
    </row>
    <row r="579" s="107" customFormat="1" spans="1:43">
      <c r="A579" s="112"/>
      <c r="B579" s="112"/>
      <c r="C579" s="112"/>
      <c r="D579" s="112"/>
      <c r="E579" s="112"/>
      <c r="F579" s="112"/>
      <c r="G579" s="112"/>
      <c r="H579" s="112"/>
      <c r="I579" s="112"/>
      <c r="J579" s="112"/>
      <c r="K579" s="112"/>
      <c r="L579" s="112"/>
      <c r="M579" s="112"/>
      <c r="N579" s="112"/>
      <c r="O579" s="112"/>
      <c r="P579" s="112"/>
      <c r="AI579" s="109"/>
      <c r="AJ579" s="109"/>
      <c r="AK579" s="109" t="s">
        <v>634</v>
      </c>
      <c r="AL579" s="109">
        <v>0</v>
      </c>
      <c r="AM579" s="109">
        <v>0</v>
      </c>
      <c r="AN579" s="109">
        <v>0</v>
      </c>
      <c r="AO579" s="109">
        <v>0</v>
      </c>
      <c r="AP579" s="109">
        <v>0</v>
      </c>
      <c r="AQ579" s="109">
        <v>0</v>
      </c>
    </row>
    <row r="580" s="107" customFormat="1" spans="1:43">
      <c r="A580" s="112"/>
      <c r="B580" s="112"/>
      <c r="C580" s="112"/>
      <c r="D580" s="112"/>
      <c r="E580" s="112"/>
      <c r="F580" s="112"/>
      <c r="G580" s="112"/>
      <c r="H580" s="112"/>
      <c r="I580" s="112"/>
      <c r="J580" s="112"/>
      <c r="K580" s="112"/>
      <c r="L580" s="112"/>
      <c r="M580" s="112"/>
      <c r="N580" s="112"/>
      <c r="O580" s="112"/>
      <c r="P580" s="112"/>
      <c r="AI580" s="109"/>
      <c r="AJ580" s="109"/>
      <c r="AK580" s="109" t="s">
        <v>635</v>
      </c>
      <c r="AL580" s="109">
        <v>0</v>
      </c>
      <c r="AM580" s="109">
        <v>0</v>
      </c>
      <c r="AN580" s="109">
        <v>0</v>
      </c>
      <c r="AO580" s="109">
        <v>0</v>
      </c>
      <c r="AP580" s="109">
        <v>0</v>
      </c>
      <c r="AQ580" s="109">
        <v>0</v>
      </c>
    </row>
    <row r="581" s="107" customFormat="1" spans="1:43">
      <c r="A581" s="112"/>
      <c r="B581" s="112"/>
      <c r="C581" s="112"/>
      <c r="D581" s="112"/>
      <c r="E581" s="112"/>
      <c r="F581" s="112"/>
      <c r="G581" s="112"/>
      <c r="H581" s="112"/>
      <c r="I581" s="112"/>
      <c r="J581" s="112"/>
      <c r="K581" s="112"/>
      <c r="L581" s="112"/>
      <c r="M581" s="112"/>
      <c r="N581" s="112"/>
      <c r="O581" s="112"/>
      <c r="P581" s="112"/>
      <c r="AI581" s="109"/>
      <c r="AJ581" s="109"/>
      <c r="AK581" s="109" t="s">
        <v>636</v>
      </c>
      <c r="AL581" s="109">
        <v>0</v>
      </c>
      <c r="AM581" s="109">
        <v>0</v>
      </c>
      <c r="AN581" s="109">
        <v>0</v>
      </c>
      <c r="AO581" s="109">
        <v>0</v>
      </c>
      <c r="AP581" s="109">
        <v>0</v>
      </c>
      <c r="AQ581" s="109">
        <v>0</v>
      </c>
    </row>
    <row r="582" s="107" customFormat="1" spans="1:43">
      <c r="A582" s="112"/>
      <c r="B582" s="112"/>
      <c r="C582" s="112"/>
      <c r="D582" s="112"/>
      <c r="E582" s="112"/>
      <c r="F582" s="112"/>
      <c r="G582" s="112"/>
      <c r="H582" s="112"/>
      <c r="I582" s="112"/>
      <c r="J582" s="112"/>
      <c r="K582" s="112"/>
      <c r="L582" s="112"/>
      <c r="M582" s="112"/>
      <c r="N582" s="112"/>
      <c r="O582" s="112"/>
      <c r="P582" s="112"/>
      <c r="AI582" s="109"/>
      <c r="AJ582" s="109"/>
      <c r="AK582" s="109" t="s">
        <v>637</v>
      </c>
      <c r="AL582" s="109">
        <v>0</v>
      </c>
      <c r="AM582" s="109">
        <v>0</v>
      </c>
      <c r="AN582" s="109">
        <v>0</v>
      </c>
      <c r="AO582" s="109">
        <v>0</v>
      </c>
      <c r="AP582" s="109">
        <v>0</v>
      </c>
      <c r="AQ582" s="109">
        <v>269500</v>
      </c>
    </row>
    <row r="583" s="107" customFormat="1" spans="1:43">
      <c r="A583" s="112"/>
      <c r="B583" s="112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AI583" s="109"/>
      <c r="AJ583" s="109"/>
      <c r="AK583" s="109" t="s">
        <v>638</v>
      </c>
      <c r="AL583" s="109">
        <v>0</v>
      </c>
      <c r="AM583" s="109">
        <v>0</v>
      </c>
      <c r="AN583" s="109">
        <v>0</v>
      </c>
      <c r="AO583" s="109">
        <v>0</v>
      </c>
      <c r="AP583" s="109">
        <v>0</v>
      </c>
      <c r="AQ583" s="109">
        <v>100000</v>
      </c>
    </row>
    <row r="584" s="107" customFormat="1" spans="1:43">
      <c r="A584" s="112"/>
      <c r="B584" s="112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AI584" s="109"/>
      <c r="AJ584" s="109"/>
      <c r="AK584" s="109" t="s">
        <v>639</v>
      </c>
      <c r="AL584" s="109">
        <v>0</v>
      </c>
      <c r="AM584" s="109">
        <v>0</v>
      </c>
      <c r="AN584" s="109">
        <v>0</v>
      </c>
      <c r="AO584" s="109">
        <v>0</v>
      </c>
      <c r="AP584" s="109">
        <v>0</v>
      </c>
      <c r="AQ584" s="109">
        <v>0</v>
      </c>
    </row>
    <row r="585" s="107" customFormat="1" spans="1:43">
      <c r="A585" s="112"/>
      <c r="B585" s="112"/>
      <c r="C585" s="112"/>
      <c r="D585" s="112"/>
      <c r="E585" s="112"/>
      <c r="F585" s="112"/>
      <c r="G585" s="112"/>
      <c r="H585" s="112"/>
      <c r="I585" s="112"/>
      <c r="J585" s="112"/>
      <c r="K585" s="112"/>
      <c r="L585" s="112"/>
      <c r="M585" s="112"/>
      <c r="N585" s="112"/>
      <c r="O585" s="112"/>
      <c r="P585" s="112"/>
      <c r="AI585" s="109"/>
      <c r="AJ585" s="109"/>
      <c r="AK585" s="109" t="s">
        <v>640</v>
      </c>
      <c r="AL585" s="109">
        <v>0</v>
      </c>
      <c r="AM585" s="109">
        <v>0</v>
      </c>
      <c r="AN585" s="109">
        <v>0</v>
      </c>
      <c r="AO585" s="109">
        <v>0</v>
      </c>
      <c r="AP585" s="109">
        <v>0</v>
      </c>
      <c r="AQ585" s="109">
        <v>0</v>
      </c>
    </row>
    <row r="586" s="107" customFormat="1" spans="1:43">
      <c r="A586" s="112"/>
      <c r="B586" s="112"/>
      <c r="C586" s="112"/>
      <c r="D586" s="112"/>
      <c r="E586" s="112"/>
      <c r="F586" s="112"/>
      <c r="G586" s="112"/>
      <c r="H586" s="112"/>
      <c r="I586" s="112"/>
      <c r="J586" s="112"/>
      <c r="K586" s="112"/>
      <c r="L586" s="112"/>
      <c r="M586" s="112"/>
      <c r="N586" s="112"/>
      <c r="O586" s="112"/>
      <c r="P586" s="112"/>
      <c r="AI586" s="109"/>
      <c r="AJ586" s="109"/>
      <c r="AK586" s="109" t="s">
        <v>641</v>
      </c>
      <c r="AL586" s="109">
        <v>0</v>
      </c>
      <c r="AM586" s="109">
        <v>0</v>
      </c>
      <c r="AN586" s="109">
        <v>0</v>
      </c>
      <c r="AO586" s="109">
        <v>0</v>
      </c>
      <c r="AP586" s="109">
        <v>0</v>
      </c>
      <c r="AQ586" s="109">
        <v>0</v>
      </c>
    </row>
    <row r="587" s="107" customFormat="1" spans="1:43">
      <c r="A587" s="112"/>
      <c r="B587" s="112"/>
      <c r="C587" s="112"/>
      <c r="D587" s="112"/>
      <c r="E587" s="112"/>
      <c r="F587" s="112"/>
      <c r="G587" s="112"/>
      <c r="H587" s="112"/>
      <c r="I587" s="112"/>
      <c r="J587" s="112"/>
      <c r="K587" s="112"/>
      <c r="L587" s="112"/>
      <c r="M587" s="112"/>
      <c r="N587" s="112"/>
      <c r="O587" s="112"/>
      <c r="P587" s="112"/>
      <c r="AI587" s="109"/>
      <c r="AJ587" s="109"/>
      <c r="AK587" s="109" t="s">
        <v>642</v>
      </c>
      <c r="AL587" s="109">
        <v>0</v>
      </c>
      <c r="AM587" s="109">
        <v>0</v>
      </c>
      <c r="AN587" s="109">
        <v>0</v>
      </c>
      <c r="AO587" s="109">
        <v>0</v>
      </c>
      <c r="AP587" s="109">
        <v>0</v>
      </c>
      <c r="AQ587" s="109">
        <v>0</v>
      </c>
    </row>
    <row r="588" s="107" customFormat="1" spans="1:43">
      <c r="A588" s="112"/>
      <c r="B588" s="112"/>
      <c r="C588" s="112"/>
      <c r="D588" s="112"/>
      <c r="E588" s="112"/>
      <c r="F588" s="112"/>
      <c r="G588" s="112"/>
      <c r="H588" s="112"/>
      <c r="I588" s="112"/>
      <c r="J588" s="112"/>
      <c r="K588" s="112"/>
      <c r="L588" s="112"/>
      <c r="M588" s="112"/>
      <c r="N588" s="112"/>
      <c r="O588" s="112"/>
      <c r="P588" s="112"/>
      <c r="AI588" s="109"/>
      <c r="AJ588" s="109"/>
      <c r="AK588" s="109" t="s">
        <v>643</v>
      </c>
      <c r="AL588" s="109">
        <v>0</v>
      </c>
      <c r="AM588" s="109">
        <v>0</v>
      </c>
      <c r="AN588" s="109">
        <v>0</v>
      </c>
      <c r="AO588" s="109">
        <v>0</v>
      </c>
      <c r="AP588" s="109">
        <v>0</v>
      </c>
      <c r="AQ588" s="109">
        <v>0</v>
      </c>
    </row>
    <row r="589" s="107" customFormat="1" spans="1:43">
      <c r="A589" s="112"/>
      <c r="B589" s="112"/>
      <c r="C589" s="112"/>
      <c r="D589" s="112"/>
      <c r="E589" s="112"/>
      <c r="F589" s="112"/>
      <c r="G589" s="112"/>
      <c r="H589" s="112"/>
      <c r="I589" s="112"/>
      <c r="J589" s="112"/>
      <c r="K589" s="112"/>
      <c r="L589" s="112"/>
      <c r="M589" s="112"/>
      <c r="N589" s="112"/>
      <c r="O589" s="112"/>
      <c r="P589" s="112"/>
      <c r="AI589" s="109"/>
      <c r="AJ589" s="109"/>
      <c r="AK589" s="109" t="s">
        <v>125</v>
      </c>
      <c r="AL589" s="109">
        <v>0</v>
      </c>
      <c r="AM589" s="109">
        <v>0</v>
      </c>
      <c r="AN589" s="109">
        <v>24000</v>
      </c>
      <c r="AO589" s="109">
        <v>5</v>
      </c>
      <c r="AP589" s="109">
        <v>0</v>
      </c>
      <c r="AQ589" s="109">
        <v>99000</v>
      </c>
    </row>
    <row r="590" s="107" customFormat="1" spans="1:43">
      <c r="A590" s="112"/>
      <c r="B590" s="112"/>
      <c r="C590" s="112"/>
      <c r="D590" s="112"/>
      <c r="E590" s="112"/>
      <c r="F590" s="112"/>
      <c r="G590" s="112"/>
      <c r="H590" s="112"/>
      <c r="I590" s="112"/>
      <c r="J590" s="112"/>
      <c r="K590" s="112"/>
      <c r="L590" s="112"/>
      <c r="M590" s="112"/>
      <c r="N590" s="112"/>
      <c r="O590" s="112"/>
      <c r="P590" s="112"/>
      <c r="AI590" s="109"/>
      <c r="AJ590" s="109"/>
      <c r="AK590" s="109" t="s">
        <v>644</v>
      </c>
      <c r="AL590" s="109">
        <v>0</v>
      </c>
      <c r="AM590" s="109">
        <v>0</v>
      </c>
      <c r="AN590" s="109">
        <v>0</v>
      </c>
      <c r="AO590" s="109">
        <v>0</v>
      </c>
      <c r="AP590" s="109">
        <v>0</v>
      </c>
      <c r="AQ590" s="109">
        <v>0</v>
      </c>
    </row>
    <row r="591" s="107" customFormat="1" spans="1:43">
      <c r="A591" s="112"/>
      <c r="B591" s="112"/>
      <c r="C591" s="112"/>
      <c r="D591" s="112"/>
      <c r="E591" s="112"/>
      <c r="F591" s="112"/>
      <c r="G591" s="112"/>
      <c r="H591" s="112"/>
      <c r="I591" s="112"/>
      <c r="J591" s="112"/>
      <c r="K591" s="112"/>
      <c r="L591" s="112"/>
      <c r="M591" s="112"/>
      <c r="N591" s="112"/>
      <c r="O591" s="112"/>
      <c r="P591" s="112"/>
      <c r="AI591" s="109"/>
      <c r="AJ591" s="109"/>
      <c r="AK591" s="109" t="s">
        <v>645</v>
      </c>
      <c r="AL591" s="109">
        <v>0</v>
      </c>
      <c r="AM591" s="109">
        <v>0</v>
      </c>
      <c r="AN591" s="109">
        <v>0</v>
      </c>
      <c r="AO591" s="109">
        <v>0</v>
      </c>
      <c r="AP591" s="109">
        <v>0</v>
      </c>
      <c r="AQ591" s="109">
        <v>0</v>
      </c>
    </row>
    <row r="592" s="107" customFormat="1" spans="1:43">
      <c r="A592" s="112"/>
      <c r="B592" s="112"/>
      <c r="C592" s="112"/>
      <c r="D592" s="112"/>
      <c r="E592" s="112"/>
      <c r="F592" s="112"/>
      <c r="G592" s="112"/>
      <c r="H592" s="112"/>
      <c r="I592" s="112"/>
      <c r="J592" s="112"/>
      <c r="K592" s="112"/>
      <c r="L592" s="112"/>
      <c r="M592" s="112"/>
      <c r="N592" s="112"/>
      <c r="O592" s="112"/>
      <c r="P592" s="112"/>
      <c r="AI592" s="109"/>
      <c r="AJ592" s="109"/>
      <c r="AK592" s="109" t="s">
        <v>646</v>
      </c>
      <c r="AL592" s="109">
        <v>0</v>
      </c>
      <c r="AM592" s="109">
        <v>0</v>
      </c>
      <c r="AN592" s="109">
        <v>0</v>
      </c>
      <c r="AO592" s="109">
        <v>0</v>
      </c>
      <c r="AP592" s="109">
        <v>0</v>
      </c>
      <c r="AQ592" s="109">
        <v>0</v>
      </c>
    </row>
    <row r="593" s="107" customFormat="1" spans="1:43">
      <c r="A593" s="112"/>
      <c r="B593" s="112"/>
      <c r="C593" s="112"/>
      <c r="D593" s="112"/>
      <c r="E593" s="112"/>
      <c r="F593" s="112"/>
      <c r="G593" s="112"/>
      <c r="H593" s="112"/>
      <c r="I593" s="112"/>
      <c r="J593" s="112"/>
      <c r="K593" s="112"/>
      <c r="L593" s="112"/>
      <c r="M593" s="112"/>
      <c r="N593" s="112"/>
      <c r="O593" s="112"/>
      <c r="P593" s="112"/>
      <c r="AI593" s="109"/>
      <c r="AJ593" s="109"/>
      <c r="AK593" s="109" t="s">
        <v>647</v>
      </c>
      <c r="AL593" s="109">
        <v>0</v>
      </c>
      <c r="AM593" s="109">
        <v>0</v>
      </c>
      <c r="AN593" s="109">
        <v>1300</v>
      </c>
      <c r="AO593" s="109">
        <v>1</v>
      </c>
      <c r="AP593" s="109">
        <v>0</v>
      </c>
      <c r="AQ593" s="109">
        <v>623384</v>
      </c>
    </row>
    <row r="594" s="107" customFormat="1" spans="1:43">
      <c r="A594" s="112"/>
      <c r="B594" s="112"/>
      <c r="C594" s="112"/>
      <c r="D594" s="112"/>
      <c r="E594" s="112"/>
      <c r="F594" s="112"/>
      <c r="G594" s="112"/>
      <c r="H594" s="112"/>
      <c r="I594" s="112"/>
      <c r="J594" s="112"/>
      <c r="K594" s="112"/>
      <c r="L594" s="112"/>
      <c r="M594" s="112"/>
      <c r="N594" s="112"/>
      <c r="O594" s="112"/>
      <c r="P594" s="112"/>
      <c r="AI594" s="109"/>
      <c r="AJ594" s="109"/>
      <c r="AK594" s="109" t="s">
        <v>648</v>
      </c>
      <c r="AL594" s="109">
        <v>0</v>
      </c>
      <c r="AM594" s="109">
        <v>0</v>
      </c>
      <c r="AN594" s="109">
        <v>0</v>
      </c>
      <c r="AO594" s="109">
        <v>0</v>
      </c>
      <c r="AP594" s="109">
        <v>0</v>
      </c>
      <c r="AQ594" s="109">
        <v>0</v>
      </c>
    </row>
    <row r="595" s="107" customFormat="1" spans="1:43">
      <c r="A595" s="112"/>
      <c r="B595" s="112"/>
      <c r="C595" s="112"/>
      <c r="D595" s="112"/>
      <c r="E595" s="112"/>
      <c r="F595" s="112"/>
      <c r="G595" s="112"/>
      <c r="H595" s="112"/>
      <c r="I595" s="112"/>
      <c r="J595" s="112"/>
      <c r="K595" s="112"/>
      <c r="L595" s="112"/>
      <c r="M595" s="112"/>
      <c r="N595" s="112"/>
      <c r="O595" s="112"/>
      <c r="P595" s="112"/>
      <c r="AI595" s="109"/>
      <c r="AJ595" s="109"/>
      <c r="AK595" s="109" t="s">
        <v>649</v>
      </c>
      <c r="AL595" s="109">
        <v>0</v>
      </c>
      <c r="AM595" s="109">
        <v>0</v>
      </c>
      <c r="AN595" s="109">
        <v>0</v>
      </c>
      <c r="AO595" s="109">
        <v>0</v>
      </c>
      <c r="AP595" s="109">
        <v>0</v>
      </c>
      <c r="AQ595" s="109">
        <v>0</v>
      </c>
    </row>
    <row r="596" s="107" customFormat="1" spans="1:43">
      <c r="A596" s="112"/>
      <c r="B596" s="112"/>
      <c r="C596" s="112"/>
      <c r="D596" s="112"/>
      <c r="E596" s="112"/>
      <c r="F596" s="112"/>
      <c r="G596" s="112"/>
      <c r="H596" s="112"/>
      <c r="I596" s="112"/>
      <c r="J596" s="112"/>
      <c r="K596" s="112"/>
      <c r="L596" s="112"/>
      <c r="M596" s="112"/>
      <c r="N596" s="112"/>
      <c r="O596" s="112"/>
      <c r="P596" s="112"/>
      <c r="AI596" s="109"/>
      <c r="AJ596" s="109"/>
      <c r="AK596" s="109" t="s">
        <v>650</v>
      </c>
      <c r="AL596" s="109">
        <v>0</v>
      </c>
      <c r="AM596" s="109">
        <v>0</v>
      </c>
      <c r="AN596" s="109">
        <v>0</v>
      </c>
      <c r="AO596" s="109">
        <v>0</v>
      </c>
      <c r="AP596" s="109">
        <v>0</v>
      </c>
      <c r="AQ596" s="109">
        <v>0</v>
      </c>
    </row>
    <row r="597" s="107" customFormat="1" spans="1:43">
      <c r="A597" s="112"/>
      <c r="B597" s="112"/>
      <c r="C597" s="112"/>
      <c r="D597" s="112"/>
      <c r="E597" s="112"/>
      <c r="F597" s="112"/>
      <c r="G597" s="112"/>
      <c r="H597" s="112"/>
      <c r="I597" s="112"/>
      <c r="J597" s="112"/>
      <c r="K597" s="112"/>
      <c r="L597" s="112"/>
      <c r="M597" s="112"/>
      <c r="N597" s="112"/>
      <c r="O597" s="112"/>
      <c r="P597" s="112"/>
      <c r="AI597" s="109"/>
      <c r="AJ597" s="109"/>
      <c r="AK597" s="109" t="s">
        <v>651</v>
      </c>
      <c r="AL597" s="109">
        <v>0</v>
      </c>
      <c r="AM597" s="109">
        <v>0</v>
      </c>
      <c r="AN597" s="109">
        <v>0</v>
      </c>
      <c r="AO597" s="109">
        <v>0</v>
      </c>
      <c r="AP597" s="109">
        <v>0</v>
      </c>
      <c r="AQ597" s="109">
        <v>0</v>
      </c>
    </row>
    <row r="598" s="107" customFormat="1" spans="1:43">
      <c r="A598" s="112"/>
      <c r="B598" s="112"/>
      <c r="C598" s="112"/>
      <c r="D598" s="112"/>
      <c r="E598" s="112"/>
      <c r="F598" s="112"/>
      <c r="G598" s="112"/>
      <c r="H598" s="112"/>
      <c r="I598" s="112"/>
      <c r="J598" s="112"/>
      <c r="K598" s="112"/>
      <c r="L598" s="112"/>
      <c r="M598" s="112"/>
      <c r="N598" s="112"/>
      <c r="O598" s="112"/>
      <c r="P598" s="112"/>
      <c r="AI598" s="109"/>
      <c r="AJ598" s="109"/>
      <c r="AK598" s="109" t="s">
        <v>652</v>
      </c>
      <c r="AL598" s="109">
        <v>0</v>
      </c>
      <c r="AM598" s="109">
        <v>0</v>
      </c>
      <c r="AN598" s="109">
        <v>0</v>
      </c>
      <c r="AO598" s="109">
        <v>0</v>
      </c>
      <c r="AP598" s="109">
        <v>0</v>
      </c>
      <c r="AQ598" s="109">
        <v>100000</v>
      </c>
    </row>
    <row r="599" s="107" customFormat="1" spans="1:43">
      <c r="A599" s="112"/>
      <c r="B599" s="112"/>
      <c r="C599" s="112"/>
      <c r="D599" s="112"/>
      <c r="E599" s="112"/>
      <c r="F599" s="112"/>
      <c r="G599" s="112"/>
      <c r="H599" s="112"/>
      <c r="I599" s="112"/>
      <c r="J599" s="112"/>
      <c r="K599" s="112"/>
      <c r="L599" s="112"/>
      <c r="M599" s="112"/>
      <c r="N599" s="112"/>
      <c r="O599" s="112"/>
      <c r="P599" s="112"/>
      <c r="AI599" s="109"/>
      <c r="AJ599" s="109"/>
      <c r="AK599" s="109" t="s">
        <v>653</v>
      </c>
      <c r="AL599" s="109">
        <v>0</v>
      </c>
      <c r="AM599" s="109">
        <v>0</v>
      </c>
      <c r="AN599" s="109">
        <v>0</v>
      </c>
      <c r="AO599" s="109">
        <v>0</v>
      </c>
      <c r="AP599" s="109">
        <v>0</v>
      </c>
      <c r="AQ599" s="109">
        <v>0</v>
      </c>
    </row>
    <row r="600" s="107" customFormat="1" spans="1:43">
      <c r="A600" s="112"/>
      <c r="B600" s="112"/>
      <c r="C600" s="112"/>
      <c r="D600" s="112"/>
      <c r="E600" s="112"/>
      <c r="F600" s="112"/>
      <c r="G600" s="112"/>
      <c r="H600" s="112"/>
      <c r="I600" s="112"/>
      <c r="J600" s="112"/>
      <c r="K600" s="112"/>
      <c r="L600" s="112"/>
      <c r="M600" s="112"/>
      <c r="N600" s="112"/>
      <c r="O600" s="112"/>
      <c r="P600" s="112"/>
      <c r="AI600" s="109"/>
      <c r="AJ600" s="109"/>
      <c r="AK600" s="109" t="s">
        <v>127</v>
      </c>
      <c r="AL600" s="109">
        <v>0</v>
      </c>
      <c r="AM600" s="109">
        <v>0</v>
      </c>
      <c r="AN600" s="109">
        <v>0</v>
      </c>
      <c r="AO600" s="109">
        <v>5</v>
      </c>
      <c r="AP600" s="109">
        <v>0</v>
      </c>
      <c r="AQ600" s="109">
        <v>0</v>
      </c>
    </row>
    <row r="601" s="107" customFormat="1" spans="1:43">
      <c r="A601" s="112"/>
      <c r="B601" s="112"/>
      <c r="C601" s="112"/>
      <c r="D601" s="112"/>
      <c r="E601" s="112"/>
      <c r="F601" s="112"/>
      <c r="G601" s="112"/>
      <c r="H601" s="112"/>
      <c r="I601" s="112"/>
      <c r="J601" s="112"/>
      <c r="K601" s="112"/>
      <c r="L601" s="112"/>
      <c r="M601" s="112"/>
      <c r="N601" s="112"/>
      <c r="O601" s="112"/>
      <c r="P601" s="112"/>
      <c r="AI601" s="109"/>
      <c r="AJ601" s="109"/>
      <c r="AK601" s="109" t="s">
        <v>654</v>
      </c>
      <c r="AL601" s="109">
        <v>0</v>
      </c>
      <c r="AM601" s="109">
        <v>0</v>
      </c>
      <c r="AN601" s="109">
        <v>0</v>
      </c>
      <c r="AO601" s="109">
        <v>0</v>
      </c>
      <c r="AP601" s="109">
        <v>0</v>
      </c>
      <c r="AQ601" s="109">
        <v>544900</v>
      </c>
    </row>
    <row r="602" s="107" customFormat="1" spans="1:43">
      <c r="A602" s="112"/>
      <c r="B602" s="112"/>
      <c r="C602" s="112"/>
      <c r="D602" s="112"/>
      <c r="E602" s="112"/>
      <c r="F602" s="112"/>
      <c r="G602" s="112"/>
      <c r="H602" s="112"/>
      <c r="I602" s="112"/>
      <c r="J602" s="112"/>
      <c r="K602" s="112"/>
      <c r="L602" s="112"/>
      <c r="M602" s="112"/>
      <c r="N602" s="112"/>
      <c r="O602" s="112"/>
      <c r="P602" s="112"/>
      <c r="AI602" s="109"/>
      <c r="AJ602" s="109"/>
      <c r="AK602" s="109" t="s">
        <v>655</v>
      </c>
      <c r="AL602" s="109">
        <v>0</v>
      </c>
      <c r="AM602" s="109">
        <v>0</v>
      </c>
      <c r="AN602" s="109">
        <v>0</v>
      </c>
      <c r="AO602" s="109">
        <v>0</v>
      </c>
      <c r="AP602" s="109">
        <v>0</v>
      </c>
      <c r="AQ602" s="109">
        <v>0</v>
      </c>
    </row>
    <row r="603" s="107" customFormat="1" spans="1:43">
      <c r="A603" s="112"/>
      <c r="B603" s="112"/>
      <c r="C603" s="112"/>
      <c r="D603" s="112"/>
      <c r="E603" s="112"/>
      <c r="F603" s="112"/>
      <c r="G603" s="112"/>
      <c r="H603" s="112"/>
      <c r="I603" s="112"/>
      <c r="J603" s="112"/>
      <c r="K603" s="112"/>
      <c r="L603" s="112"/>
      <c r="M603" s="112"/>
      <c r="N603" s="112"/>
      <c r="O603" s="112"/>
      <c r="P603" s="112"/>
      <c r="AI603" s="109"/>
      <c r="AJ603" s="109"/>
      <c r="AK603" s="109" t="s">
        <v>656</v>
      </c>
      <c r="AL603" s="109">
        <v>0</v>
      </c>
      <c r="AM603" s="109">
        <v>0</v>
      </c>
      <c r="AN603" s="109">
        <v>0</v>
      </c>
      <c r="AO603" s="109">
        <v>4</v>
      </c>
      <c r="AP603" s="109">
        <v>0</v>
      </c>
      <c r="AQ603" s="109">
        <v>0</v>
      </c>
    </row>
    <row r="604" s="107" customFormat="1" spans="1:43">
      <c r="A604" s="112"/>
      <c r="B604" s="112"/>
      <c r="C604" s="112"/>
      <c r="D604" s="112"/>
      <c r="E604" s="112"/>
      <c r="F604" s="112"/>
      <c r="G604" s="112"/>
      <c r="H604" s="112"/>
      <c r="I604" s="112"/>
      <c r="J604" s="112"/>
      <c r="K604" s="112"/>
      <c r="L604" s="112"/>
      <c r="M604" s="112"/>
      <c r="N604" s="112"/>
      <c r="O604" s="112"/>
      <c r="P604" s="112"/>
      <c r="AI604" s="109"/>
      <c r="AJ604" s="109"/>
      <c r="AK604" s="109" t="s">
        <v>657</v>
      </c>
      <c r="AL604" s="109">
        <v>0</v>
      </c>
      <c r="AM604" s="109">
        <v>0</v>
      </c>
      <c r="AN604" s="109">
        <v>0</v>
      </c>
      <c r="AO604" s="109">
        <v>0</v>
      </c>
      <c r="AP604" s="109">
        <v>0</v>
      </c>
      <c r="AQ604" s="109">
        <v>234000</v>
      </c>
    </row>
    <row r="605" s="107" customFormat="1" spans="1:43">
      <c r="A605" s="112"/>
      <c r="B605" s="112"/>
      <c r="C605" s="112"/>
      <c r="D605" s="112"/>
      <c r="E605" s="112"/>
      <c r="F605" s="112"/>
      <c r="G605" s="112"/>
      <c r="H605" s="112"/>
      <c r="I605" s="112"/>
      <c r="J605" s="112"/>
      <c r="K605" s="112"/>
      <c r="L605" s="112"/>
      <c r="M605" s="112"/>
      <c r="N605" s="112"/>
      <c r="O605" s="112"/>
      <c r="P605" s="112"/>
      <c r="AI605" s="109"/>
      <c r="AJ605" s="109"/>
      <c r="AK605" s="109" t="s">
        <v>658</v>
      </c>
      <c r="AL605" s="109">
        <v>0</v>
      </c>
      <c r="AM605" s="109">
        <v>0</v>
      </c>
      <c r="AN605" s="109">
        <v>0</v>
      </c>
      <c r="AO605" s="109">
        <v>0</v>
      </c>
      <c r="AP605" s="109">
        <v>0</v>
      </c>
      <c r="AQ605" s="109">
        <v>0</v>
      </c>
    </row>
    <row r="606" s="107" customFormat="1" spans="1:43">
      <c r="A606" s="112"/>
      <c r="B606" s="112"/>
      <c r="C606" s="112"/>
      <c r="D606" s="112"/>
      <c r="E606" s="112"/>
      <c r="F606" s="112"/>
      <c r="G606" s="112"/>
      <c r="H606" s="112"/>
      <c r="I606" s="112"/>
      <c r="J606" s="112"/>
      <c r="K606" s="112"/>
      <c r="L606" s="112"/>
      <c r="M606" s="112"/>
      <c r="N606" s="112"/>
      <c r="O606" s="112"/>
      <c r="P606" s="112"/>
      <c r="AI606" s="109"/>
      <c r="AJ606" s="109"/>
      <c r="AK606" s="109" t="s">
        <v>659</v>
      </c>
      <c r="AL606" s="109">
        <v>0</v>
      </c>
      <c r="AM606" s="109">
        <v>0</v>
      </c>
      <c r="AN606" s="109">
        <v>0</v>
      </c>
      <c r="AO606" s="109">
        <v>0</v>
      </c>
      <c r="AP606" s="109">
        <v>0</v>
      </c>
      <c r="AQ606" s="109">
        <v>0</v>
      </c>
    </row>
    <row r="607" s="107" customFormat="1" spans="1:43">
      <c r="A607" s="112"/>
      <c r="B607" s="112"/>
      <c r="C607" s="112"/>
      <c r="D607" s="112"/>
      <c r="E607" s="112"/>
      <c r="F607" s="112"/>
      <c r="G607" s="112"/>
      <c r="H607" s="112"/>
      <c r="I607" s="112"/>
      <c r="J607" s="112"/>
      <c r="K607" s="112"/>
      <c r="L607" s="112"/>
      <c r="M607" s="112"/>
      <c r="N607" s="112"/>
      <c r="O607" s="112"/>
      <c r="P607" s="112"/>
      <c r="AI607" s="109"/>
      <c r="AJ607" s="109"/>
      <c r="AK607" s="109" t="s">
        <v>660</v>
      </c>
      <c r="AL607" s="109">
        <v>0</v>
      </c>
      <c r="AM607" s="109">
        <v>0</v>
      </c>
      <c r="AN607" s="109">
        <v>0</v>
      </c>
      <c r="AO607" s="109">
        <v>0</v>
      </c>
      <c r="AP607" s="109">
        <v>20000</v>
      </c>
      <c r="AQ607" s="109">
        <v>30500</v>
      </c>
    </row>
    <row r="608" s="107" customFormat="1" spans="1:43">
      <c r="A608" s="112"/>
      <c r="B608" s="112"/>
      <c r="C608" s="112"/>
      <c r="D608" s="112"/>
      <c r="E608" s="112"/>
      <c r="F608" s="112"/>
      <c r="G608" s="112"/>
      <c r="H608" s="112"/>
      <c r="I608" s="112"/>
      <c r="J608" s="112"/>
      <c r="K608" s="112"/>
      <c r="L608" s="112"/>
      <c r="M608" s="112"/>
      <c r="N608" s="112"/>
      <c r="O608" s="112"/>
      <c r="P608" s="112"/>
      <c r="AI608" s="109"/>
      <c r="AJ608" s="109"/>
      <c r="AK608" s="109" t="s">
        <v>661</v>
      </c>
      <c r="AL608" s="109">
        <v>0</v>
      </c>
      <c r="AM608" s="109">
        <v>0</v>
      </c>
      <c r="AN608" s="109">
        <v>0</v>
      </c>
      <c r="AO608" s="109">
        <v>0</v>
      </c>
      <c r="AP608" s="109">
        <v>0</v>
      </c>
      <c r="AQ608" s="109">
        <v>0</v>
      </c>
    </row>
    <row r="609" s="107" customFormat="1" spans="1:43">
      <c r="A609" s="112"/>
      <c r="B609" s="112"/>
      <c r="C609" s="112"/>
      <c r="D609" s="112"/>
      <c r="E609" s="112"/>
      <c r="F609" s="112"/>
      <c r="G609" s="112"/>
      <c r="H609" s="112"/>
      <c r="I609" s="112"/>
      <c r="J609" s="112"/>
      <c r="K609" s="112"/>
      <c r="L609" s="112"/>
      <c r="M609" s="112"/>
      <c r="N609" s="112"/>
      <c r="O609" s="112"/>
      <c r="P609" s="112"/>
      <c r="AI609" s="109"/>
      <c r="AJ609" s="109"/>
      <c r="AK609" s="109" t="s">
        <v>662</v>
      </c>
      <c r="AL609" s="109">
        <v>0</v>
      </c>
      <c r="AM609" s="109">
        <v>0</v>
      </c>
      <c r="AN609" s="109">
        <v>0</v>
      </c>
      <c r="AO609" s="109">
        <v>0</v>
      </c>
      <c r="AP609" s="109">
        <v>0</v>
      </c>
      <c r="AQ609" s="109">
        <v>0</v>
      </c>
    </row>
    <row r="610" s="107" customFormat="1" spans="1:43">
      <c r="A610" s="112"/>
      <c r="B610" s="112"/>
      <c r="C610" s="112"/>
      <c r="D610" s="112"/>
      <c r="E610" s="112"/>
      <c r="F610" s="112"/>
      <c r="G610" s="112"/>
      <c r="H610" s="112"/>
      <c r="I610" s="112"/>
      <c r="J610" s="112"/>
      <c r="K610" s="112"/>
      <c r="L610" s="112"/>
      <c r="M610" s="112"/>
      <c r="N610" s="112"/>
      <c r="O610" s="112"/>
      <c r="P610" s="112"/>
      <c r="AI610" s="109"/>
      <c r="AJ610" s="109"/>
      <c r="AK610" s="109" t="s">
        <v>129</v>
      </c>
      <c r="AL610" s="109">
        <v>0</v>
      </c>
      <c r="AM610" s="109">
        <v>0</v>
      </c>
      <c r="AN610" s="109">
        <v>0</v>
      </c>
      <c r="AO610" s="109">
        <v>2</v>
      </c>
      <c r="AP610" s="109">
        <v>200000</v>
      </c>
      <c r="AQ610" s="109">
        <v>300600</v>
      </c>
    </row>
    <row r="611" s="107" customFormat="1" spans="1:43">
      <c r="A611" s="112"/>
      <c r="B611" s="112"/>
      <c r="C611" s="112"/>
      <c r="D611" s="112"/>
      <c r="E611" s="112"/>
      <c r="F611" s="112"/>
      <c r="G611" s="112"/>
      <c r="H611" s="112"/>
      <c r="I611" s="112"/>
      <c r="J611" s="112"/>
      <c r="K611" s="112"/>
      <c r="L611" s="112"/>
      <c r="M611" s="112"/>
      <c r="N611" s="112"/>
      <c r="O611" s="112"/>
      <c r="P611" s="112"/>
      <c r="AI611" s="109"/>
      <c r="AJ611" s="109"/>
      <c r="AK611" s="109" t="s">
        <v>663</v>
      </c>
      <c r="AL611" s="109">
        <v>0</v>
      </c>
      <c r="AM611" s="109">
        <v>0</v>
      </c>
      <c r="AN611" s="109">
        <v>0</v>
      </c>
      <c r="AO611" s="109">
        <v>0</v>
      </c>
      <c r="AP611" s="109">
        <v>0</v>
      </c>
      <c r="AQ611" s="109">
        <v>0</v>
      </c>
    </row>
    <row r="612" s="107" customFormat="1" spans="1:43">
      <c r="A612" s="112"/>
      <c r="B612" s="112"/>
      <c r="C612" s="112"/>
      <c r="D612" s="112"/>
      <c r="E612" s="112"/>
      <c r="F612" s="112"/>
      <c r="G612" s="112"/>
      <c r="H612" s="112"/>
      <c r="I612" s="112"/>
      <c r="J612" s="112"/>
      <c r="K612" s="112"/>
      <c r="L612" s="112"/>
      <c r="M612" s="112"/>
      <c r="N612" s="112"/>
      <c r="O612" s="112"/>
      <c r="P612" s="112"/>
      <c r="AI612" s="109"/>
      <c r="AJ612" s="109"/>
      <c r="AK612" s="109" t="s">
        <v>664</v>
      </c>
      <c r="AL612" s="109">
        <v>0</v>
      </c>
      <c r="AM612" s="109">
        <v>0</v>
      </c>
      <c r="AN612" s="109">
        <v>0</v>
      </c>
      <c r="AO612" s="109">
        <v>0</v>
      </c>
      <c r="AP612" s="109">
        <v>0</v>
      </c>
      <c r="AQ612" s="109">
        <v>0</v>
      </c>
    </row>
    <row r="613" s="107" customFormat="1" spans="1:43">
      <c r="A613" s="112"/>
      <c r="B613" s="112"/>
      <c r="C613" s="112"/>
      <c r="D613" s="112"/>
      <c r="E613" s="112"/>
      <c r="F613" s="112"/>
      <c r="G613" s="112"/>
      <c r="H613" s="112"/>
      <c r="I613" s="112"/>
      <c r="J613" s="112"/>
      <c r="K613" s="112"/>
      <c r="L613" s="112"/>
      <c r="M613" s="112"/>
      <c r="N613" s="112"/>
      <c r="O613" s="112"/>
      <c r="P613" s="112"/>
      <c r="AI613" s="109"/>
      <c r="AJ613" s="109"/>
      <c r="AK613" s="109" t="s">
        <v>665</v>
      </c>
      <c r="AL613" s="109">
        <v>0</v>
      </c>
      <c r="AM613" s="109">
        <v>0</v>
      </c>
      <c r="AN613" s="109">
        <v>0</v>
      </c>
      <c r="AO613" s="109">
        <v>0</v>
      </c>
      <c r="AP613" s="109">
        <v>0</v>
      </c>
      <c r="AQ613" s="109">
        <v>85000</v>
      </c>
    </row>
    <row r="614" s="107" customFormat="1" spans="1:43">
      <c r="A614" s="112"/>
      <c r="B614" s="112"/>
      <c r="C614" s="112"/>
      <c r="D614" s="112"/>
      <c r="E614" s="112"/>
      <c r="F614" s="112"/>
      <c r="G614" s="112"/>
      <c r="H614" s="112"/>
      <c r="I614" s="112"/>
      <c r="J614" s="112"/>
      <c r="K614" s="112"/>
      <c r="L614" s="112"/>
      <c r="M614" s="112"/>
      <c r="N614" s="112"/>
      <c r="O614" s="112"/>
      <c r="P614" s="112"/>
      <c r="AI614" s="109"/>
      <c r="AJ614" s="109"/>
      <c r="AK614" s="109" t="s">
        <v>666</v>
      </c>
      <c r="AL614" s="109">
        <v>0</v>
      </c>
      <c r="AM614" s="109">
        <v>0</v>
      </c>
      <c r="AN614" s="109">
        <v>0</v>
      </c>
      <c r="AO614" s="109">
        <v>0</v>
      </c>
      <c r="AP614" s="109">
        <v>0</v>
      </c>
      <c r="AQ614" s="109">
        <v>550000</v>
      </c>
    </row>
    <row r="615" s="107" customFormat="1" spans="1:43">
      <c r="A615" s="112"/>
      <c r="B615" s="112"/>
      <c r="C615" s="112"/>
      <c r="D615" s="112"/>
      <c r="E615" s="112"/>
      <c r="F615" s="112"/>
      <c r="G615" s="112"/>
      <c r="H615" s="112"/>
      <c r="I615" s="112"/>
      <c r="J615" s="112"/>
      <c r="K615" s="112"/>
      <c r="L615" s="112"/>
      <c r="M615" s="112"/>
      <c r="N615" s="112"/>
      <c r="O615" s="112"/>
      <c r="P615" s="112"/>
      <c r="AI615" s="109"/>
      <c r="AJ615" s="109"/>
      <c r="AK615" s="109" t="s">
        <v>667</v>
      </c>
      <c r="AL615" s="109">
        <v>0</v>
      </c>
      <c r="AM615" s="109">
        <v>0</v>
      </c>
      <c r="AN615" s="109">
        <v>0</v>
      </c>
      <c r="AO615" s="109">
        <v>0</v>
      </c>
      <c r="AP615" s="109">
        <v>0</v>
      </c>
      <c r="AQ615" s="109">
        <v>0</v>
      </c>
    </row>
    <row r="616" s="107" customFormat="1" spans="1:43">
      <c r="A616" s="112"/>
      <c r="B616" s="112"/>
      <c r="C616" s="112"/>
      <c r="D616" s="112"/>
      <c r="E616" s="112"/>
      <c r="F616" s="112"/>
      <c r="G616" s="112"/>
      <c r="H616" s="112"/>
      <c r="I616" s="112"/>
      <c r="J616" s="112"/>
      <c r="K616" s="112"/>
      <c r="L616" s="112"/>
      <c r="M616" s="112"/>
      <c r="N616" s="112"/>
      <c r="O616" s="112"/>
      <c r="P616" s="112"/>
      <c r="AI616" s="109"/>
      <c r="AJ616" s="109"/>
      <c r="AK616" s="109" t="s">
        <v>668</v>
      </c>
      <c r="AL616" s="109">
        <v>0</v>
      </c>
      <c r="AM616" s="109">
        <v>0</v>
      </c>
      <c r="AN616" s="109">
        <v>0</v>
      </c>
      <c r="AO616" s="109">
        <v>1</v>
      </c>
      <c r="AP616" s="109">
        <v>69000</v>
      </c>
      <c r="AQ616" s="109">
        <v>69000</v>
      </c>
    </row>
    <row r="617" s="107" customFormat="1" spans="1:43">
      <c r="A617" s="112"/>
      <c r="B617" s="112"/>
      <c r="C617" s="112"/>
      <c r="D617" s="112"/>
      <c r="E617" s="112"/>
      <c r="F617" s="112"/>
      <c r="G617" s="112"/>
      <c r="H617" s="112"/>
      <c r="I617" s="112"/>
      <c r="J617" s="112"/>
      <c r="K617" s="112"/>
      <c r="L617" s="112"/>
      <c r="M617" s="112"/>
      <c r="N617" s="112"/>
      <c r="O617" s="112"/>
      <c r="P617" s="112"/>
      <c r="AI617" s="109"/>
      <c r="AJ617" s="109"/>
      <c r="AK617" s="109" t="s">
        <v>669</v>
      </c>
      <c r="AL617" s="109">
        <v>0</v>
      </c>
      <c r="AM617" s="109">
        <v>0</v>
      </c>
      <c r="AN617" s="109">
        <v>0</v>
      </c>
      <c r="AO617" s="109">
        <v>0</v>
      </c>
      <c r="AP617" s="109">
        <v>0</v>
      </c>
      <c r="AQ617" s="109">
        <v>171000</v>
      </c>
    </row>
    <row r="618" s="107" customFormat="1" spans="1:43">
      <c r="A618" s="112"/>
      <c r="B618" s="112"/>
      <c r="C618" s="112"/>
      <c r="D618" s="112"/>
      <c r="E618" s="112"/>
      <c r="F618" s="112"/>
      <c r="G618" s="112"/>
      <c r="H618" s="112"/>
      <c r="I618" s="112"/>
      <c r="J618" s="112"/>
      <c r="K618" s="112"/>
      <c r="L618" s="112"/>
      <c r="M618" s="112"/>
      <c r="N618" s="112"/>
      <c r="O618" s="112"/>
      <c r="P618" s="112"/>
      <c r="AI618" s="109"/>
      <c r="AJ618" s="109"/>
      <c r="AK618" s="109" t="s">
        <v>670</v>
      </c>
      <c r="AL618" s="109">
        <v>0</v>
      </c>
      <c r="AM618" s="109">
        <v>0</v>
      </c>
      <c r="AN618" s="109">
        <v>0</v>
      </c>
      <c r="AO618" s="109">
        <v>0</v>
      </c>
      <c r="AP618" s="109">
        <v>0</v>
      </c>
      <c r="AQ618" s="109">
        <v>0</v>
      </c>
    </row>
    <row r="619" s="107" customFormat="1" spans="1:43">
      <c r="A619" s="112"/>
      <c r="B619" s="112"/>
      <c r="C619" s="112"/>
      <c r="D619" s="112"/>
      <c r="E619" s="112"/>
      <c r="F619" s="112"/>
      <c r="G619" s="112"/>
      <c r="H619" s="112"/>
      <c r="I619" s="112"/>
      <c r="J619" s="112"/>
      <c r="K619" s="112"/>
      <c r="L619" s="112"/>
      <c r="M619" s="112"/>
      <c r="N619" s="112"/>
      <c r="O619" s="112"/>
      <c r="P619" s="112"/>
      <c r="AI619" s="109"/>
      <c r="AJ619" s="109"/>
      <c r="AK619" s="109" t="s">
        <v>671</v>
      </c>
      <c r="AL619" s="109">
        <v>0</v>
      </c>
      <c r="AM619" s="109">
        <v>0</v>
      </c>
      <c r="AN619" s="109">
        <v>0</v>
      </c>
      <c r="AO619" s="109">
        <v>0</v>
      </c>
      <c r="AP619" s="109">
        <v>0</v>
      </c>
      <c r="AQ619" s="109">
        <v>0</v>
      </c>
    </row>
    <row r="620" s="107" customFormat="1" spans="1:43">
      <c r="A620" s="112"/>
      <c r="B620" s="112"/>
      <c r="C620" s="112"/>
      <c r="D620" s="112"/>
      <c r="E620" s="112"/>
      <c r="F620" s="112"/>
      <c r="G620" s="112"/>
      <c r="H620" s="112"/>
      <c r="I620" s="112"/>
      <c r="J620" s="112"/>
      <c r="K620" s="112"/>
      <c r="L620" s="112"/>
      <c r="M620" s="112"/>
      <c r="N620" s="112"/>
      <c r="O620" s="112"/>
      <c r="P620" s="112"/>
      <c r="AI620" s="109"/>
      <c r="AJ620" s="109"/>
      <c r="AK620" s="109" t="s">
        <v>672</v>
      </c>
      <c r="AL620" s="109">
        <v>0</v>
      </c>
      <c r="AM620" s="109">
        <v>0</v>
      </c>
      <c r="AN620" s="109">
        <v>0</v>
      </c>
      <c r="AO620" s="109">
        <v>0</v>
      </c>
      <c r="AP620" s="109">
        <v>0</v>
      </c>
      <c r="AQ620" s="109">
        <v>0</v>
      </c>
    </row>
    <row r="621" s="107" customFormat="1" spans="1:43">
      <c r="A621" s="112"/>
      <c r="B621" s="112"/>
      <c r="C621" s="112"/>
      <c r="D621" s="112"/>
      <c r="E621" s="112"/>
      <c r="F621" s="112"/>
      <c r="G621" s="112"/>
      <c r="H621" s="112"/>
      <c r="I621" s="112"/>
      <c r="J621" s="112"/>
      <c r="K621" s="112"/>
      <c r="L621" s="112"/>
      <c r="M621" s="112"/>
      <c r="N621" s="112"/>
      <c r="O621" s="112"/>
      <c r="P621" s="112"/>
      <c r="AI621" s="109"/>
      <c r="AJ621" s="109"/>
      <c r="AK621" s="109" t="s">
        <v>673</v>
      </c>
      <c r="AL621" s="109">
        <v>0</v>
      </c>
      <c r="AM621" s="109">
        <v>0</v>
      </c>
      <c r="AN621" s="109">
        <v>0</v>
      </c>
      <c r="AO621" s="109">
        <v>0</v>
      </c>
      <c r="AP621" s="109">
        <v>0</v>
      </c>
      <c r="AQ621" s="109">
        <v>270000</v>
      </c>
    </row>
    <row r="622" s="107" customFormat="1" spans="1:43">
      <c r="A622" s="112"/>
      <c r="B622" s="112"/>
      <c r="C622" s="112"/>
      <c r="D622" s="112"/>
      <c r="E622" s="112"/>
      <c r="F622" s="112"/>
      <c r="G622" s="112"/>
      <c r="H622" s="112"/>
      <c r="I622" s="112"/>
      <c r="J622" s="112"/>
      <c r="K622" s="112"/>
      <c r="L622" s="112"/>
      <c r="M622" s="112"/>
      <c r="N622" s="112"/>
      <c r="O622" s="112"/>
      <c r="P622" s="112"/>
      <c r="AI622" s="109"/>
      <c r="AJ622" s="109"/>
      <c r="AK622" s="109" t="s">
        <v>674</v>
      </c>
      <c r="AL622" s="109">
        <v>0</v>
      </c>
      <c r="AM622" s="109">
        <v>0</v>
      </c>
      <c r="AN622" s="109">
        <v>0</v>
      </c>
      <c r="AO622" s="109">
        <v>0</v>
      </c>
      <c r="AP622" s="109">
        <v>0</v>
      </c>
      <c r="AQ622" s="109">
        <v>0</v>
      </c>
    </row>
    <row r="623" s="107" customFormat="1" spans="1:43">
      <c r="A623" s="112"/>
      <c r="B623" s="112"/>
      <c r="C623" s="112"/>
      <c r="D623" s="112"/>
      <c r="E623" s="112"/>
      <c r="F623" s="112"/>
      <c r="G623" s="112"/>
      <c r="H623" s="112"/>
      <c r="I623" s="112"/>
      <c r="J623" s="112"/>
      <c r="K623" s="112"/>
      <c r="L623" s="112"/>
      <c r="M623" s="112"/>
      <c r="N623" s="112"/>
      <c r="O623" s="112"/>
      <c r="P623" s="112"/>
      <c r="AI623" s="109"/>
      <c r="AJ623" s="109"/>
      <c r="AK623" s="109" t="s">
        <v>675</v>
      </c>
      <c r="AL623" s="109">
        <v>0</v>
      </c>
      <c r="AM623" s="109">
        <v>0</v>
      </c>
      <c r="AN623" s="109">
        <v>0</v>
      </c>
      <c r="AO623" s="109">
        <v>0</v>
      </c>
      <c r="AP623" s="109">
        <v>0</v>
      </c>
      <c r="AQ623" s="109">
        <v>0</v>
      </c>
    </row>
    <row r="624" s="107" customFormat="1" spans="1:43">
      <c r="A624" s="112"/>
      <c r="B624" s="112"/>
      <c r="C624" s="112"/>
      <c r="D624" s="112"/>
      <c r="E624" s="112"/>
      <c r="F624" s="112"/>
      <c r="G624" s="112"/>
      <c r="H624" s="112"/>
      <c r="I624" s="112"/>
      <c r="J624" s="112"/>
      <c r="K624" s="112"/>
      <c r="L624" s="112"/>
      <c r="M624" s="112"/>
      <c r="N624" s="112"/>
      <c r="O624" s="112"/>
      <c r="P624" s="112"/>
      <c r="AI624" s="109"/>
      <c r="AJ624" s="109"/>
      <c r="AK624" s="109" t="s">
        <v>131</v>
      </c>
      <c r="AL624" s="109">
        <v>0</v>
      </c>
      <c r="AM624" s="109">
        <v>0</v>
      </c>
      <c r="AN624" s="109">
        <v>0</v>
      </c>
      <c r="AO624" s="109">
        <v>4</v>
      </c>
      <c r="AP624" s="109">
        <v>0</v>
      </c>
      <c r="AQ624" s="109">
        <v>100000</v>
      </c>
    </row>
    <row r="625" s="107" customFormat="1" spans="1:43">
      <c r="A625" s="112"/>
      <c r="B625" s="112"/>
      <c r="C625" s="112"/>
      <c r="D625" s="112"/>
      <c r="E625" s="112"/>
      <c r="F625" s="112"/>
      <c r="G625" s="112"/>
      <c r="H625" s="112"/>
      <c r="I625" s="112"/>
      <c r="J625" s="112"/>
      <c r="K625" s="112"/>
      <c r="L625" s="112"/>
      <c r="M625" s="112"/>
      <c r="N625" s="112"/>
      <c r="O625" s="112"/>
      <c r="P625" s="112"/>
      <c r="AI625" s="109"/>
      <c r="AJ625" s="109"/>
      <c r="AK625" s="109" t="s">
        <v>676</v>
      </c>
      <c r="AL625" s="109">
        <v>0</v>
      </c>
      <c r="AM625" s="109">
        <v>0</v>
      </c>
      <c r="AN625" s="109">
        <v>0</v>
      </c>
      <c r="AO625" s="109">
        <v>0</v>
      </c>
      <c r="AP625" s="109">
        <v>0</v>
      </c>
      <c r="AQ625" s="109">
        <v>0</v>
      </c>
    </row>
    <row r="626" s="107" customFormat="1" spans="1:43">
      <c r="A626" s="112"/>
      <c r="B626" s="112"/>
      <c r="C626" s="112"/>
      <c r="D626" s="112"/>
      <c r="E626" s="112"/>
      <c r="F626" s="112"/>
      <c r="G626" s="112"/>
      <c r="H626" s="112"/>
      <c r="I626" s="112"/>
      <c r="J626" s="112"/>
      <c r="K626" s="112"/>
      <c r="L626" s="112"/>
      <c r="M626" s="112"/>
      <c r="N626" s="112"/>
      <c r="O626" s="112"/>
      <c r="P626" s="112"/>
      <c r="AI626" s="109"/>
      <c r="AJ626" s="109"/>
      <c r="AK626" s="109" t="s">
        <v>677</v>
      </c>
      <c r="AL626" s="109">
        <v>0</v>
      </c>
      <c r="AM626" s="109">
        <v>0</v>
      </c>
      <c r="AN626" s="109">
        <v>0</v>
      </c>
      <c r="AO626" s="109">
        <v>2</v>
      </c>
      <c r="AP626" s="109">
        <v>0</v>
      </c>
      <c r="AQ626" s="109">
        <v>0</v>
      </c>
    </row>
    <row r="627" s="107" customFormat="1" spans="1:43">
      <c r="A627" s="112"/>
      <c r="B627" s="112"/>
      <c r="C627" s="112"/>
      <c r="D627" s="112"/>
      <c r="E627" s="112"/>
      <c r="F627" s="112"/>
      <c r="G627" s="112"/>
      <c r="H627" s="112"/>
      <c r="I627" s="112"/>
      <c r="J627" s="112"/>
      <c r="K627" s="112"/>
      <c r="L627" s="112"/>
      <c r="M627" s="112"/>
      <c r="N627" s="112"/>
      <c r="O627" s="112"/>
      <c r="P627" s="112"/>
      <c r="AI627" s="109"/>
      <c r="AJ627" s="109"/>
      <c r="AK627" s="109" t="s">
        <v>678</v>
      </c>
      <c r="AL627" s="109">
        <v>0</v>
      </c>
      <c r="AM627" s="109">
        <v>0</v>
      </c>
      <c r="AN627" s="109">
        <v>0</v>
      </c>
      <c r="AO627" s="109">
        <v>0</v>
      </c>
      <c r="AP627" s="109">
        <v>0</v>
      </c>
      <c r="AQ627" s="109">
        <v>0</v>
      </c>
    </row>
    <row r="628" s="107" customFormat="1" spans="1:43">
      <c r="A628" s="112"/>
      <c r="B628" s="112"/>
      <c r="C628" s="112"/>
      <c r="D628" s="112"/>
      <c r="E628" s="112"/>
      <c r="F628" s="112"/>
      <c r="G628" s="112"/>
      <c r="H628" s="112"/>
      <c r="I628" s="112"/>
      <c r="J628" s="112"/>
      <c r="K628" s="112"/>
      <c r="L628" s="112"/>
      <c r="M628" s="112"/>
      <c r="N628" s="112"/>
      <c r="O628" s="112"/>
      <c r="P628" s="112"/>
      <c r="AI628" s="109"/>
      <c r="AJ628" s="109"/>
      <c r="AK628" s="109" t="s">
        <v>679</v>
      </c>
      <c r="AL628" s="109">
        <v>0</v>
      </c>
      <c r="AM628" s="109">
        <v>0</v>
      </c>
      <c r="AN628" s="109">
        <v>0</v>
      </c>
      <c r="AO628" s="109">
        <v>0</v>
      </c>
      <c r="AP628" s="109">
        <v>0</v>
      </c>
      <c r="AQ628" s="109">
        <v>0</v>
      </c>
    </row>
    <row r="629" s="107" customFormat="1" spans="1:43">
      <c r="A629" s="112"/>
      <c r="B629" s="112"/>
      <c r="C629" s="112"/>
      <c r="D629" s="112"/>
      <c r="E629" s="112"/>
      <c r="F629" s="112"/>
      <c r="G629" s="112"/>
      <c r="H629" s="112"/>
      <c r="I629" s="112"/>
      <c r="J629" s="112"/>
      <c r="K629" s="112"/>
      <c r="L629" s="112"/>
      <c r="M629" s="112"/>
      <c r="N629" s="112"/>
      <c r="O629" s="112"/>
      <c r="P629" s="112"/>
      <c r="AI629" s="109"/>
      <c r="AJ629" s="109"/>
      <c r="AK629" s="109" t="s">
        <v>680</v>
      </c>
      <c r="AL629" s="109">
        <v>0</v>
      </c>
      <c r="AM629" s="109">
        <v>0</v>
      </c>
      <c r="AN629" s="109">
        <v>0</v>
      </c>
      <c r="AO629" s="109">
        <v>0</v>
      </c>
      <c r="AP629" s="109">
        <v>0</v>
      </c>
      <c r="AQ629" s="109">
        <v>0</v>
      </c>
    </row>
    <row r="630" s="107" customFormat="1" spans="1:43">
      <c r="A630" s="112"/>
      <c r="B630" s="112"/>
      <c r="C630" s="112"/>
      <c r="D630" s="112"/>
      <c r="E630" s="112"/>
      <c r="F630" s="112"/>
      <c r="G630" s="112"/>
      <c r="H630" s="112"/>
      <c r="I630" s="112"/>
      <c r="J630" s="112"/>
      <c r="K630" s="112"/>
      <c r="L630" s="112"/>
      <c r="M630" s="112"/>
      <c r="N630" s="112"/>
      <c r="O630" s="112"/>
      <c r="P630" s="112"/>
      <c r="AI630" s="109"/>
      <c r="AJ630" s="109"/>
      <c r="AK630" s="109" t="s">
        <v>681</v>
      </c>
      <c r="AL630" s="109">
        <v>0</v>
      </c>
      <c r="AM630" s="109">
        <v>0</v>
      </c>
      <c r="AN630" s="109">
        <v>0</v>
      </c>
      <c r="AO630" s="109">
        <v>0</v>
      </c>
      <c r="AP630" s="109">
        <v>0</v>
      </c>
      <c r="AQ630" s="109">
        <v>0</v>
      </c>
    </row>
    <row r="631" s="107" customFormat="1" spans="1:43">
      <c r="A631" s="112"/>
      <c r="B631" s="112"/>
      <c r="C631" s="112"/>
      <c r="D631" s="112"/>
      <c r="E631" s="112"/>
      <c r="F631" s="112"/>
      <c r="G631" s="112"/>
      <c r="H631" s="112"/>
      <c r="I631" s="112"/>
      <c r="J631" s="112"/>
      <c r="K631" s="112"/>
      <c r="L631" s="112"/>
      <c r="M631" s="112"/>
      <c r="N631" s="112"/>
      <c r="O631" s="112"/>
      <c r="P631" s="112"/>
      <c r="AI631" s="109"/>
      <c r="AJ631" s="109"/>
      <c r="AK631" s="109" t="s">
        <v>682</v>
      </c>
      <c r="AL631" s="109">
        <v>0</v>
      </c>
      <c r="AM631" s="109">
        <v>0</v>
      </c>
      <c r="AN631" s="109">
        <v>0</v>
      </c>
      <c r="AO631" s="109">
        <v>0</v>
      </c>
      <c r="AP631" s="109">
        <v>0</v>
      </c>
      <c r="AQ631" s="109">
        <v>0</v>
      </c>
    </row>
    <row r="632" s="107" customFormat="1" spans="1:43">
      <c r="A632" s="112"/>
      <c r="B632" s="112"/>
      <c r="C632" s="112"/>
      <c r="D632" s="112"/>
      <c r="E632" s="112"/>
      <c r="F632" s="112"/>
      <c r="G632" s="112"/>
      <c r="H632" s="112"/>
      <c r="I632" s="112"/>
      <c r="J632" s="112"/>
      <c r="K632" s="112"/>
      <c r="L632" s="112"/>
      <c r="M632" s="112"/>
      <c r="N632" s="112"/>
      <c r="O632" s="112"/>
      <c r="P632" s="112"/>
      <c r="AI632" s="109"/>
      <c r="AJ632" s="109"/>
      <c r="AK632" s="109" t="s">
        <v>683</v>
      </c>
      <c r="AL632" s="109">
        <v>0</v>
      </c>
      <c r="AM632" s="109">
        <v>1000</v>
      </c>
      <c r="AN632" s="109">
        <v>1000</v>
      </c>
      <c r="AO632" s="109">
        <v>0</v>
      </c>
      <c r="AP632" s="109">
        <v>1000</v>
      </c>
      <c r="AQ632" s="109">
        <v>1000</v>
      </c>
    </row>
    <row r="633" s="107" customFormat="1" spans="1:43">
      <c r="A633" s="112"/>
      <c r="B633" s="112"/>
      <c r="C633" s="112"/>
      <c r="D633" s="112"/>
      <c r="E633" s="112"/>
      <c r="F633" s="112"/>
      <c r="G633" s="112"/>
      <c r="H633" s="112"/>
      <c r="I633" s="112"/>
      <c r="J633" s="112"/>
      <c r="K633" s="112"/>
      <c r="L633" s="112"/>
      <c r="M633" s="112"/>
      <c r="N633" s="112"/>
      <c r="O633" s="112"/>
      <c r="P633" s="112"/>
      <c r="AI633" s="109"/>
      <c r="AJ633" s="109"/>
      <c r="AK633" s="109" t="s">
        <v>684</v>
      </c>
      <c r="AL633" s="109">
        <v>0</v>
      </c>
      <c r="AM633" s="109">
        <v>0</v>
      </c>
      <c r="AN633" s="109">
        <v>0</v>
      </c>
      <c r="AO633" s="109">
        <v>0</v>
      </c>
      <c r="AP633" s="109">
        <v>0</v>
      </c>
      <c r="AQ633" s="109">
        <v>0</v>
      </c>
    </row>
    <row r="634" s="107" customFormat="1" spans="1:43">
      <c r="A634" s="112"/>
      <c r="B634" s="112"/>
      <c r="C634" s="112"/>
      <c r="D634" s="112"/>
      <c r="E634" s="112"/>
      <c r="F634" s="112"/>
      <c r="G634" s="112"/>
      <c r="H634" s="112"/>
      <c r="I634" s="112"/>
      <c r="J634" s="112"/>
      <c r="K634" s="112"/>
      <c r="L634" s="112"/>
      <c r="M634" s="112"/>
      <c r="N634" s="112"/>
      <c r="O634" s="112"/>
      <c r="P634" s="112"/>
      <c r="AI634" s="109"/>
      <c r="AJ634" s="109"/>
      <c r="AK634" s="109" t="s">
        <v>685</v>
      </c>
      <c r="AL634" s="109">
        <v>0</v>
      </c>
      <c r="AM634" s="109">
        <v>0</v>
      </c>
      <c r="AN634" s="109">
        <v>0</v>
      </c>
      <c r="AO634" s="109">
        <v>0</v>
      </c>
      <c r="AP634" s="109">
        <v>0</v>
      </c>
      <c r="AQ634" s="109">
        <v>0</v>
      </c>
    </row>
    <row r="635" s="107" customFormat="1" spans="1:43">
      <c r="A635" s="112"/>
      <c r="B635" s="112"/>
      <c r="C635" s="112"/>
      <c r="D635" s="112"/>
      <c r="E635" s="112"/>
      <c r="F635" s="112"/>
      <c r="G635" s="112"/>
      <c r="H635" s="112"/>
      <c r="I635" s="112"/>
      <c r="J635" s="112"/>
      <c r="K635" s="112"/>
      <c r="L635" s="112"/>
      <c r="M635" s="112"/>
      <c r="N635" s="112"/>
      <c r="O635" s="112"/>
      <c r="P635" s="112"/>
      <c r="AI635" s="109"/>
      <c r="AJ635" s="109"/>
      <c r="AK635" s="109" t="s">
        <v>686</v>
      </c>
      <c r="AL635" s="109">
        <v>0</v>
      </c>
      <c r="AM635" s="109">
        <v>0</v>
      </c>
      <c r="AN635" s="109">
        <v>0</v>
      </c>
      <c r="AO635" s="109">
        <v>0</v>
      </c>
      <c r="AP635" s="109">
        <v>0</v>
      </c>
      <c r="AQ635" s="109">
        <v>0</v>
      </c>
    </row>
    <row r="636" s="107" customFormat="1" spans="1:43">
      <c r="A636" s="112"/>
      <c r="B636" s="112"/>
      <c r="C636" s="112"/>
      <c r="D636" s="112"/>
      <c r="E636" s="112"/>
      <c r="F636" s="112"/>
      <c r="G636" s="112"/>
      <c r="H636" s="112"/>
      <c r="I636" s="112"/>
      <c r="J636" s="112"/>
      <c r="K636" s="112"/>
      <c r="L636" s="112"/>
      <c r="M636" s="112"/>
      <c r="N636" s="112"/>
      <c r="O636" s="112"/>
      <c r="P636" s="112"/>
      <c r="AI636" s="109"/>
      <c r="AJ636" s="109"/>
      <c r="AK636" s="109" t="s">
        <v>687</v>
      </c>
      <c r="AL636" s="109">
        <v>0</v>
      </c>
      <c r="AM636" s="109">
        <v>0</v>
      </c>
      <c r="AN636" s="109">
        <v>0</v>
      </c>
      <c r="AO636" s="109">
        <v>0</v>
      </c>
      <c r="AP636" s="109">
        <v>0</v>
      </c>
      <c r="AQ636" s="109">
        <v>0</v>
      </c>
    </row>
    <row r="637" s="107" customFormat="1" spans="1:43">
      <c r="A637" s="112"/>
      <c r="B637" s="112"/>
      <c r="C637" s="112"/>
      <c r="D637" s="112"/>
      <c r="E637" s="112"/>
      <c r="F637" s="112"/>
      <c r="G637" s="112"/>
      <c r="H637" s="112"/>
      <c r="I637" s="112"/>
      <c r="J637" s="112"/>
      <c r="K637" s="112"/>
      <c r="L637" s="112"/>
      <c r="M637" s="112"/>
      <c r="N637" s="112"/>
      <c r="O637" s="112"/>
      <c r="P637" s="112"/>
      <c r="AI637" s="109"/>
      <c r="AJ637" s="109"/>
      <c r="AK637" s="109" t="s">
        <v>688</v>
      </c>
      <c r="AL637" s="109">
        <v>0</v>
      </c>
      <c r="AM637" s="109">
        <v>0</v>
      </c>
      <c r="AN637" s="109">
        <v>0</v>
      </c>
      <c r="AO637" s="109">
        <v>0</v>
      </c>
      <c r="AP637" s="109">
        <v>0</v>
      </c>
      <c r="AQ637" s="109">
        <v>54000</v>
      </c>
    </row>
    <row r="638" s="107" customFormat="1" spans="1:43">
      <c r="A638" s="112"/>
      <c r="B638" s="112"/>
      <c r="C638" s="112"/>
      <c r="D638" s="112"/>
      <c r="E638" s="112"/>
      <c r="F638" s="112"/>
      <c r="G638" s="112"/>
      <c r="H638" s="112"/>
      <c r="I638" s="112"/>
      <c r="J638" s="112"/>
      <c r="K638" s="112"/>
      <c r="L638" s="112"/>
      <c r="M638" s="112"/>
      <c r="N638" s="112"/>
      <c r="O638" s="112"/>
      <c r="P638" s="112"/>
      <c r="AI638" s="109"/>
      <c r="AJ638" s="109"/>
      <c r="AK638" s="109" t="s">
        <v>689</v>
      </c>
      <c r="AL638" s="109">
        <v>0</v>
      </c>
      <c r="AM638" s="109">
        <v>0</v>
      </c>
      <c r="AN638" s="109">
        <v>0</v>
      </c>
      <c r="AO638" s="109">
        <v>0</v>
      </c>
      <c r="AP638" s="109">
        <v>0</v>
      </c>
      <c r="AQ638" s="109">
        <v>302000</v>
      </c>
    </row>
    <row r="639" s="107" customFormat="1" spans="1:43">
      <c r="A639" s="112"/>
      <c r="B639" s="112"/>
      <c r="C639" s="112"/>
      <c r="D639" s="112"/>
      <c r="E639" s="112"/>
      <c r="F639" s="112"/>
      <c r="G639" s="112"/>
      <c r="H639" s="112"/>
      <c r="I639" s="112"/>
      <c r="J639" s="112"/>
      <c r="K639" s="112"/>
      <c r="L639" s="112"/>
      <c r="M639" s="112"/>
      <c r="N639" s="112"/>
      <c r="O639" s="112"/>
      <c r="P639" s="112"/>
      <c r="AI639" s="109"/>
      <c r="AJ639" s="109"/>
      <c r="AK639" s="109" t="s">
        <v>690</v>
      </c>
      <c r="AL639" s="109">
        <v>0</v>
      </c>
      <c r="AM639" s="109">
        <v>0</v>
      </c>
      <c r="AN639" s="109">
        <v>0</v>
      </c>
      <c r="AO639" s="109">
        <v>0</v>
      </c>
      <c r="AP639" s="109">
        <v>0</v>
      </c>
      <c r="AQ639" s="109">
        <v>0</v>
      </c>
    </row>
    <row r="640" s="107" customFormat="1" spans="1:43">
      <c r="A640" s="112"/>
      <c r="B640" s="112"/>
      <c r="C640" s="112"/>
      <c r="D640" s="112"/>
      <c r="E640" s="112"/>
      <c r="F640" s="112"/>
      <c r="G640" s="112"/>
      <c r="H640" s="112"/>
      <c r="I640" s="112"/>
      <c r="J640" s="112"/>
      <c r="K640" s="112"/>
      <c r="L640" s="112"/>
      <c r="M640" s="112"/>
      <c r="N640" s="112"/>
      <c r="O640" s="112"/>
      <c r="P640" s="112"/>
      <c r="AI640" s="109"/>
      <c r="AJ640" s="109"/>
      <c r="AK640" s="109" t="s">
        <v>691</v>
      </c>
      <c r="AL640" s="109">
        <v>0</v>
      </c>
      <c r="AM640" s="109">
        <v>0</v>
      </c>
      <c r="AN640" s="109">
        <v>0</v>
      </c>
      <c r="AO640" s="109">
        <v>0</v>
      </c>
      <c r="AP640" s="109">
        <v>0</v>
      </c>
      <c r="AQ640" s="109">
        <v>0</v>
      </c>
    </row>
    <row r="641" s="107" customFormat="1" spans="1:43">
      <c r="A641" s="112"/>
      <c r="B641" s="112"/>
      <c r="C641" s="112"/>
      <c r="D641" s="112"/>
      <c r="E641" s="112"/>
      <c r="F641" s="112"/>
      <c r="G641" s="112"/>
      <c r="H641" s="112"/>
      <c r="I641" s="112"/>
      <c r="J641" s="112"/>
      <c r="K641" s="112"/>
      <c r="L641" s="112"/>
      <c r="M641" s="112"/>
      <c r="N641" s="112"/>
      <c r="O641" s="112"/>
      <c r="P641" s="112"/>
      <c r="AI641" s="109"/>
      <c r="AJ641" s="109"/>
      <c r="AK641" s="109" t="s">
        <v>692</v>
      </c>
      <c r="AL641" s="109">
        <v>0</v>
      </c>
      <c r="AM641" s="109">
        <v>0</v>
      </c>
      <c r="AN641" s="109">
        <v>0</v>
      </c>
      <c r="AO641" s="109">
        <v>0</v>
      </c>
      <c r="AP641" s="109">
        <v>0</v>
      </c>
      <c r="AQ641" s="109">
        <v>67000</v>
      </c>
    </row>
    <row r="642" s="107" customFormat="1" spans="1:43">
      <c r="A642" s="112"/>
      <c r="B642" s="112"/>
      <c r="C642" s="112"/>
      <c r="D642" s="112"/>
      <c r="E642" s="112"/>
      <c r="F642" s="112"/>
      <c r="G642" s="112"/>
      <c r="H642" s="112"/>
      <c r="I642" s="112"/>
      <c r="J642" s="112"/>
      <c r="K642" s="112"/>
      <c r="L642" s="112"/>
      <c r="M642" s="112"/>
      <c r="N642" s="112"/>
      <c r="O642" s="112"/>
      <c r="P642" s="112"/>
      <c r="AI642" s="109"/>
      <c r="AJ642" s="109"/>
      <c r="AK642" s="109" t="s">
        <v>693</v>
      </c>
      <c r="AL642" s="109">
        <v>0</v>
      </c>
      <c r="AM642" s="109">
        <v>0</v>
      </c>
      <c r="AN642" s="109">
        <v>0</v>
      </c>
      <c r="AO642" s="109">
        <v>0</v>
      </c>
      <c r="AP642" s="109">
        <v>0</v>
      </c>
      <c r="AQ642" s="109">
        <v>39000</v>
      </c>
    </row>
    <row r="643" s="107" customFormat="1" spans="1:43">
      <c r="A643" s="112"/>
      <c r="B643" s="112"/>
      <c r="C643" s="112"/>
      <c r="D643" s="112"/>
      <c r="E643" s="112"/>
      <c r="F643" s="112"/>
      <c r="G643" s="112"/>
      <c r="H643" s="112"/>
      <c r="I643" s="112"/>
      <c r="J643" s="112"/>
      <c r="K643" s="112"/>
      <c r="L643" s="112"/>
      <c r="M643" s="112"/>
      <c r="N643" s="112"/>
      <c r="O643" s="112"/>
      <c r="P643" s="112"/>
      <c r="AI643" s="109"/>
      <c r="AJ643" s="109"/>
      <c r="AK643" s="109" t="s">
        <v>694</v>
      </c>
      <c r="AL643" s="109">
        <v>0</v>
      </c>
      <c r="AM643" s="109">
        <v>0</v>
      </c>
      <c r="AN643" s="109">
        <v>0</v>
      </c>
      <c r="AO643" s="109">
        <v>0</v>
      </c>
      <c r="AP643" s="109">
        <v>0</v>
      </c>
      <c r="AQ643" s="109">
        <v>0</v>
      </c>
    </row>
    <row r="644" s="107" customFormat="1" spans="1:43">
      <c r="A644" s="112"/>
      <c r="B644" s="112"/>
      <c r="C644" s="112"/>
      <c r="D644" s="112"/>
      <c r="E644" s="112"/>
      <c r="F644" s="112"/>
      <c r="G644" s="112"/>
      <c r="H644" s="112"/>
      <c r="I644" s="112"/>
      <c r="J644" s="112"/>
      <c r="K644" s="112"/>
      <c r="L644" s="112"/>
      <c r="M644" s="112"/>
      <c r="N644" s="112"/>
      <c r="O644" s="112"/>
      <c r="P644" s="112"/>
      <c r="AI644" s="109"/>
      <c r="AJ644" s="109"/>
      <c r="AK644" s="109" t="s">
        <v>695</v>
      </c>
      <c r="AL644" s="109">
        <v>0</v>
      </c>
      <c r="AM644" s="109">
        <v>0</v>
      </c>
      <c r="AN644" s="109">
        <v>0</v>
      </c>
      <c r="AO644" s="109">
        <v>0</v>
      </c>
      <c r="AP644" s="109">
        <v>0</v>
      </c>
      <c r="AQ644" s="109">
        <v>200000</v>
      </c>
    </row>
    <row r="645" s="107" customFormat="1" spans="1:43">
      <c r="A645" s="112"/>
      <c r="B645" s="112"/>
      <c r="C645" s="112"/>
      <c r="D645" s="112"/>
      <c r="E645" s="112"/>
      <c r="F645" s="112"/>
      <c r="G645" s="112"/>
      <c r="H645" s="112"/>
      <c r="I645" s="112"/>
      <c r="J645" s="112"/>
      <c r="K645" s="112"/>
      <c r="L645" s="112"/>
      <c r="M645" s="112"/>
      <c r="N645" s="112"/>
      <c r="O645" s="112"/>
      <c r="P645" s="112"/>
      <c r="AI645" s="109"/>
      <c r="AJ645" s="109"/>
      <c r="AK645" s="109" t="s">
        <v>696</v>
      </c>
      <c r="AL645" s="109">
        <v>0</v>
      </c>
      <c r="AM645" s="109">
        <v>0</v>
      </c>
      <c r="AN645" s="109">
        <v>0</v>
      </c>
      <c r="AO645" s="109">
        <v>0</v>
      </c>
      <c r="AP645" s="109">
        <v>0</v>
      </c>
      <c r="AQ645" s="109">
        <v>0</v>
      </c>
    </row>
    <row r="646" s="107" customFormat="1" spans="1:43">
      <c r="A646" s="112"/>
      <c r="B646" s="112"/>
      <c r="C646" s="112"/>
      <c r="D646" s="112"/>
      <c r="E646" s="112"/>
      <c r="F646" s="112"/>
      <c r="G646" s="112"/>
      <c r="H646" s="112"/>
      <c r="I646" s="112"/>
      <c r="J646" s="112"/>
      <c r="K646" s="112"/>
      <c r="L646" s="112"/>
      <c r="M646" s="112"/>
      <c r="N646" s="112"/>
      <c r="O646" s="112"/>
      <c r="P646" s="112"/>
      <c r="AI646" s="109"/>
      <c r="AJ646" s="109"/>
      <c r="AK646" s="109" t="s">
        <v>133</v>
      </c>
      <c r="AL646" s="109">
        <v>0</v>
      </c>
      <c r="AM646" s="109">
        <v>0</v>
      </c>
      <c r="AN646" s="109">
        <v>0</v>
      </c>
      <c r="AO646" s="109">
        <v>5</v>
      </c>
      <c r="AP646" s="109">
        <v>0</v>
      </c>
      <c r="AQ646" s="109">
        <v>0</v>
      </c>
    </row>
    <row r="647" s="107" customFormat="1" spans="1:43">
      <c r="A647" s="112"/>
      <c r="B647" s="112"/>
      <c r="C647" s="112"/>
      <c r="D647" s="112"/>
      <c r="E647" s="112"/>
      <c r="F647" s="112"/>
      <c r="G647" s="112"/>
      <c r="H647" s="112"/>
      <c r="I647" s="112"/>
      <c r="J647" s="112"/>
      <c r="K647" s="112"/>
      <c r="L647" s="112"/>
      <c r="M647" s="112"/>
      <c r="N647" s="112"/>
      <c r="O647" s="112"/>
      <c r="P647" s="112"/>
      <c r="AI647" s="109"/>
      <c r="AJ647" s="109"/>
      <c r="AK647" s="109" t="s">
        <v>77</v>
      </c>
      <c r="AL647" s="109">
        <v>0</v>
      </c>
      <c r="AM647" s="109">
        <v>0</v>
      </c>
      <c r="AN647" s="109">
        <v>0</v>
      </c>
      <c r="AO647" s="109">
        <v>10</v>
      </c>
      <c r="AP647" s="109">
        <v>0</v>
      </c>
      <c r="AQ647" s="109">
        <v>100000</v>
      </c>
    </row>
    <row r="648" s="107" customFormat="1" spans="1:43">
      <c r="A648" s="112"/>
      <c r="B648" s="112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AI648" s="109"/>
      <c r="AJ648" s="109"/>
      <c r="AK648" s="109" t="s">
        <v>697</v>
      </c>
      <c r="AL648" s="109">
        <v>0</v>
      </c>
      <c r="AM648" s="109">
        <v>0</v>
      </c>
      <c r="AN648" s="109">
        <v>0</v>
      </c>
      <c r="AO648" s="109">
        <v>0</v>
      </c>
      <c r="AP648" s="109">
        <v>100000</v>
      </c>
      <c r="AQ648" s="109">
        <v>113000</v>
      </c>
    </row>
    <row r="649" s="107" customFormat="1" spans="1:43">
      <c r="A649" s="112"/>
      <c r="B649" s="112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AI649" s="109"/>
      <c r="AJ649" s="109"/>
      <c r="AK649" s="109" t="s">
        <v>698</v>
      </c>
      <c r="AL649" s="109">
        <v>0</v>
      </c>
      <c r="AM649" s="109">
        <v>0</v>
      </c>
      <c r="AN649" s="109">
        <v>0</v>
      </c>
      <c r="AO649" s="109">
        <v>0</v>
      </c>
      <c r="AP649" s="109">
        <v>0</v>
      </c>
      <c r="AQ649" s="109">
        <v>0</v>
      </c>
    </row>
    <row r="650" s="107" customFormat="1" spans="1:43">
      <c r="A650" s="112"/>
      <c r="B650" s="112"/>
      <c r="C650" s="112"/>
      <c r="D650" s="112"/>
      <c r="E650" s="112"/>
      <c r="F650" s="112"/>
      <c r="G650" s="112"/>
      <c r="H650" s="112"/>
      <c r="I650" s="112"/>
      <c r="J650" s="112"/>
      <c r="K650" s="112"/>
      <c r="L650" s="112"/>
      <c r="M650" s="112"/>
      <c r="N650" s="112"/>
      <c r="O650" s="112"/>
      <c r="P650" s="112"/>
      <c r="AI650" s="109"/>
      <c r="AJ650" s="109"/>
      <c r="AK650" s="109" t="s">
        <v>699</v>
      </c>
      <c r="AL650" s="109">
        <v>0</v>
      </c>
      <c r="AM650" s="109">
        <v>0</v>
      </c>
      <c r="AN650" s="109">
        <v>0</v>
      </c>
      <c r="AO650" s="109">
        <v>1</v>
      </c>
      <c r="AP650" s="109">
        <v>0</v>
      </c>
      <c r="AQ650" s="109">
        <v>0</v>
      </c>
    </row>
    <row r="651" s="107" customFormat="1" spans="1:43">
      <c r="A651" s="112"/>
      <c r="B651" s="112"/>
      <c r="C651" s="112"/>
      <c r="D651" s="112"/>
      <c r="E651" s="112"/>
      <c r="F651" s="112"/>
      <c r="G651" s="112"/>
      <c r="H651" s="112"/>
      <c r="I651" s="112"/>
      <c r="J651" s="112"/>
      <c r="K651" s="112"/>
      <c r="L651" s="112"/>
      <c r="M651" s="112"/>
      <c r="N651" s="112"/>
      <c r="O651" s="112"/>
      <c r="P651" s="112"/>
      <c r="AI651" s="109"/>
      <c r="AJ651" s="109"/>
      <c r="AK651" s="109" t="s">
        <v>700</v>
      </c>
      <c r="AL651" s="109">
        <v>0</v>
      </c>
      <c r="AM651" s="109">
        <v>0</v>
      </c>
      <c r="AN651" s="109">
        <v>0</v>
      </c>
      <c r="AO651" s="109">
        <v>0</v>
      </c>
      <c r="AP651" s="109">
        <v>0</v>
      </c>
      <c r="AQ651" s="109">
        <v>130000</v>
      </c>
    </row>
    <row r="652" s="107" customFormat="1" spans="1:43">
      <c r="A652" s="112"/>
      <c r="B652" s="112"/>
      <c r="C652" s="112"/>
      <c r="D652" s="112"/>
      <c r="E652" s="112"/>
      <c r="F652" s="112"/>
      <c r="G652" s="112"/>
      <c r="H652" s="112"/>
      <c r="I652" s="112"/>
      <c r="J652" s="112"/>
      <c r="K652" s="112"/>
      <c r="L652" s="112"/>
      <c r="M652" s="112"/>
      <c r="N652" s="112"/>
      <c r="O652" s="112"/>
      <c r="P652" s="112"/>
      <c r="AI652" s="109"/>
      <c r="AJ652" s="109"/>
      <c r="AK652" s="109" t="s">
        <v>701</v>
      </c>
      <c r="AL652" s="109">
        <v>0</v>
      </c>
      <c r="AM652" s="109">
        <v>0</v>
      </c>
      <c r="AN652" s="109">
        <v>0</v>
      </c>
      <c r="AO652" s="109">
        <v>0</v>
      </c>
      <c r="AP652" s="109">
        <v>0</v>
      </c>
      <c r="AQ652" s="109">
        <v>15300</v>
      </c>
    </row>
    <row r="653" s="107" customFormat="1" spans="1:43">
      <c r="A653" s="112"/>
      <c r="B653" s="112"/>
      <c r="C653" s="112"/>
      <c r="D653" s="112"/>
      <c r="E653" s="112"/>
      <c r="F653" s="112"/>
      <c r="G653" s="112"/>
      <c r="H653" s="112"/>
      <c r="I653" s="112"/>
      <c r="J653" s="112"/>
      <c r="K653" s="112"/>
      <c r="L653" s="112"/>
      <c r="M653" s="112"/>
      <c r="N653" s="112"/>
      <c r="O653" s="112"/>
      <c r="P653" s="112"/>
      <c r="AI653" s="109"/>
      <c r="AJ653" s="109"/>
      <c r="AK653" s="109" t="s">
        <v>702</v>
      </c>
      <c r="AL653" s="109">
        <v>0</v>
      </c>
      <c r="AM653" s="109">
        <v>0</v>
      </c>
      <c r="AN653" s="109">
        <v>0</v>
      </c>
      <c r="AO653" s="109">
        <v>0</v>
      </c>
      <c r="AP653" s="109">
        <v>0</v>
      </c>
      <c r="AQ653" s="109">
        <v>0</v>
      </c>
    </row>
    <row r="654" s="107" customFormat="1" spans="1:43">
      <c r="A654" s="112"/>
      <c r="B654" s="112"/>
      <c r="C654" s="112"/>
      <c r="D654" s="112"/>
      <c r="E654" s="112"/>
      <c r="F654" s="112"/>
      <c r="G654" s="112"/>
      <c r="H654" s="112"/>
      <c r="I654" s="112"/>
      <c r="J654" s="112"/>
      <c r="K654" s="112"/>
      <c r="L654" s="112"/>
      <c r="M654" s="112"/>
      <c r="N654" s="112"/>
      <c r="O654" s="112"/>
      <c r="P654" s="112"/>
      <c r="AI654" s="109"/>
      <c r="AJ654" s="109"/>
      <c r="AK654" s="109" t="s">
        <v>703</v>
      </c>
      <c r="AL654" s="109">
        <v>0</v>
      </c>
      <c r="AM654" s="109">
        <v>0</v>
      </c>
      <c r="AN654" s="109">
        <v>0</v>
      </c>
      <c r="AO654" s="109">
        <v>0</v>
      </c>
      <c r="AP654" s="109">
        <v>0</v>
      </c>
      <c r="AQ654" s="109">
        <v>0</v>
      </c>
    </row>
    <row r="655" s="107" customFormat="1" spans="1:43">
      <c r="A655" s="112"/>
      <c r="B655" s="112"/>
      <c r="C655" s="112"/>
      <c r="D655" s="112"/>
      <c r="E655" s="112"/>
      <c r="F655" s="112"/>
      <c r="G655" s="112"/>
      <c r="H655" s="112"/>
      <c r="I655" s="112"/>
      <c r="J655" s="112"/>
      <c r="K655" s="112"/>
      <c r="L655" s="112"/>
      <c r="M655" s="112"/>
      <c r="N655" s="112"/>
      <c r="O655" s="112"/>
      <c r="P655" s="112"/>
      <c r="AI655" s="109"/>
      <c r="AJ655" s="109"/>
      <c r="AK655" s="109" t="s">
        <v>704</v>
      </c>
      <c r="AL655" s="109">
        <v>0</v>
      </c>
      <c r="AM655" s="109">
        <v>0</v>
      </c>
      <c r="AN655" s="109">
        <v>0</v>
      </c>
      <c r="AO655" s="109">
        <v>0</v>
      </c>
      <c r="AP655" s="109">
        <v>0</v>
      </c>
      <c r="AQ655" s="109">
        <v>0</v>
      </c>
    </row>
    <row r="656" s="107" customFormat="1" spans="1:43">
      <c r="A656" s="112"/>
      <c r="B656" s="112"/>
      <c r="C656" s="112"/>
      <c r="D656" s="112"/>
      <c r="E656" s="112"/>
      <c r="F656" s="112"/>
      <c r="G656" s="112"/>
      <c r="H656" s="112"/>
      <c r="I656" s="112"/>
      <c r="J656" s="112"/>
      <c r="K656" s="112"/>
      <c r="L656" s="112"/>
      <c r="M656" s="112"/>
      <c r="N656" s="112"/>
      <c r="O656" s="112"/>
      <c r="P656" s="112"/>
      <c r="AI656" s="109"/>
      <c r="AJ656" s="109"/>
      <c r="AK656" s="109" t="s">
        <v>705</v>
      </c>
      <c r="AL656" s="109">
        <v>0</v>
      </c>
      <c r="AM656" s="109">
        <v>0</v>
      </c>
      <c r="AN656" s="109">
        <v>0</v>
      </c>
      <c r="AO656" s="109">
        <v>0</v>
      </c>
      <c r="AP656" s="109">
        <v>0</v>
      </c>
      <c r="AQ656" s="109">
        <v>70000</v>
      </c>
    </row>
    <row r="657" s="107" customFormat="1" spans="1:43">
      <c r="A657" s="112"/>
      <c r="B657" s="112"/>
      <c r="C657" s="112"/>
      <c r="D657" s="112"/>
      <c r="E657" s="112"/>
      <c r="F657" s="112"/>
      <c r="G657" s="112"/>
      <c r="H657" s="112"/>
      <c r="I657" s="112"/>
      <c r="J657" s="112"/>
      <c r="K657" s="112"/>
      <c r="L657" s="112"/>
      <c r="M657" s="112"/>
      <c r="N657" s="112"/>
      <c r="O657" s="112"/>
      <c r="P657" s="112"/>
      <c r="AI657" s="109"/>
      <c r="AJ657" s="109"/>
      <c r="AK657" s="109" t="s">
        <v>706</v>
      </c>
      <c r="AL657" s="109">
        <v>0</v>
      </c>
      <c r="AM657" s="109">
        <v>0</v>
      </c>
      <c r="AN657" s="109">
        <v>0</v>
      </c>
      <c r="AO657" s="109">
        <v>0</v>
      </c>
      <c r="AP657" s="109">
        <v>0</v>
      </c>
      <c r="AQ657" s="109">
        <v>35000</v>
      </c>
    </row>
    <row r="658" s="107" customFormat="1" spans="1:43">
      <c r="A658" s="112"/>
      <c r="B658" s="112"/>
      <c r="C658" s="112"/>
      <c r="D658" s="112"/>
      <c r="E658" s="112"/>
      <c r="F658" s="112"/>
      <c r="G658" s="112"/>
      <c r="H658" s="112"/>
      <c r="I658" s="112"/>
      <c r="J658" s="112"/>
      <c r="K658" s="112"/>
      <c r="L658" s="112"/>
      <c r="M658" s="112"/>
      <c r="N658" s="112"/>
      <c r="O658" s="112"/>
      <c r="P658" s="112"/>
      <c r="AI658" s="109"/>
      <c r="AJ658" s="109"/>
      <c r="AK658" s="109" t="s">
        <v>707</v>
      </c>
      <c r="AL658" s="109">
        <v>0</v>
      </c>
      <c r="AM658" s="109">
        <v>0</v>
      </c>
      <c r="AN658" s="109">
        <v>0</v>
      </c>
      <c r="AO658" s="109">
        <v>0</v>
      </c>
      <c r="AP658" s="109">
        <v>0</v>
      </c>
      <c r="AQ658" s="109">
        <v>0</v>
      </c>
    </row>
    <row r="659" s="107" customFormat="1" spans="1:43">
      <c r="A659" s="112"/>
      <c r="B659" s="112"/>
      <c r="C659" s="112"/>
      <c r="D659" s="112"/>
      <c r="E659" s="112"/>
      <c r="F659" s="112"/>
      <c r="G659" s="112"/>
      <c r="H659" s="112"/>
      <c r="I659" s="112"/>
      <c r="J659" s="112"/>
      <c r="K659" s="112"/>
      <c r="L659" s="112"/>
      <c r="M659" s="112"/>
      <c r="N659" s="112"/>
      <c r="O659" s="112"/>
      <c r="P659" s="112"/>
      <c r="AI659" s="109"/>
      <c r="AJ659" s="109"/>
      <c r="AK659" s="109" t="s">
        <v>708</v>
      </c>
      <c r="AL659" s="109">
        <v>0</v>
      </c>
      <c r="AM659" s="109">
        <v>0</v>
      </c>
      <c r="AN659" s="109">
        <v>0</v>
      </c>
      <c r="AO659" s="109">
        <v>0</v>
      </c>
      <c r="AP659" s="109">
        <v>0</v>
      </c>
      <c r="AQ659" s="109">
        <v>100000</v>
      </c>
    </row>
    <row r="660" s="107" customFormat="1" spans="1:43">
      <c r="A660" s="112"/>
      <c r="B660" s="112"/>
      <c r="C660" s="112"/>
      <c r="D660" s="112"/>
      <c r="E660" s="112"/>
      <c r="F660" s="112"/>
      <c r="G660" s="112"/>
      <c r="H660" s="112"/>
      <c r="I660" s="112"/>
      <c r="J660" s="112"/>
      <c r="K660" s="112"/>
      <c r="L660" s="112"/>
      <c r="M660" s="112"/>
      <c r="N660" s="112"/>
      <c r="O660" s="112"/>
      <c r="P660" s="112"/>
      <c r="AI660" s="109"/>
      <c r="AJ660" s="109"/>
      <c r="AK660" s="109" t="s">
        <v>709</v>
      </c>
      <c r="AL660" s="109">
        <v>0</v>
      </c>
      <c r="AM660" s="109">
        <v>0</v>
      </c>
      <c r="AN660" s="109">
        <v>0</v>
      </c>
      <c r="AO660" s="109">
        <v>0</v>
      </c>
      <c r="AP660" s="109">
        <v>0</v>
      </c>
      <c r="AQ660" s="109">
        <v>200000</v>
      </c>
    </row>
    <row r="661" s="107" customFormat="1" spans="1:43">
      <c r="A661" s="112"/>
      <c r="B661" s="112"/>
      <c r="C661" s="112"/>
      <c r="D661" s="112"/>
      <c r="E661" s="112"/>
      <c r="F661" s="112"/>
      <c r="G661" s="112"/>
      <c r="H661" s="112"/>
      <c r="I661" s="112"/>
      <c r="J661" s="112"/>
      <c r="K661" s="112"/>
      <c r="L661" s="112"/>
      <c r="M661" s="112"/>
      <c r="N661" s="112"/>
      <c r="O661" s="112"/>
      <c r="P661" s="112"/>
      <c r="AI661" s="109"/>
      <c r="AJ661" s="109"/>
      <c r="AK661" s="109" t="s">
        <v>710</v>
      </c>
      <c r="AL661" s="109">
        <v>0</v>
      </c>
      <c r="AM661" s="109">
        <v>0</v>
      </c>
      <c r="AN661" s="109">
        <v>0</v>
      </c>
      <c r="AO661" s="109">
        <v>0</v>
      </c>
      <c r="AP661" s="109">
        <v>0</v>
      </c>
      <c r="AQ661" s="109">
        <v>0</v>
      </c>
    </row>
    <row r="662" s="107" customFormat="1" spans="1:43">
      <c r="A662" s="112"/>
      <c r="B662" s="112"/>
      <c r="C662" s="112"/>
      <c r="D662" s="112"/>
      <c r="E662" s="112"/>
      <c r="F662" s="112"/>
      <c r="G662" s="112"/>
      <c r="H662" s="112"/>
      <c r="I662" s="112"/>
      <c r="J662" s="112"/>
      <c r="K662" s="112"/>
      <c r="L662" s="112"/>
      <c r="M662" s="112"/>
      <c r="N662" s="112"/>
      <c r="O662" s="112"/>
      <c r="P662" s="112"/>
      <c r="AI662" s="109"/>
      <c r="AJ662" s="109"/>
      <c r="AK662" s="109" t="s">
        <v>711</v>
      </c>
      <c r="AL662" s="109">
        <v>0</v>
      </c>
      <c r="AM662" s="109">
        <v>0</v>
      </c>
      <c r="AN662" s="109">
        <v>0</v>
      </c>
      <c r="AO662" s="109">
        <v>0</v>
      </c>
      <c r="AP662" s="109">
        <v>0</v>
      </c>
      <c r="AQ662" s="109">
        <v>100000</v>
      </c>
    </row>
    <row r="663" s="107" customFormat="1" spans="1:43">
      <c r="A663" s="112"/>
      <c r="B663" s="112"/>
      <c r="C663" s="112"/>
      <c r="D663" s="112"/>
      <c r="E663" s="112"/>
      <c r="F663" s="112"/>
      <c r="G663" s="112"/>
      <c r="H663" s="112"/>
      <c r="I663" s="112"/>
      <c r="J663" s="112"/>
      <c r="K663" s="112"/>
      <c r="L663" s="112"/>
      <c r="M663" s="112"/>
      <c r="N663" s="112"/>
      <c r="O663" s="112"/>
      <c r="P663" s="112"/>
      <c r="AI663" s="109"/>
      <c r="AJ663" s="109"/>
      <c r="AK663" s="109" t="s">
        <v>712</v>
      </c>
      <c r="AL663" s="109">
        <v>0</v>
      </c>
      <c r="AM663" s="109">
        <v>0</v>
      </c>
      <c r="AN663" s="109">
        <v>0</v>
      </c>
      <c r="AO663" s="109">
        <v>0</v>
      </c>
      <c r="AP663" s="109">
        <v>0</v>
      </c>
      <c r="AQ663" s="109">
        <v>145700</v>
      </c>
    </row>
    <row r="664" s="107" customFormat="1" spans="1:43">
      <c r="A664" s="112"/>
      <c r="B664" s="112"/>
      <c r="C664" s="112"/>
      <c r="D664" s="112"/>
      <c r="E664" s="112"/>
      <c r="F664" s="112"/>
      <c r="G664" s="112"/>
      <c r="H664" s="112"/>
      <c r="I664" s="112"/>
      <c r="J664" s="112"/>
      <c r="K664" s="112"/>
      <c r="L664" s="112"/>
      <c r="M664" s="112"/>
      <c r="N664" s="112"/>
      <c r="O664" s="112"/>
      <c r="P664" s="112"/>
      <c r="AI664" s="109"/>
      <c r="AJ664" s="109"/>
      <c r="AK664" s="109" t="s">
        <v>713</v>
      </c>
      <c r="AL664" s="109">
        <v>0</v>
      </c>
      <c r="AM664" s="109">
        <v>0</v>
      </c>
      <c r="AN664" s="109">
        <v>0</v>
      </c>
      <c r="AO664" s="109">
        <v>0</v>
      </c>
      <c r="AP664" s="109">
        <v>0</v>
      </c>
      <c r="AQ664" s="109">
        <v>0</v>
      </c>
    </row>
    <row r="665" s="107" customFormat="1" spans="1:43">
      <c r="A665" s="112"/>
      <c r="B665" s="112"/>
      <c r="C665" s="112"/>
      <c r="D665" s="112"/>
      <c r="E665" s="112"/>
      <c r="F665" s="112"/>
      <c r="G665" s="112"/>
      <c r="H665" s="112"/>
      <c r="I665" s="112"/>
      <c r="J665" s="112"/>
      <c r="K665" s="112"/>
      <c r="L665" s="112"/>
      <c r="M665" s="112"/>
      <c r="N665" s="112"/>
      <c r="O665" s="112"/>
      <c r="P665" s="112"/>
      <c r="AI665" s="109"/>
      <c r="AJ665" s="109"/>
      <c r="AK665" s="109" t="s">
        <v>714</v>
      </c>
      <c r="AL665" s="109">
        <v>0</v>
      </c>
      <c r="AM665" s="109">
        <v>0</v>
      </c>
      <c r="AN665" s="109">
        <v>0</v>
      </c>
      <c r="AO665" s="109">
        <v>0</v>
      </c>
      <c r="AP665" s="109">
        <v>0</v>
      </c>
      <c r="AQ665" s="109">
        <v>0</v>
      </c>
    </row>
    <row r="666" s="107" customFormat="1" spans="1:43">
      <c r="A666" s="112"/>
      <c r="B666" s="112"/>
      <c r="C666" s="112"/>
      <c r="D666" s="112"/>
      <c r="E666" s="112"/>
      <c r="F666" s="112"/>
      <c r="G666" s="112"/>
      <c r="H666" s="112"/>
      <c r="I666" s="112"/>
      <c r="J666" s="112"/>
      <c r="K666" s="112"/>
      <c r="L666" s="112"/>
      <c r="M666" s="112"/>
      <c r="N666" s="112"/>
      <c r="O666" s="112"/>
      <c r="P666" s="112"/>
      <c r="AI666" s="109"/>
      <c r="AJ666" s="109"/>
      <c r="AK666" s="109" t="s">
        <v>715</v>
      </c>
      <c r="AL666" s="109">
        <v>0</v>
      </c>
      <c r="AM666" s="109">
        <v>0</v>
      </c>
      <c r="AN666" s="109">
        <v>0</v>
      </c>
      <c r="AO666" s="109">
        <v>0</v>
      </c>
      <c r="AP666" s="109">
        <v>0</v>
      </c>
      <c r="AQ666" s="109">
        <v>0</v>
      </c>
    </row>
    <row r="667" s="107" customFormat="1" spans="1:43">
      <c r="A667" s="112"/>
      <c r="B667" s="112"/>
      <c r="C667" s="112"/>
      <c r="D667" s="112"/>
      <c r="E667" s="112"/>
      <c r="F667" s="112"/>
      <c r="G667" s="112"/>
      <c r="H667" s="112"/>
      <c r="I667" s="112"/>
      <c r="J667" s="112"/>
      <c r="K667" s="112"/>
      <c r="L667" s="112"/>
      <c r="M667" s="112"/>
      <c r="N667" s="112"/>
      <c r="O667" s="112"/>
      <c r="P667" s="112"/>
      <c r="AI667" s="109"/>
      <c r="AJ667" s="109"/>
      <c r="AK667" s="109" t="s">
        <v>93</v>
      </c>
      <c r="AL667" s="109">
        <v>0</v>
      </c>
      <c r="AM667" s="109">
        <v>0</v>
      </c>
      <c r="AN667" s="109">
        <v>0</v>
      </c>
      <c r="AO667" s="109">
        <v>6</v>
      </c>
      <c r="AP667" s="109">
        <v>0</v>
      </c>
      <c r="AQ667" s="109">
        <v>7600</v>
      </c>
    </row>
    <row r="668" s="107" customFormat="1" spans="1:43">
      <c r="A668" s="112"/>
      <c r="B668" s="112"/>
      <c r="C668" s="112"/>
      <c r="D668" s="112"/>
      <c r="E668" s="112"/>
      <c r="F668" s="112"/>
      <c r="G668" s="112"/>
      <c r="H668" s="112"/>
      <c r="I668" s="112"/>
      <c r="J668" s="112"/>
      <c r="K668" s="112"/>
      <c r="L668" s="112"/>
      <c r="M668" s="112"/>
      <c r="N668" s="112"/>
      <c r="O668" s="112"/>
      <c r="P668" s="112"/>
      <c r="AI668" s="109"/>
      <c r="AJ668" s="109"/>
      <c r="AK668" s="109" t="s">
        <v>716</v>
      </c>
      <c r="AL668" s="109">
        <v>0</v>
      </c>
      <c r="AM668" s="109">
        <v>0</v>
      </c>
      <c r="AN668" s="109">
        <v>0</v>
      </c>
      <c r="AO668" s="109">
        <v>0</v>
      </c>
      <c r="AP668" s="109">
        <v>0</v>
      </c>
      <c r="AQ668" s="109">
        <v>0</v>
      </c>
    </row>
    <row r="669" s="107" customFormat="1" spans="1:43">
      <c r="A669" s="112"/>
      <c r="B669" s="112"/>
      <c r="C669" s="112"/>
      <c r="D669" s="112"/>
      <c r="E669" s="112"/>
      <c r="F669" s="112"/>
      <c r="G669" s="112"/>
      <c r="H669" s="112"/>
      <c r="I669" s="112"/>
      <c r="J669" s="112"/>
      <c r="K669" s="112"/>
      <c r="L669" s="112"/>
      <c r="M669" s="112"/>
      <c r="N669" s="112"/>
      <c r="O669" s="112"/>
      <c r="P669" s="112"/>
      <c r="AI669" s="109"/>
      <c r="AJ669" s="109"/>
      <c r="AK669" s="109" t="s">
        <v>717</v>
      </c>
      <c r="AL669" s="109">
        <v>0</v>
      </c>
      <c r="AM669" s="109">
        <v>0</v>
      </c>
      <c r="AN669" s="109">
        <v>0</v>
      </c>
      <c r="AO669" s="109">
        <v>0</v>
      </c>
      <c r="AP669" s="109">
        <v>0</v>
      </c>
      <c r="AQ669" s="109">
        <v>0</v>
      </c>
    </row>
    <row r="670" s="107" customFormat="1" spans="1:43">
      <c r="A670" s="112"/>
      <c r="B670" s="112"/>
      <c r="C670" s="112"/>
      <c r="D670" s="112"/>
      <c r="E670" s="112"/>
      <c r="F670" s="112"/>
      <c r="G670" s="112"/>
      <c r="H670" s="112"/>
      <c r="I670" s="112"/>
      <c r="J670" s="112"/>
      <c r="K670" s="112"/>
      <c r="L670" s="112"/>
      <c r="M670" s="112"/>
      <c r="N670" s="112"/>
      <c r="O670" s="112"/>
      <c r="P670" s="112"/>
      <c r="AI670" s="109"/>
      <c r="AJ670" s="109"/>
      <c r="AK670" s="109" t="s">
        <v>718</v>
      </c>
      <c r="AL670" s="109">
        <v>0</v>
      </c>
      <c r="AM670" s="109">
        <v>0</v>
      </c>
      <c r="AN670" s="109">
        <v>0</v>
      </c>
      <c r="AO670" s="109">
        <v>0</v>
      </c>
      <c r="AP670" s="109">
        <v>0</v>
      </c>
      <c r="AQ670" s="109">
        <v>0</v>
      </c>
    </row>
    <row r="671" s="107" customFormat="1" spans="1:43">
      <c r="A671" s="112"/>
      <c r="B671" s="112"/>
      <c r="C671" s="112"/>
      <c r="D671" s="112"/>
      <c r="E671" s="112"/>
      <c r="F671" s="112"/>
      <c r="G671" s="112"/>
      <c r="H671" s="112"/>
      <c r="I671" s="112"/>
      <c r="J671" s="112"/>
      <c r="K671" s="112"/>
      <c r="L671" s="112"/>
      <c r="M671" s="112"/>
      <c r="N671" s="112"/>
      <c r="O671" s="112"/>
      <c r="P671" s="112"/>
      <c r="AI671" s="109"/>
      <c r="AJ671" s="109"/>
      <c r="AK671" s="109" t="s">
        <v>719</v>
      </c>
      <c r="AL671" s="109">
        <v>0</v>
      </c>
      <c r="AM671" s="109">
        <v>0</v>
      </c>
      <c r="AN671" s="109">
        <v>0</v>
      </c>
      <c r="AO671" s="109">
        <v>0</v>
      </c>
      <c r="AP671" s="109">
        <v>0</v>
      </c>
      <c r="AQ671" s="109">
        <v>0</v>
      </c>
    </row>
    <row r="672" s="107" customFormat="1" spans="1:43">
      <c r="A672" s="112"/>
      <c r="B672" s="112"/>
      <c r="C672" s="112"/>
      <c r="D672" s="112"/>
      <c r="E672" s="112"/>
      <c r="F672" s="112"/>
      <c r="G672" s="112"/>
      <c r="H672" s="112"/>
      <c r="I672" s="112"/>
      <c r="J672" s="112"/>
      <c r="K672" s="112"/>
      <c r="L672" s="112"/>
      <c r="M672" s="112"/>
      <c r="N672" s="112"/>
      <c r="O672" s="112"/>
      <c r="P672" s="112"/>
      <c r="AI672" s="109"/>
      <c r="AJ672" s="109"/>
      <c r="AK672" s="109" t="s">
        <v>720</v>
      </c>
      <c r="AL672" s="109">
        <v>0</v>
      </c>
      <c r="AM672" s="109">
        <v>0</v>
      </c>
      <c r="AN672" s="109">
        <v>0</v>
      </c>
      <c r="AO672" s="109">
        <v>0</v>
      </c>
      <c r="AP672" s="109">
        <v>0</v>
      </c>
      <c r="AQ672" s="109">
        <v>0</v>
      </c>
    </row>
    <row r="673" s="107" customFormat="1" spans="1:43">
      <c r="A673" s="112"/>
      <c r="B673" s="112"/>
      <c r="C673" s="112"/>
      <c r="D673" s="112"/>
      <c r="E673" s="112"/>
      <c r="F673" s="112"/>
      <c r="G673" s="112"/>
      <c r="H673" s="112"/>
      <c r="I673" s="112"/>
      <c r="J673" s="112"/>
      <c r="K673" s="112"/>
      <c r="L673" s="112"/>
      <c r="M673" s="112"/>
      <c r="N673" s="112"/>
      <c r="O673" s="112"/>
      <c r="P673" s="112"/>
      <c r="AI673" s="109"/>
      <c r="AJ673" s="109"/>
      <c r="AK673" s="109" t="s">
        <v>721</v>
      </c>
      <c r="AL673" s="109">
        <v>0</v>
      </c>
      <c r="AM673" s="109">
        <v>0</v>
      </c>
      <c r="AN673" s="109">
        <v>0</v>
      </c>
      <c r="AO673" s="109">
        <v>0</v>
      </c>
      <c r="AP673" s="109">
        <v>0</v>
      </c>
      <c r="AQ673" s="109">
        <v>0</v>
      </c>
    </row>
    <row r="674" s="107" customFormat="1" spans="1:43">
      <c r="A674" s="112"/>
      <c r="B674" s="112"/>
      <c r="C674" s="112"/>
      <c r="D674" s="112"/>
      <c r="E674" s="112"/>
      <c r="F674" s="112"/>
      <c r="G674" s="112"/>
      <c r="H674" s="112"/>
      <c r="I674" s="112"/>
      <c r="J674" s="112"/>
      <c r="K674" s="112"/>
      <c r="L674" s="112"/>
      <c r="M674" s="112"/>
      <c r="N674" s="112"/>
      <c r="O674" s="112"/>
      <c r="P674" s="112"/>
      <c r="AI674" s="109"/>
      <c r="AJ674" s="109"/>
      <c r="AK674" s="109" t="s">
        <v>722</v>
      </c>
      <c r="AL674" s="109">
        <v>0</v>
      </c>
      <c r="AM674" s="109">
        <v>0</v>
      </c>
      <c r="AN674" s="109">
        <v>0</v>
      </c>
      <c r="AO674" s="109">
        <v>0</v>
      </c>
      <c r="AP674" s="109">
        <v>0</v>
      </c>
      <c r="AQ674" s="109">
        <v>0</v>
      </c>
    </row>
    <row r="675" s="107" customFormat="1" spans="1:43">
      <c r="A675" s="112"/>
      <c r="B675" s="112"/>
      <c r="C675" s="112"/>
      <c r="D675" s="112"/>
      <c r="E675" s="112"/>
      <c r="F675" s="112"/>
      <c r="G675" s="112"/>
      <c r="H675" s="112"/>
      <c r="I675" s="112"/>
      <c r="J675" s="112"/>
      <c r="K675" s="112"/>
      <c r="L675" s="112"/>
      <c r="M675" s="112"/>
      <c r="N675" s="112"/>
      <c r="O675" s="112"/>
      <c r="P675" s="112"/>
      <c r="AI675" s="109"/>
      <c r="AJ675" s="109"/>
      <c r="AK675" s="109" t="s">
        <v>723</v>
      </c>
      <c r="AL675" s="109">
        <v>0</v>
      </c>
      <c r="AM675" s="109">
        <v>0</v>
      </c>
      <c r="AN675" s="109">
        <v>0</v>
      </c>
      <c r="AO675" s="109">
        <v>0</v>
      </c>
      <c r="AP675" s="109">
        <v>0</v>
      </c>
      <c r="AQ675" s="109">
        <v>0</v>
      </c>
    </row>
    <row r="676" s="107" customFormat="1" spans="1:43">
      <c r="A676" s="112"/>
      <c r="B676" s="112"/>
      <c r="C676" s="112"/>
      <c r="D676" s="112"/>
      <c r="E676" s="112"/>
      <c r="F676" s="112"/>
      <c r="G676" s="112"/>
      <c r="H676" s="112"/>
      <c r="I676" s="112"/>
      <c r="J676" s="112"/>
      <c r="K676" s="112"/>
      <c r="L676" s="112"/>
      <c r="M676" s="112"/>
      <c r="N676" s="112"/>
      <c r="O676" s="112"/>
      <c r="P676" s="112"/>
      <c r="AI676" s="109"/>
      <c r="AJ676" s="109"/>
      <c r="AK676" s="109" t="s">
        <v>724</v>
      </c>
      <c r="AL676" s="109">
        <v>0</v>
      </c>
      <c r="AM676" s="109">
        <v>0</v>
      </c>
      <c r="AN676" s="109">
        <v>0</v>
      </c>
      <c r="AO676" s="109">
        <v>1</v>
      </c>
      <c r="AP676" s="109">
        <v>0</v>
      </c>
      <c r="AQ676" s="109">
        <v>0</v>
      </c>
    </row>
    <row r="677" s="107" customFormat="1" spans="1:43">
      <c r="A677" s="112"/>
      <c r="B677" s="112"/>
      <c r="C677" s="112"/>
      <c r="D677" s="112"/>
      <c r="E677" s="112"/>
      <c r="F677" s="112"/>
      <c r="G677" s="112"/>
      <c r="H677" s="112"/>
      <c r="I677" s="112"/>
      <c r="J677" s="112"/>
      <c r="K677" s="112"/>
      <c r="L677" s="112"/>
      <c r="M677" s="112"/>
      <c r="N677" s="112"/>
      <c r="O677" s="112"/>
      <c r="P677" s="112"/>
      <c r="AI677" s="109"/>
      <c r="AJ677" s="109"/>
      <c r="AK677" s="109" t="s">
        <v>725</v>
      </c>
      <c r="AL677" s="109">
        <v>0</v>
      </c>
      <c r="AM677" s="109">
        <v>0</v>
      </c>
      <c r="AN677" s="109">
        <v>0</v>
      </c>
      <c r="AO677" s="109">
        <v>0</v>
      </c>
      <c r="AP677" s="109">
        <v>0</v>
      </c>
      <c r="AQ677" s="109">
        <v>60000</v>
      </c>
    </row>
    <row r="678" s="107" customFormat="1" spans="1:43">
      <c r="A678" s="112"/>
      <c r="B678" s="112"/>
      <c r="C678" s="112"/>
      <c r="D678" s="112"/>
      <c r="E678" s="112"/>
      <c r="F678" s="112"/>
      <c r="G678" s="112"/>
      <c r="H678" s="112"/>
      <c r="I678" s="112"/>
      <c r="J678" s="112"/>
      <c r="K678" s="112"/>
      <c r="L678" s="112"/>
      <c r="M678" s="112"/>
      <c r="N678" s="112"/>
      <c r="O678" s="112"/>
      <c r="P678" s="112"/>
      <c r="AI678" s="109"/>
      <c r="AJ678" s="109"/>
      <c r="AK678" s="109" t="s">
        <v>726</v>
      </c>
      <c r="AL678" s="109">
        <v>0</v>
      </c>
      <c r="AM678" s="109">
        <v>0</v>
      </c>
      <c r="AN678" s="109">
        <v>0</v>
      </c>
      <c r="AO678" s="109">
        <v>0</v>
      </c>
      <c r="AP678" s="109">
        <v>0</v>
      </c>
      <c r="AQ678" s="109">
        <v>0</v>
      </c>
    </row>
    <row r="679" s="107" customFormat="1" spans="1:43">
      <c r="A679" s="112"/>
      <c r="B679" s="112"/>
      <c r="C679" s="112"/>
      <c r="D679" s="112"/>
      <c r="E679" s="112"/>
      <c r="F679" s="112"/>
      <c r="G679" s="112"/>
      <c r="H679" s="112"/>
      <c r="I679" s="112"/>
      <c r="J679" s="112"/>
      <c r="K679" s="112"/>
      <c r="L679" s="112"/>
      <c r="M679" s="112"/>
      <c r="N679" s="112"/>
      <c r="O679" s="112"/>
      <c r="P679" s="112"/>
      <c r="AI679" s="109"/>
      <c r="AJ679" s="109"/>
      <c r="AK679" s="109" t="s">
        <v>727</v>
      </c>
      <c r="AL679" s="109">
        <v>0</v>
      </c>
      <c r="AM679" s="109">
        <v>0</v>
      </c>
      <c r="AN679" s="109">
        <v>0</v>
      </c>
      <c r="AO679" s="109">
        <v>0</v>
      </c>
      <c r="AP679" s="109">
        <v>0</v>
      </c>
      <c r="AQ679" s="109">
        <v>0</v>
      </c>
    </row>
    <row r="680" s="107" customFormat="1" spans="1:43">
      <c r="A680" s="112"/>
      <c r="B680" s="112"/>
      <c r="C680" s="112"/>
      <c r="D680" s="112"/>
      <c r="E680" s="112"/>
      <c r="F680" s="112"/>
      <c r="G680" s="112"/>
      <c r="H680" s="112"/>
      <c r="I680" s="112"/>
      <c r="J680" s="112"/>
      <c r="K680" s="112"/>
      <c r="L680" s="112"/>
      <c r="M680" s="112"/>
      <c r="N680" s="112"/>
      <c r="O680" s="112"/>
      <c r="P680" s="112"/>
      <c r="AI680" s="109"/>
      <c r="AJ680" s="109"/>
      <c r="AK680" s="109" t="s">
        <v>728</v>
      </c>
      <c r="AL680" s="109">
        <v>0</v>
      </c>
      <c r="AM680" s="109">
        <v>0</v>
      </c>
      <c r="AN680" s="109">
        <v>0</v>
      </c>
      <c r="AO680" s="109">
        <v>0</v>
      </c>
      <c r="AP680" s="109">
        <v>0</v>
      </c>
      <c r="AQ680" s="109">
        <v>0</v>
      </c>
    </row>
    <row r="681" s="107" customFormat="1" spans="1:43">
      <c r="A681" s="112"/>
      <c r="B681" s="112"/>
      <c r="C681" s="112"/>
      <c r="D681" s="112"/>
      <c r="E681" s="112"/>
      <c r="F681" s="112"/>
      <c r="G681" s="112"/>
      <c r="H681" s="112"/>
      <c r="I681" s="112"/>
      <c r="J681" s="112"/>
      <c r="K681" s="112"/>
      <c r="L681" s="112"/>
      <c r="M681" s="112"/>
      <c r="N681" s="112"/>
      <c r="O681" s="112"/>
      <c r="P681" s="112"/>
      <c r="AI681" s="109"/>
      <c r="AJ681" s="109"/>
      <c r="AK681" s="109" t="s">
        <v>729</v>
      </c>
      <c r="AL681" s="109">
        <v>0</v>
      </c>
      <c r="AM681" s="109">
        <v>0</v>
      </c>
      <c r="AN681" s="109">
        <v>0</v>
      </c>
      <c r="AO681" s="109">
        <v>0</v>
      </c>
      <c r="AP681" s="109">
        <v>0</v>
      </c>
      <c r="AQ681" s="109">
        <v>165047</v>
      </c>
    </row>
    <row r="682" s="107" customFormat="1" spans="1:43">
      <c r="A682" s="112"/>
      <c r="B682" s="112"/>
      <c r="C682" s="112"/>
      <c r="D682" s="112"/>
      <c r="E682" s="112"/>
      <c r="F682" s="112"/>
      <c r="G682" s="112"/>
      <c r="H682" s="112"/>
      <c r="I682" s="112"/>
      <c r="J682" s="112"/>
      <c r="K682" s="112"/>
      <c r="L682" s="112"/>
      <c r="M682" s="112"/>
      <c r="N682" s="112"/>
      <c r="O682" s="112"/>
      <c r="P682" s="112"/>
      <c r="AI682" s="109"/>
      <c r="AJ682" s="109"/>
      <c r="AK682" s="109" t="s">
        <v>730</v>
      </c>
      <c r="AL682" s="109">
        <v>0</v>
      </c>
      <c r="AM682" s="109">
        <v>0</v>
      </c>
      <c r="AN682" s="109">
        <v>0</v>
      </c>
      <c r="AO682" s="109">
        <v>0</v>
      </c>
      <c r="AP682" s="109">
        <v>0</v>
      </c>
      <c r="AQ682" s="109">
        <v>0</v>
      </c>
    </row>
    <row r="683" s="107" customFormat="1" spans="1:43">
      <c r="A683" s="112"/>
      <c r="B683" s="112"/>
      <c r="C683" s="112"/>
      <c r="D683" s="112"/>
      <c r="E683" s="112"/>
      <c r="F683" s="112"/>
      <c r="G683" s="112"/>
      <c r="H683" s="112"/>
      <c r="I683" s="112"/>
      <c r="J683" s="112"/>
      <c r="K683" s="112"/>
      <c r="L683" s="112"/>
      <c r="M683" s="112"/>
      <c r="N683" s="112"/>
      <c r="O683" s="112"/>
      <c r="P683" s="112"/>
      <c r="AI683" s="109"/>
      <c r="AJ683" s="109"/>
      <c r="AK683" s="109" t="s">
        <v>731</v>
      </c>
      <c r="AL683" s="109">
        <v>0</v>
      </c>
      <c r="AM683" s="109">
        <v>0</v>
      </c>
      <c r="AN683" s="109">
        <v>0</v>
      </c>
      <c r="AO683" s="109">
        <v>0</v>
      </c>
      <c r="AP683" s="109">
        <v>0</v>
      </c>
      <c r="AQ683" s="109">
        <v>0</v>
      </c>
    </row>
    <row r="684" s="107" customFormat="1" spans="1:43">
      <c r="A684" s="112"/>
      <c r="B684" s="112"/>
      <c r="C684" s="112"/>
      <c r="D684" s="112"/>
      <c r="E684" s="112"/>
      <c r="F684" s="112"/>
      <c r="G684" s="112"/>
      <c r="H684" s="112"/>
      <c r="I684" s="112"/>
      <c r="J684" s="112"/>
      <c r="K684" s="112"/>
      <c r="L684" s="112"/>
      <c r="M684" s="112"/>
      <c r="N684" s="112"/>
      <c r="O684" s="112"/>
      <c r="P684" s="112"/>
      <c r="AI684" s="109"/>
      <c r="AJ684" s="109"/>
      <c r="AK684" s="109" t="s">
        <v>732</v>
      </c>
      <c r="AL684" s="109">
        <v>0</v>
      </c>
      <c r="AM684" s="109">
        <v>0</v>
      </c>
      <c r="AN684" s="109">
        <v>0</v>
      </c>
      <c r="AO684" s="109">
        <v>0</v>
      </c>
      <c r="AP684" s="109">
        <v>0</v>
      </c>
      <c r="AQ684" s="109">
        <v>1111</v>
      </c>
    </row>
    <row r="685" s="107" customFormat="1" spans="1:43">
      <c r="A685" s="112"/>
      <c r="B685" s="112"/>
      <c r="C685" s="112"/>
      <c r="D685" s="112"/>
      <c r="E685" s="112"/>
      <c r="F685" s="112"/>
      <c r="G685" s="112"/>
      <c r="H685" s="112"/>
      <c r="I685" s="112"/>
      <c r="J685" s="112"/>
      <c r="K685" s="112"/>
      <c r="L685" s="112"/>
      <c r="M685" s="112"/>
      <c r="N685" s="112"/>
      <c r="O685" s="112"/>
      <c r="P685" s="112"/>
      <c r="AI685" s="109"/>
      <c r="AJ685" s="109"/>
      <c r="AK685" s="109" t="s">
        <v>96</v>
      </c>
      <c r="AL685" s="109">
        <v>0</v>
      </c>
      <c r="AM685" s="109">
        <v>0</v>
      </c>
      <c r="AN685" s="109">
        <v>100000</v>
      </c>
      <c r="AO685" s="109">
        <v>0</v>
      </c>
      <c r="AP685" s="109">
        <v>0</v>
      </c>
      <c r="AQ685" s="109">
        <v>309888</v>
      </c>
    </row>
    <row r="686" s="107" customFormat="1" spans="1:43">
      <c r="A686" s="112"/>
      <c r="B686" s="112"/>
      <c r="C686" s="112"/>
      <c r="D686" s="112"/>
      <c r="E686" s="112"/>
      <c r="F686" s="112"/>
      <c r="G686" s="112"/>
      <c r="H686" s="112"/>
      <c r="I686" s="112"/>
      <c r="J686" s="112"/>
      <c r="K686" s="112"/>
      <c r="L686" s="112"/>
      <c r="M686" s="112"/>
      <c r="N686" s="112"/>
      <c r="O686" s="112"/>
      <c r="P686" s="112"/>
      <c r="AI686" s="109"/>
      <c r="AJ686" s="109"/>
      <c r="AK686" s="109" t="s">
        <v>733</v>
      </c>
      <c r="AL686" s="109">
        <v>0</v>
      </c>
      <c r="AM686" s="109">
        <v>0</v>
      </c>
      <c r="AN686" s="109">
        <v>0</v>
      </c>
      <c r="AO686" s="109">
        <v>0</v>
      </c>
      <c r="AP686" s="109">
        <v>0</v>
      </c>
      <c r="AQ686" s="109">
        <v>40000</v>
      </c>
    </row>
    <row r="687" s="107" customFormat="1" spans="1:43">
      <c r="A687" s="112"/>
      <c r="B687" s="112"/>
      <c r="C687" s="112"/>
      <c r="D687" s="112"/>
      <c r="E687" s="112"/>
      <c r="F687" s="112"/>
      <c r="G687" s="112"/>
      <c r="H687" s="112"/>
      <c r="I687" s="112"/>
      <c r="J687" s="112"/>
      <c r="K687" s="112"/>
      <c r="L687" s="112"/>
      <c r="M687" s="112"/>
      <c r="N687" s="112"/>
      <c r="O687" s="112"/>
      <c r="P687" s="112"/>
      <c r="AI687" s="109"/>
      <c r="AJ687" s="109"/>
      <c r="AK687" s="109" t="s">
        <v>734</v>
      </c>
      <c r="AL687" s="109">
        <v>0</v>
      </c>
      <c r="AM687" s="109">
        <v>0</v>
      </c>
      <c r="AN687" s="109">
        <v>0</v>
      </c>
      <c r="AO687" s="109">
        <v>0</v>
      </c>
      <c r="AP687" s="109">
        <v>0</v>
      </c>
      <c r="AQ687" s="109">
        <v>0</v>
      </c>
    </row>
    <row r="688" s="107" customFormat="1" spans="1:43">
      <c r="A688" s="112"/>
      <c r="B688" s="112"/>
      <c r="C688" s="112"/>
      <c r="D688" s="112"/>
      <c r="E688" s="112"/>
      <c r="F688" s="112"/>
      <c r="G688" s="112"/>
      <c r="H688" s="112"/>
      <c r="I688" s="112"/>
      <c r="J688" s="112"/>
      <c r="K688" s="112"/>
      <c r="L688" s="112"/>
      <c r="M688" s="112"/>
      <c r="N688" s="112"/>
      <c r="O688" s="112"/>
      <c r="P688" s="112"/>
      <c r="AI688" s="109"/>
      <c r="AJ688" s="109"/>
      <c r="AK688" s="109" t="s">
        <v>98</v>
      </c>
      <c r="AL688" s="109">
        <v>0</v>
      </c>
      <c r="AM688" s="109">
        <v>0</v>
      </c>
      <c r="AN688" s="109">
        <v>0</v>
      </c>
      <c r="AO688" s="109">
        <v>6</v>
      </c>
      <c r="AP688" s="109">
        <v>35000</v>
      </c>
      <c r="AQ688" s="109">
        <v>35000</v>
      </c>
    </row>
    <row r="689" s="107" customFormat="1" spans="1:43">
      <c r="A689" s="112"/>
      <c r="B689" s="112"/>
      <c r="C689" s="112"/>
      <c r="D689" s="112"/>
      <c r="E689" s="112"/>
      <c r="F689" s="112"/>
      <c r="G689" s="112"/>
      <c r="H689" s="112"/>
      <c r="I689" s="112"/>
      <c r="J689" s="112"/>
      <c r="K689" s="112"/>
      <c r="L689" s="112"/>
      <c r="M689" s="112"/>
      <c r="N689" s="112"/>
      <c r="O689" s="112"/>
      <c r="P689" s="112"/>
      <c r="AI689" s="109"/>
      <c r="AJ689" s="109"/>
      <c r="AK689" s="109" t="s">
        <v>735</v>
      </c>
      <c r="AL689" s="109">
        <v>0</v>
      </c>
      <c r="AM689" s="109">
        <v>0</v>
      </c>
      <c r="AN689" s="109">
        <v>0</v>
      </c>
      <c r="AO689" s="109">
        <v>0</v>
      </c>
      <c r="AP689" s="109">
        <v>0</v>
      </c>
      <c r="AQ689" s="109">
        <v>0</v>
      </c>
    </row>
    <row r="690" s="107" customFormat="1" spans="1:43">
      <c r="A690" s="112"/>
      <c r="B690" s="112"/>
      <c r="C690" s="112"/>
      <c r="D690" s="112"/>
      <c r="E690" s="112"/>
      <c r="F690" s="112"/>
      <c r="G690" s="112"/>
      <c r="H690" s="112"/>
      <c r="I690" s="112"/>
      <c r="J690" s="112"/>
      <c r="K690" s="112"/>
      <c r="L690" s="112"/>
      <c r="M690" s="112"/>
      <c r="N690" s="112"/>
      <c r="O690" s="112"/>
      <c r="P690" s="112"/>
      <c r="AI690" s="109"/>
      <c r="AJ690" s="109"/>
      <c r="AK690" s="109" t="s">
        <v>736</v>
      </c>
      <c r="AL690" s="109">
        <v>0</v>
      </c>
      <c r="AM690" s="109">
        <v>0</v>
      </c>
      <c r="AN690" s="109">
        <v>0</v>
      </c>
      <c r="AO690" s="109">
        <v>0</v>
      </c>
      <c r="AP690" s="109">
        <v>0</v>
      </c>
      <c r="AQ690" s="109">
        <v>0</v>
      </c>
    </row>
    <row r="691" s="107" customFormat="1" spans="1:43">
      <c r="A691" s="112"/>
      <c r="B691" s="112"/>
      <c r="C691" s="112"/>
      <c r="D691" s="112"/>
      <c r="E691" s="112"/>
      <c r="F691" s="112"/>
      <c r="G691" s="112"/>
      <c r="H691" s="112"/>
      <c r="I691" s="112"/>
      <c r="J691" s="112"/>
      <c r="K691" s="112"/>
      <c r="L691" s="112"/>
      <c r="M691" s="112"/>
      <c r="N691" s="112"/>
      <c r="O691" s="112"/>
      <c r="P691" s="112"/>
      <c r="AI691" s="109"/>
      <c r="AJ691" s="109"/>
      <c r="AK691" s="109" t="s">
        <v>737</v>
      </c>
      <c r="AL691" s="109">
        <v>0</v>
      </c>
      <c r="AM691" s="109">
        <v>0</v>
      </c>
      <c r="AN691" s="109">
        <v>0</v>
      </c>
      <c r="AO691" s="109">
        <v>0</v>
      </c>
      <c r="AP691" s="109">
        <v>0</v>
      </c>
      <c r="AQ691" s="109">
        <v>0</v>
      </c>
    </row>
    <row r="692" s="107" customFormat="1" spans="1:43">
      <c r="A692" s="112"/>
      <c r="B692" s="112"/>
      <c r="C692" s="112"/>
      <c r="D692" s="112"/>
      <c r="E692" s="112"/>
      <c r="F692" s="112"/>
      <c r="G692" s="112"/>
      <c r="H692" s="112"/>
      <c r="I692" s="112"/>
      <c r="J692" s="112"/>
      <c r="K692" s="112"/>
      <c r="L692" s="112"/>
      <c r="M692" s="112"/>
      <c r="N692" s="112"/>
      <c r="O692" s="112"/>
      <c r="P692" s="112"/>
      <c r="AI692" s="109"/>
      <c r="AJ692" s="109"/>
      <c r="AK692" s="109" t="s">
        <v>738</v>
      </c>
      <c r="AL692" s="109">
        <v>0</v>
      </c>
      <c r="AM692" s="109">
        <v>0</v>
      </c>
      <c r="AN692" s="109">
        <v>0</v>
      </c>
      <c r="AO692" s="109">
        <v>0</v>
      </c>
      <c r="AP692" s="109">
        <v>0</v>
      </c>
      <c r="AQ692" s="109">
        <v>0</v>
      </c>
    </row>
    <row r="693" s="107" customFormat="1" spans="1:43">
      <c r="A693" s="112"/>
      <c r="B693" s="112"/>
      <c r="C693" s="112"/>
      <c r="D693" s="112"/>
      <c r="E693" s="112"/>
      <c r="F693" s="112"/>
      <c r="G693" s="112"/>
      <c r="H693" s="112"/>
      <c r="I693" s="112"/>
      <c r="J693" s="112"/>
      <c r="K693" s="112"/>
      <c r="L693" s="112"/>
      <c r="M693" s="112"/>
      <c r="N693" s="112"/>
      <c r="O693" s="112"/>
      <c r="P693" s="112"/>
      <c r="AI693" s="109"/>
      <c r="AJ693" s="109"/>
      <c r="AK693" s="109" t="s">
        <v>739</v>
      </c>
      <c r="AL693" s="109">
        <v>0</v>
      </c>
      <c r="AM693" s="109">
        <v>0</v>
      </c>
      <c r="AN693" s="109">
        <v>0</v>
      </c>
      <c r="AO693" s="109">
        <v>13</v>
      </c>
      <c r="AP693" s="109">
        <v>200000</v>
      </c>
      <c r="AQ693" s="109">
        <v>200000</v>
      </c>
    </row>
    <row r="694" s="107" customFormat="1" spans="1:43">
      <c r="A694" s="112"/>
      <c r="B694" s="112"/>
      <c r="C694" s="112"/>
      <c r="D694" s="112"/>
      <c r="E694" s="112"/>
      <c r="F694" s="112"/>
      <c r="G694" s="112"/>
      <c r="H694" s="112"/>
      <c r="I694" s="112"/>
      <c r="J694" s="112"/>
      <c r="K694" s="112"/>
      <c r="L694" s="112"/>
      <c r="M694" s="112"/>
      <c r="N694" s="112"/>
      <c r="O694" s="112"/>
      <c r="P694" s="112"/>
      <c r="AI694" s="109"/>
      <c r="AJ694" s="109"/>
      <c r="AK694" s="109" t="s">
        <v>740</v>
      </c>
      <c r="AL694" s="109">
        <v>0</v>
      </c>
      <c r="AM694" s="109">
        <v>0</v>
      </c>
      <c r="AN694" s="109">
        <v>0</v>
      </c>
      <c r="AO694" s="109">
        <v>0</v>
      </c>
      <c r="AP694" s="109">
        <v>0</v>
      </c>
      <c r="AQ694" s="109">
        <v>0</v>
      </c>
    </row>
    <row r="695" s="107" customFormat="1" spans="1:43">
      <c r="A695" s="112"/>
      <c r="B695" s="112"/>
      <c r="C695" s="112"/>
      <c r="D695" s="112"/>
      <c r="E695" s="112"/>
      <c r="F695" s="112"/>
      <c r="G695" s="112"/>
      <c r="H695" s="112"/>
      <c r="I695" s="112"/>
      <c r="J695" s="112"/>
      <c r="K695" s="112"/>
      <c r="L695" s="112"/>
      <c r="M695" s="112"/>
      <c r="N695" s="112"/>
      <c r="O695" s="112"/>
      <c r="P695" s="112"/>
      <c r="AI695" s="109"/>
      <c r="AJ695" s="109"/>
      <c r="AK695" s="109" t="s">
        <v>741</v>
      </c>
      <c r="AL695" s="109">
        <v>0</v>
      </c>
      <c r="AM695" s="109">
        <v>0</v>
      </c>
      <c r="AN695" s="109">
        <v>0</v>
      </c>
      <c r="AO695" s="109">
        <v>0</v>
      </c>
      <c r="AP695" s="109">
        <v>0</v>
      </c>
      <c r="AQ695" s="109">
        <v>0</v>
      </c>
    </row>
    <row r="696" s="107" customFormat="1" spans="1:43">
      <c r="A696" s="112"/>
      <c r="B696" s="112"/>
      <c r="C696" s="112"/>
      <c r="D696" s="112"/>
      <c r="E696" s="112"/>
      <c r="F696" s="112"/>
      <c r="G696" s="112"/>
      <c r="H696" s="112"/>
      <c r="I696" s="112"/>
      <c r="J696" s="112"/>
      <c r="K696" s="112"/>
      <c r="L696" s="112"/>
      <c r="M696" s="112"/>
      <c r="N696" s="112"/>
      <c r="O696" s="112"/>
      <c r="P696" s="112"/>
      <c r="AI696" s="109"/>
      <c r="AJ696" s="109"/>
      <c r="AK696" s="109" t="s">
        <v>742</v>
      </c>
      <c r="AL696" s="109">
        <v>0</v>
      </c>
      <c r="AM696" s="109">
        <v>0</v>
      </c>
      <c r="AN696" s="109">
        <v>0</v>
      </c>
      <c r="AO696" s="109">
        <v>0</v>
      </c>
      <c r="AP696" s="109">
        <v>0</v>
      </c>
      <c r="AQ696" s="109">
        <v>0</v>
      </c>
    </row>
    <row r="697" s="107" customFormat="1" spans="1:43">
      <c r="A697" s="112"/>
      <c r="B697" s="112"/>
      <c r="C697" s="112"/>
      <c r="D697" s="112"/>
      <c r="E697" s="112"/>
      <c r="F697" s="112"/>
      <c r="G697" s="112"/>
      <c r="H697" s="112"/>
      <c r="I697" s="112"/>
      <c r="J697" s="112"/>
      <c r="K697" s="112"/>
      <c r="L697" s="112"/>
      <c r="M697" s="112"/>
      <c r="N697" s="112"/>
      <c r="O697" s="112"/>
      <c r="P697" s="112"/>
      <c r="AI697" s="109"/>
      <c r="AJ697" s="109"/>
      <c r="AK697" s="109" t="s">
        <v>743</v>
      </c>
      <c r="AL697" s="109">
        <v>0</v>
      </c>
      <c r="AM697" s="109">
        <v>0</v>
      </c>
      <c r="AN697" s="109">
        <v>0</v>
      </c>
      <c r="AO697" s="109">
        <v>0</v>
      </c>
      <c r="AP697" s="109">
        <v>0</v>
      </c>
      <c r="AQ697" s="109">
        <v>0</v>
      </c>
    </row>
    <row r="698" s="107" customFormat="1" spans="1:43">
      <c r="A698" s="112"/>
      <c r="B698" s="112"/>
      <c r="C698" s="112"/>
      <c r="D698" s="112"/>
      <c r="E698" s="112"/>
      <c r="F698" s="112"/>
      <c r="G698" s="112"/>
      <c r="H698" s="112"/>
      <c r="I698" s="112"/>
      <c r="J698" s="112"/>
      <c r="K698" s="112"/>
      <c r="L698" s="112"/>
      <c r="M698" s="112"/>
      <c r="N698" s="112"/>
      <c r="O698" s="112"/>
      <c r="P698" s="112"/>
      <c r="AI698" s="109"/>
      <c r="AJ698" s="109"/>
      <c r="AK698" s="109" t="s">
        <v>744</v>
      </c>
      <c r="AL698" s="109">
        <v>0</v>
      </c>
      <c r="AM698" s="109">
        <v>0</v>
      </c>
      <c r="AN698" s="109">
        <v>0</v>
      </c>
      <c r="AO698" s="109">
        <v>0</v>
      </c>
      <c r="AP698" s="109">
        <v>0</v>
      </c>
      <c r="AQ698" s="109">
        <v>0</v>
      </c>
    </row>
    <row r="699" s="107" customFormat="1" spans="1:43">
      <c r="A699" s="112"/>
      <c r="B699" s="112"/>
      <c r="C699" s="112"/>
      <c r="D699" s="112"/>
      <c r="E699" s="112"/>
      <c r="F699" s="112"/>
      <c r="G699" s="112"/>
      <c r="H699" s="112"/>
      <c r="I699" s="112"/>
      <c r="J699" s="112"/>
      <c r="K699" s="112"/>
      <c r="L699" s="112"/>
      <c r="M699" s="112"/>
      <c r="N699" s="112"/>
      <c r="O699" s="112"/>
      <c r="P699" s="112"/>
      <c r="AI699" s="109"/>
      <c r="AJ699" s="109"/>
      <c r="AK699" s="109" t="s">
        <v>745</v>
      </c>
      <c r="AL699" s="109">
        <v>0</v>
      </c>
      <c r="AM699" s="109">
        <v>0</v>
      </c>
      <c r="AN699" s="109">
        <v>0</v>
      </c>
      <c r="AO699" s="109">
        <v>0</v>
      </c>
      <c r="AP699" s="109">
        <v>0</v>
      </c>
      <c r="AQ699" s="109">
        <v>30000</v>
      </c>
    </row>
    <row r="700" s="107" customFormat="1" spans="1:43">
      <c r="A700" s="112"/>
      <c r="B700" s="112"/>
      <c r="C700" s="112"/>
      <c r="D700" s="112"/>
      <c r="E700" s="112"/>
      <c r="F700" s="112"/>
      <c r="G700" s="112"/>
      <c r="H700" s="112"/>
      <c r="I700" s="112"/>
      <c r="J700" s="112"/>
      <c r="K700" s="112"/>
      <c r="L700" s="112"/>
      <c r="M700" s="112"/>
      <c r="N700" s="112"/>
      <c r="O700" s="112"/>
      <c r="P700" s="112"/>
      <c r="AI700" s="109"/>
      <c r="AJ700" s="109"/>
      <c r="AK700" s="109" t="s">
        <v>746</v>
      </c>
      <c r="AL700" s="109">
        <v>0</v>
      </c>
      <c r="AM700" s="109">
        <v>0</v>
      </c>
      <c r="AN700" s="109">
        <v>0</v>
      </c>
      <c r="AO700" s="109">
        <v>0</v>
      </c>
      <c r="AP700" s="109">
        <v>0</v>
      </c>
      <c r="AQ700" s="109">
        <v>0</v>
      </c>
    </row>
    <row r="701" s="107" customFormat="1" spans="1:43">
      <c r="A701" s="112"/>
      <c r="B701" s="112"/>
      <c r="C701" s="112"/>
      <c r="D701" s="112"/>
      <c r="E701" s="112"/>
      <c r="F701" s="112"/>
      <c r="G701" s="112"/>
      <c r="H701" s="112"/>
      <c r="I701" s="112"/>
      <c r="J701" s="112"/>
      <c r="K701" s="112"/>
      <c r="L701" s="112"/>
      <c r="M701" s="112"/>
      <c r="N701" s="112"/>
      <c r="O701" s="112"/>
      <c r="P701" s="112"/>
      <c r="AI701" s="109"/>
      <c r="AJ701" s="109"/>
      <c r="AK701" s="109" t="s">
        <v>747</v>
      </c>
      <c r="AL701" s="109">
        <v>0</v>
      </c>
      <c r="AM701" s="109">
        <v>0</v>
      </c>
      <c r="AN701" s="109">
        <v>0</v>
      </c>
      <c r="AO701" s="109">
        <v>0</v>
      </c>
      <c r="AP701" s="109">
        <v>0</v>
      </c>
      <c r="AQ701" s="109">
        <v>0</v>
      </c>
    </row>
    <row r="702" s="107" customFormat="1" spans="1:43">
      <c r="A702" s="112"/>
      <c r="B702" s="112"/>
      <c r="C702" s="112"/>
      <c r="D702" s="112"/>
      <c r="E702" s="112"/>
      <c r="F702" s="112"/>
      <c r="G702" s="112"/>
      <c r="H702" s="112"/>
      <c r="I702" s="112"/>
      <c r="J702" s="112"/>
      <c r="K702" s="112"/>
      <c r="L702" s="112"/>
      <c r="M702" s="112"/>
      <c r="N702" s="112"/>
      <c r="O702" s="112"/>
      <c r="P702" s="112"/>
      <c r="AI702" s="109"/>
      <c r="AJ702" s="109"/>
      <c r="AK702" s="109" t="s">
        <v>748</v>
      </c>
      <c r="AL702" s="109">
        <v>0</v>
      </c>
      <c r="AM702" s="109">
        <v>0</v>
      </c>
      <c r="AN702" s="109">
        <v>0</v>
      </c>
      <c r="AO702" s="109">
        <v>0</v>
      </c>
      <c r="AP702" s="109">
        <v>0</v>
      </c>
      <c r="AQ702" s="109">
        <v>0</v>
      </c>
    </row>
    <row r="703" s="107" customFormat="1" spans="1:43">
      <c r="A703" s="112"/>
      <c r="B703" s="112"/>
      <c r="C703" s="112"/>
      <c r="D703" s="112"/>
      <c r="E703" s="112"/>
      <c r="F703" s="112"/>
      <c r="G703" s="112"/>
      <c r="H703" s="112"/>
      <c r="I703" s="112"/>
      <c r="J703" s="112"/>
      <c r="K703" s="112"/>
      <c r="L703" s="112"/>
      <c r="M703" s="112"/>
      <c r="N703" s="112"/>
      <c r="O703" s="112"/>
      <c r="P703" s="112"/>
      <c r="AI703" s="109"/>
      <c r="AJ703" s="109"/>
      <c r="AK703" s="109" t="s">
        <v>79</v>
      </c>
      <c r="AL703" s="109">
        <v>0</v>
      </c>
      <c r="AM703" s="109">
        <v>0</v>
      </c>
      <c r="AN703" s="109">
        <v>0</v>
      </c>
      <c r="AO703" s="109">
        <v>2</v>
      </c>
      <c r="AP703" s="109">
        <v>400000</v>
      </c>
      <c r="AQ703" s="109">
        <v>1291012</v>
      </c>
    </row>
    <row r="704" s="107" customFormat="1" spans="1:43">
      <c r="A704" s="112"/>
      <c r="B704" s="112"/>
      <c r="C704" s="112"/>
      <c r="D704" s="112"/>
      <c r="E704" s="112"/>
      <c r="F704" s="112"/>
      <c r="G704" s="112"/>
      <c r="H704" s="112"/>
      <c r="I704" s="112"/>
      <c r="J704" s="112"/>
      <c r="K704" s="112"/>
      <c r="L704" s="112"/>
      <c r="M704" s="112"/>
      <c r="N704" s="112"/>
      <c r="O704" s="112"/>
      <c r="P704" s="112"/>
      <c r="AI704" s="109"/>
      <c r="AJ704" s="109"/>
      <c r="AK704" s="109" t="s">
        <v>749</v>
      </c>
      <c r="AL704" s="109">
        <v>0</v>
      </c>
      <c r="AM704" s="109">
        <v>0</v>
      </c>
      <c r="AN704" s="109">
        <v>0</v>
      </c>
      <c r="AO704" s="109">
        <v>0</v>
      </c>
      <c r="AP704" s="109">
        <v>0</v>
      </c>
      <c r="AQ704" s="109">
        <v>0</v>
      </c>
    </row>
    <row r="705" s="107" customFormat="1" spans="1:43">
      <c r="A705" s="112"/>
      <c r="B705" s="112"/>
      <c r="C705" s="112"/>
      <c r="D705" s="112"/>
      <c r="E705" s="112"/>
      <c r="F705" s="112"/>
      <c r="G705" s="112"/>
      <c r="H705" s="112"/>
      <c r="I705" s="112"/>
      <c r="J705" s="112"/>
      <c r="K705" s="112"/>
      <c r="L705" s="112"/>
      <c r="M705" s="112"/>
      <c r="N705" s="112"/>
      <c r="O705" s="112"/>
      <c r="P705" s="112"/>
      <c r="AI705" s="109"/>
      <c r="AJ705" s="109"/>
      <c r="AK705" s="109" t="s">
        <v>750</v>
      </c>
      <c r="AL705" s="109">
        <v>0</v>
      </c>
      <c r="AM705" s="109">
        <v>0</v>
      </c>
      <c r="AN705" s="109">
        <v>0</v>
      </c>
      <c r="AO705" s="109">
        <v>0</v>
      </c>
      <c r="AP705" s="109">
        <v>0</v>
      </c>
      <c r="AQ705" s="109">
        <v>0</v>
      </c>
    </row>
    <row r="706" s="107" customFormat="1" spans="1:43">
      <c r="A706" s="112"/>
      <c r="B706" s="112"/>
      <c r="C706" s="112"/>
      <c r="D706" s="112"/>
      <c r="E706" s="112"/>
      <c r="F706" s="112"/>
      <c r="G706" s="112"/>
      <c r="H706" s="112"/>
      <c r="I706" s="112"/>
      <c r="J706" s="112"/>
      <c r="K706" s="112"/>
      <c r="L706" s="112"/>
      <c r="M706" s="112"/>
      <c r="N706" s="112"/>
      <c r="O706" s="112"/>
      <c r="P706" s="112"/>
      <c r="AI706" s="109"/>
      <c r="AJ706" s="109"/>
      <c r="AK706" s="109" t="s">
        <v>751</v>
      </c>
      <c r="AL706" s="109">
        <v>0</v>
      </c>
      <c r="AM706" s="109">
        <v>0</v>
      </c>
      <c r="AN706" s="109">
        <v>0</v>
      </c>
      <c r="AO706" s="109">
        <v>0</v>
      </c>
      <c r="AP706" s="109">
        <v>0</v>
      </c>
      <c r="AQ706" s="109">
        <v>0</v>
      </c>
    </row>
    <row r="707" s="107" customFormat="1" spans="1:43">
      <c r="A707" s="112"/>
      <c r="B707" s="112"/>
      <c r="C707" s="112"/>
      <c r="D707" s="112"/>
      <c r="E707" s="112"/>
      <c r="F707" s="112"/>
      <c r="G707" s="112"/>
      <c r="H707" s="112"/>
      <c r="I707" s="112"/>
      <c r="J707" s="112"/>
      <c r="K707" s="112"/>
      <c r="L707" s="112"/>
      <c r="M707" s="112"/>
      <c r="N707" s="112"/>
      <c r="O707" s="112"/>
      <c r="P707" s="112"/>
      <c r="AI707" s="109"/>
      <c r="AJ707" s="109"/>
      <c r="AK707" s="109" t="s">
        <v>752</v>
      </c>
      <c r="AL707" s="109">
        <v>0</v>
      </c>
      <c r="AM707" s="109">
        <v>0</v>
      </c>
      <c r="AN707" s="109">
        <v>0</v>
      </c>
      <c r="AO707" s="109">
        <v>1</v>
      </c>
      <c r="AP707" s="109">
        <v>0</v>
      </c>
      <c r="AQ707" s="109">
        <v>0</v>
      </c>
    </row>
    <row r="708" s="107" customFormat="1" spans="1:43">
      <c r="A708" s="112"/>
      <c r="B708" s="112"/>
      <c r="C708" s="112"/>
      <c r="D708" s="112"/>
      <c r="E708" s="112"/>
      <c r="F708" s="112"/>
      <c r="G708" s="112"/>
      <c r="H708" s="112"/>
      <c r="I708" s="112"/>
      <c r="J708" s="112"/>
      <c r="K708" s="112"/>
      <c r="L708" s="112"/>
      <c r="M708" s="112"/>
      <c r="N708" s="112"/>
      <c r="O708" s="112"/>
      <c r="P708" s="112"/>
      <c r="AI708" s="109"/>
      <c r="AJ708" s="109"/>
      <c r="AK708" s="109" t="s">
        <v>753</v>
      </c>
      <c r="AL708" s="109">
        <v>0</v>
      </c>
      <c r="AM708" s="109">
        <v>0</v>
      </c>
      <c r="AN708" s="109">
        <v>0</v>
      </c>
      <c r="AO708" s="109">
        <v>0</v>
      </c>
      <c r="AP708" s="109">
        <v>0</v>
      </c>
      <c r="AQ708" s="109">
        <v>0</v>
      </c>
    </row>
    <row r="709" s="107" customFormat="1" spans="1:43">
      <c r="A709" s="112"/>
      <c r="B709" s="112"/>
      <c r="C709" s="112"/>
      <c r="D709" s="112"/>
      <c r="E709" s="112"/>
      <c r="F709" s="112"/>
      <c r="G709" s="112"/>
      <c r="H709" s="112"/>
      <c r="I709" s="112"/>
      <c r="J709" s="112"/>
      <c r="K709" s="112"/>
      <c r="L709" s="112"/>
      <c r="M709" s="112"/>
      <c r="N709" s="112"/>
      <c r="O709" s="112"/>
      <c r="P709" s="112"/>
      <c r="AI709" s="109"/>
      <c r="AJ709" s="109"/>
      <c r="AK709" s="109" t="s">
        <v>754</v>
      </c>
      <c r="AL709" s="109">
        <v>0</v>
      </c>
      <c r="AM709" s="109">
        <v>0</v>
      </c>
      <c r="AN709" s="109">
        <v>0</v>
      </c>
      <c r="AO709" s="109">
        <v>0</v>
      </c>
      <c r="AP709" s="109">
        <v>0</v>
      </c>
      <c r="AQ709" s="109">
        <v>0</v>
      </c>
    </row>
    <row r="710" s="107" customFormat="1" spans="1:43">
      <c r="A710" s="112"/>
      <c r="B710" s="112"/>
      <c r="C710" s="112"/>
      <c r="D710" s="112"/>
      <c r="E710" s="112"/>
      <c r="F710" s="112"/>
      <c r="G710" s="112"/>
      <c r="H710" s="112"/>
      <c r="I710" s="112"/>
      <c r="J710" s="112"/>
      <c r="K710" s="112"/>
      <c r="L710" s="112"/>
      <c r="M710" s="112"/>
      <c r="N710" s="112"/>
      <c r="O710" s="112"/>
      <c r="P710" s="112"/>
      <c r="AI710" s="109"/>
      <c r="AJ710" s="109"/>
      <c r="AK710" s="109" t="s">
        <v>755</v>
      </c>
      <c r="AL710" s="109">
        <v>0</v>
      </c>
      <c r="AM710" s="109">
        <v>0</v>
      </c>
      <c r="AN710" s="109">
        <v>0</v>
      </c>
      <c r="AO710" s="109">
        <v>0</v>
      </c>
      <c r="AP710" s="109">
        <v>0</v>
      </c>
      <c r="AQ710" s="109">
        <v>0</v>
      </c>
    </row>
    <row r="711" s="107" customFormat="1" spans="1:43">
      <c r="A711" s="112"/>
      <c r="B711" s="112"/>
      <c r="C711" s="112"/>
      <c r="D711" s="112"/>
      <c r="E711" s="112"/>
      <c r="F711" s="112"/>
      <c r="G711" s="112"/>
      <c r="H711" s="112"/>
      <c r="I711" s="112"/>
      <c r="J711" s="112"/>
      <c r="K711" s="112"/>
      <c r="L711" s="112"/>
      <c r="M711" s="112"/>
      <c r="N711" s="112"/>
      <c r="O711" s="112"/>
      <c r="P711" s="112"/>
      <c r="AI711" s="109"/>
      <c r="AJ711" s="109"/>
      <c r="AK711" s="109" t="s">
        <v>756</v>
      </c>
      <c r="AL711" s="109">
        <v>0</v>
      </c>
      <c r="AM711" s="109">
        <v>0</v>
      </c>
      <c r="AN711" s="109">
        <v>0</v>
      </c>
      <c r="AO711" s="109">
        <v>0</v>
      </c>
      <c r="AP711" s="109">
        <v>0</v>
      </c>
      <c r="AQ711" s="109">
        <v>20000</v>
      </c>
    </row>
    <row r="712" s="107" customFormat="1" spans="1:43">
      <c r="A712" s="112"/>
      <c r="B712" s="112"/>
      <c r="C712" s="112"/>
      <c r="D712" s="112"/>
      <c r="E712" s="112"/>
      <c r="F712" s="112"/>
      <c r="G712" s="112"/>
      <c r="H712" s="112"/>
      <c r="I712" s="112"/>
      <c r="J712" s="112"/>
      <c r="K712" s="112"/>
      <c r="L712" s="112"/>
      <c r="M712" s="112"/>
      <c r="N712" s="112"/>
      <c r="O712" s="112"/>
      <c r="P712" s="112"/>
      <c r="AI712" s="109"/>
      <c r="AJ712" s="109"/>
      <c r="AK712" s="109" t="s">
        <v>757</v>
      </c>
      <c r="AL712" s="109">
        <v>0</v>
      </c>
      <c r="AM712" s="109">
        <v>0</v>
      </c>
      <c r="AN712" s="109">
        <v>0</v>
      </c>
      <c r="AO712" s="109">
        <v>0</v>
      </c>
      <c r="AP712" s="109">
        <v>0</v>
      </c>
      <c r="AQ712" s="109">
        <v>0</v>
      </c>
    </row>
    <row r="713" s="107" customFormat="1" spans="1:43">
      <c r="A713" s="112"/>
      <c r="B713" s="112"/>
      <c r="C713" s="112"/>
      <c r="D713" s="112"/>
      <c r="E713" s="112"/>
      <c r="F713" s="112"/>
      <c r="G713" s="112"/>
      <c r="H713" s="112"/>
      <c r="I713" s="112"/>
      <c r="J713" s="112"/>
      <c r="K713" s="112"/>
      <c r="L713" s="112"/>
      <c r="M713" s="112"/>
      <c r="N713" s="112"/>
      <c r="O713" s="112"/>
      <c r="P713" s="112"/>
      <c r="AI713" s="109"/>
      <c r="AJ713" s="109"/>
      <c r="AK713" s="109" t="s">
        <v>758</v>
      </c>
      <c r="AL713" s="109">
        <v>0</v>
      </c>
      <c r="AM713" s="109">
        <v>0</v>
      </c>
      <c r="AN713" s="109">
        <v>0</v>
      </c>
      <c r="AO713" s="109">
        <v>0</v>
      </c>
      <c r="AP713" s="109">
        <v>0</v>
      </c>
      <c r="AQ713" s="109">
        <v>0</v>
      </c>
    </row>
    <row r="714" s="107" customFormat="1" spans="1:43">
      <c r="A714" s="112"/>
      <c r="B714" s="112"/>
      <c r="C714" s="112"/>
      <c r="D714" s="112"/>
      <c r="E714" s="112"/>
      <c r="F714" s="112"/>
      <c r="G714" s="112"/>
      <c r="H714" s="112"/>
      <c r="I714" s="112"/>
      <c r="J714" s="112"/>
      <c r="K714" s="112"/>
      <c r="L714" s="112"/>
      <c r="M714" s="112"/>
      <c r="N714" s="112"/>
      <c r="O714" s="112"/>
      <c r="P714" s="112"/>
      <c r="AI714" s="109"/>
      <c r="AJ714" s="109"/>
      <c r="AK714" s="109" t="s">
        <v>759</v>
      </c>
      <c r="AL714" s="109">
        <v>0</v>
      </c>
      <c r="AM714" s="109">
        <v>0</v>
      </c>
      <c r="AN714" s="109">
        <v>0</v>
      </c>
      <c r="AO714" s="109">
        <v>0</v>
      </c>
      <c r="AP714" s="109">
        <v>0</v>
      </c>
      <c r="AQ714" s="109">
        <v>0</v>
      </c>
    </row>
    <row r="715" s="107" customFormat="1" spans="1:43">
      <c r="A715" s="112"/>
      <c r="B715" s="112"/>
      <c r="C715" s="112"/>
      <c r="D715" s="112"/>
      <c r="E715" s="112"/>
      <c r="F715" s="112"/>
      <c r="G715" s="112"/>
      <c r="H715" s="112"/>
      <c r="I715" s="112"/>
      <c r="J715" s="112"/>
      <c r="K715" s="112"/>
      <c r="L715" s="112"/>
      <c r="M715" s="112"/>
      <c r="N715" s="112"/>
      <c r="O715" s="112"/>
      <c r="P715" s="112"/>
      <c r="AI715" s="109"/>
      <c r="AJ715" s="109"/>
      <c r="AK715" s="109" t="s">
        <v>760</v>
      </c>
      <c r="AL715" s="109">
        <v>0</v>
      </c>
      <c r="AM715" s="109">
        <v>0</v>
      </c>
      <c r="AN715" s="109">
        <v>0</v>
      </c>
      <c r="AO715" s="109">
        <v>0</v>
      </c>
      <c r="AP715" s="109">
        <v>0</v>
      </c>
      <c r="AQ715" s="109">
        <v>11700</v>
      </c>
    </row>
    <row r="716" s="107" customFormat="1" spans="1:43">
      <c r="A716" s="112"/>
      <c r="B716" s="112"/>
      <c r="C716" s="112"/>
      <c r="D716" s="112"/>
      <c r="E716" s="112"/>
      <c r="F716" s="112"/>
      <c r="G716" s="112"/>
      <c r="H716" s="112"/>
      <c r="I716" s="112"/>
      <c r="J716" s="112"/>
      <c r="K716" s="112"/>
      <c r="L716" s="112"/>
      <c r="M716" s="112"/>
      <c r="N716" s="112"/>
      <c r="O716" s="112"/>
      <c r="P716" s="112"/>
      <c r="AI716" s="109"/>
      <c r="AJ716" s="109"/>
      <c r="AK716" s="109" t="s">
        <v>761</v>
      </c>
      <c r="AL716" s="109">
        <v>0</v>
      </c>
      <c r="AM716" s="109">
        <v>0</v>
      </c>
      <c r="AN716" s="109">
        <v>0</v>
      </c>
      <c r="AO716" s="109">
        <v>0</v>
      </c>
      <c r="AP716" s="109">
        <v>0</v>
      </c>
      <c r="AQ716" s="109">
        <v>0</v>
      </c>
    </row>
    <row r="717" s="107" customFormat="1" spans="1:43">
      <c r="A717" s="112"/>
      <c r="B717" s="112"/>
      <c r="C717" s="112"/>
      <c r="D717" s="112"/>
      <c r="E717" s="112"/>
      <c r="F717" s="112"/>
      <c r="G717" s="112"/>
      <c r="H717" s="112"/>
      <c r="I717" s="112"/>
      <c r="J717" s="112"/>
      <c r="K717" s="112"/>
      <c r="L717" s="112"/>
      <c r="M717" s="112"/>
      <c r="N717" s="112"/>
      <c r="O717" s="112"/>
      <c r="P717" s="112"/>
      <c r="AI717" s="109"/>
      <c r="AJ717" s="109"/>
      <c r="AK717" s="109" t="s">
        <v>762</v>
      </c>
      <c r="AL717" s="109">
        <v>0</v>
      </c>
      <c r="AM717" s="109">
        <v>0</v>
      </c>
      <c r="AN717" s="109">
        <v>0</v>
      </c>
      <c r="AO717" s="109">
        <v>0</v>
      </c>
      <c r="AP717" s="109">
        <v>0</v>
      </c>
      <c r="AQ717" s="109">
        <v>0</v>
      </c>
    </row>
    <row r="718" s="107" customFormat="1" spans="35:43">
      <c r="AI718" s="109"/>
      <c r="AJ718" s="109"/>
      <c r="AK718" s="109" t="s">
        <v>763</v>
      </c>
      <c r="AL718" s="109">
        <v>0</v>
      </c>
      <c r="AM718" s="109">
        <v>0</v>
      </c>
      <c r="AN718" s="109">
        <v>0</v>
      </c>
      <c r="AO718" s="109">
        <v>0</v>
      </c>
      <c r="AP718" s="109">
        <v>0</v>
      </c>
      <c r="AQ718" s="109">
        <v>0</v>
      </c>
    </row>
    <row r="719" s="107" customFormat="1" spans="35:43">
      <c r="AI719" s="109"/>
      <c r="AJ719" s="109"/>
      <c r="AK719" s="109" t="s">
        <v>764</v>
      </c>
      <c r="AL719" s="109">
        <v>0</v>
      </c>
      <c r="AM719" s="109">
        <v>0</v>
      </c>
      <c r="AN719" s="109">
        <v>0</v>
      </c>
      <c r="AO719" s="109">
        <v>0</v>
      </c>
      <c r="AP719" s="109">
        <v>0</v>
      </c>
      <c r="AQ719" s="109">
        <v>0</v>
      </c>
    </row>
    <row r="720" s="107" customFormat="1" spans="35:43">
      <c r="AI720" s="109"/>
      <c r="AJ720" s="109"/>
      <c r="AK720" s="109" t="s">
        <v>765</v>
      </c>
      <c r="AL720" s="109">
        <v>0</v>
      </c>
      <c r="AM720" s="109">
        <v>0</v>
      </c>
      <c r="AN720" s="109">
        <v>0</v>
      </c>
      <c r="AO720" s="109">
        <v>0</v>
      </c>
      <c r="AP720" s="109">
        <v>0</v>
      </c>
      <c r="AQ720" s="109">
        <v>0</v>
      </c>
    </row>
    <row r="721" s="107" customFormat="1" spans="35:43">
      <c r="AI721" s="109"/>
      <c r="AJ721" s="109"/>
      <c r="AK721" s="109" t="s">
        <v>766</v>
      </c>
      <c r="AL721" s="109">
        <v>1</v>
      </c>
      <c r="AM721" s="109">
        <v>0</v>
      </c>
      <c r="AN721" s="109">
        <v>0</v>
      </c>
      <c r="AO721" s="109">
        <v>1</v>
      </c>
      <c r="AP721" s="109">
        <v>0</v>
      </c>
      <c r="AQ721" s="109">
        <v>0</v>
      </c>
    </row>
    <row r="722" s="107" customFormat="1" spans="35:43">
      <c r="AI722" s="109"/>
      <c r="AJ722" s="109"/>
      <c r="AK722" s="109" t="s">
        <v>767</v>
      </c>
      <c r="AL722" s="109">
        <v>0</v>
      </c>
      <c r="AM722" s="109">
        <v>0</v>
      </c>
      <c r="AN722" s="109">
        <v>0</v>
      </c>
      <c r="AO722" s="109">
        <v>0</v>
      </c>
      <c r="AP722" s="109">
        <v>0</v>
      </c>
      <c r="AQ722" s="109">
        <v>0</v>
      </c>
    </row>
    <row r="723" s="107" customFormat="1" spans="35:43">
      <c r="AI723" s="109"/>
      <c r="AJ723" s="109"/>
      <c r="AK723" s="109" t="s">
        <v>768</v>
      </c>
      <c r="AL723" s="109">
        <v>0</v>
      </c>
      <c r="AM723" s="109">
        <v>0</v>
      </c>
      <c r="AN723" s="109">
        <v>0</v>
      </c>
      <c r="AO723" s="109">
        <v>0</v>
      </c>
      <c r="AP723" s="109">
        <v>0</v>
      </c>
      <c r="AQ723" s="109">
        <v>0</v>
      </c>
    </row>
    <row r="724" s="107" customFormat="1" spans="35:43">
      <c r="AI724" s="109"/>
      <c r="AJ724" s="109"/>
      <c r="AK724" s="109" t="s">
        <v>769</v>
      </c>
      <c r="AL724" s="109">
        <v>0</v>
      </c>
      <c r="AM724" s="109">
        <v>0</v>
      </c>
      <c r="AN724" s="109">
        <v>0</v>
      </c>
      <c r="AO724" s="109">
        <v>0</v>
      </c>
      <c r="AP724" s="109">
        <v>0</v>
      </c>
      <c r="AQ724" s="109">
        <v>0</v>
      </c>
    </row>
    <row r="725" s="107" customFormat="1" spans="35:43">
      <c r="AI725" s="109"/>
      <c r="AJ725" s="109"/>
      <c r="AK725" s="109" t="s">
        <v>770</v>
      </c>
      <c r="AL725" s="109">
        <v>0</v>
      </c>
      <c r="AM725" s="109">
        <v>0</v>
      </c>
      <c r="AN725" s="109">
        <v>0</v>
      </c>
      <c r="AO725" s="109">
        <v>0</v>
      </c>
      <c r="AP725" s="109">
        <v>0</v>
      </c>
      <c r="AQ725" s="109">
        <v>0</v>
      </c>
    </row>
    <row r="726" s="107" customFormat="1" spans="35:43">
      <c r="AI726" s="109"/>
      <c r="AJ726" s="109"/>
      <c r="AK726" s="109" t="s">
        <v>771</v>
      </c>
      <c r="AL726" s="109">
        <v>0</v>
      </c>
      <c r="AM726" s="109">
        <v>0</v>
      </c>
      <c r="AN726" s="109">
        <v>0</v>
      </c>
      <c r="AO726" s="109">
        <v>0</v>
      </c>
      <c r="AP726" s="109">
        <v>0</v>
      </c>
      <c r="AQ726" s="109">
        <v>0</v>
      </c>
    </row>
    <row r="727" s="107" customFormat="1" spans="35:43">
      <c r="AI727" s="109"/>
      <c r="AJ727" s="109"/>
      <c r="AK727" s="109" t="s">
        <v>772</v>
      </c>
      <c r="AL727" s="109">
        <v>0</v>
      </c>
      <c r="AM727" s="109">
        <v>0</v>
      </c>
      <c r="AN727" s="109">
        <v>0</v>
      </c>
      <c r="AO727" s="109">
        <v>0</v>
      </c>
      <c r="AP727" s="109">
        <v>0</v>
      </c>
      <c r="AQ727" s="109">
        <v>0</v>
      </c>
    </row>
    <row r="728" s="107" customFormat="1" spans="35:43">
      <c r="AI728" s="109"/>
      <c r="AJ728" s="109"/>
      <c r="AK728" s="109" t="s">
        <v>773</v>
      </c>
      <c r="AL728" s="109">
        <v>0</v>
      </c>
      <c r="AM728" s="109">
        <v>0</v>
      </c>
      <c r="AN728" s="109">
        <v>0</v>
      </c>
      <c r="AO728" s="109">
        <v>0</v>
      </c>
      <c r="AP728" s="109">
        <v>0</v>
      </c>
      <c r="AQ728" s="109">
        <v>0</v>
      </c>
    </row>
    <row r="729" s="107" customFormat="1" spans="35:43">
      <c r="AI729" s="109"/>
      <c r="AJ729" s="109"/>
      <c r="AK729" s="109" t="s">
        <v>774</v>
      </c>
      <c r="AL729" s="109">
        <v>0</v>
      </c>
      <c r="AM729" s="109">
        <v>0</v>
      </c>
      <c r="AN729" s="109">
        <v>0</v>
      </c>
      <c r="AO729" s="109">
        <v>0</v>
      </c>
      <c r="AP729" s="109">
        <v>0</v>
      </c>
      <c r="AQ729" s="109">
        <v>273000</v>
      </c>
    </row>
    <row r="730" s="107" customFormat="1" spans="35:43">
      <c r="AI730" s="109"/>
      <c r="AJ730" s="109"/>
      <c r="AK730" s="109" t="s">
        <v>775</v>
      </c>
      <c r="AL730" s="109">
        <v>0</v>
      </c>
      <c r="AM730" s="109">
        <v>0</v>
      </c>
      <c r="AN730" s="109">
        <v>0</v>
      </c>
      <c r="AO730" s="109">
        <v>0</v>
      </c>
      <c r="AP730" s="109">
        <v>0</v>
      </c>
      <c r="AQ730" s="109">
        <v>5000</v>
      </c>
    </row>
    <row r="731" s="107" customFormat="1" spans="35:43">
      <c r="AI731" s="109"/>
      <c r="AJ731" s="109"/>
      <c r="AK731" s="109" t="s">
        <v>776</v>
      </c>
      <c r="AL731" s="109">
        <v>0</v>
      </c>
      <c r="AM731" s="109">
        <v>0</v>
      </c>
      <c r="AN731" s="109">
        <v>0</v>
      </c>
      <c r="AO731" s="109">
        <v>0</v>
      </c>
      <c r="AP731" s="109">
        <v>0</v>
      </c>
      <c r="AQ731" s="109">
        <v>0</v>
      </c>
    </row>
    <row r="732" s="107" customFormat="1" spans="35:43">
      <c r="AI732" s="109"/>
      <c r="AJ732" s="109"/>
      <c r="AK732" s="109" t="s">
        <v>777</v>
      </c>
      <c r="AL732" s="109">
        <v>0</v>
      </c>
      <c r="AM732" s="109">
        <v>0</v>
      </c>
      <c r="AN732" s="109">
        <v>0</v>
      </c>
      <c r="AO732" s="109">
        <v>0</v>
      </c>
      <c r="AP732" s="109">
        <v>0</v>
      </c>
      <c r="AQ732" s="109">
        <v>0</v>
      </c>
    </row>
    <row r="733" s="107" customFormat="1" spans="35:43">
      <c r="AI733" s="109"/>
      <c r="AJ733" s="109"/>
      <c r="AK733" s="109" t="s">
        <v>778</v>
      </c>
      <c r="AL733" s="109">
        <v>0</v>
      </c>
      <c r="AM733" s="109">
        <v>0</v>
      </c>
      <c r="AN733" s="109">
        <v>0</v>
      </c>
      <c r="AO733" s="109">
        <v>0</v>
      </c>
      <c r="AP733" s="109">
        <v>0</v>
      </c>
      <c r="AQ733" s="109">
        <v>0</v>
      </c>
    </row>
    <row r="734" s="107" customFormat="1" spans="35:43">
      <c r="AI734" s="109"/>
      <c r="AJ734" s="109"/>
      <c r="AK734" s="109" t="s">
        <v>779</v>
      </c>
      <c r="AL734" s="109">
        <v>0</v>
      </c>
      <c r="AM734" s="109">
        <v>0</v>
      </c>
      <c r="AN734" s="109">
        <v>0</v>
      </c>
      <c r="AO734" s="109">
        <v>0</v>
      </c>
      <c r="AP734" s="109">
        <v>0</v>
      </c>
      <c r="AQ734" s="109">
        <v>0</v>
      </c>
    </row>
    <row r="735" s="107" customFormat="1" spans="35:43">
      <c r="AI735" s="109"/>
      <c r="AJ735" s="109"/>
      <c r="AK735" s="109" t="s">
        <v>780</v>
      </c>
      <c r="AL735" s="109">
        <v>0</v>
      </c>
      <c r="AM735" s="109">
        <v>0</v>
      </c>
      <c r="AN735" s="109">
        <v>0</v>
      </c>
      <c r="AO735" s="109">
        <v>4</v>
      </c>
      <c r="AP735" s="109">
        <v>20000</v>
      </c>
      <c r="AQ735" s="109">
        <v>70500</v>
      </c>
    </row>
    <row r="736" s="107" customFormat="1" spans="35:43">
      <c r="AI736" s="109"/>
      <c r="AJ736" s="109"/>
      <c r="AK736" s="109" t="s">
        <v>781</v>
      </c>
      <c r="AL736" s="109">
        <v>0</v>
      </c>
      <c r="AM736" s="109">
        <v>0</v>
      </c>
      <c r="AN736" s="109">
        <v>0</v>
      </c>
      <c r="AO736" s="109">
        <v>0</v>
      </c>
      <c r="AP736" s="109">
        <v>0</v>
      </c>
      <c r="AQ736" s="109">
        <v>0</v>
      </c>
    </row>
    <row r="737" s="107" customFormat="1" spans="35:43">
      <c r="AI737" s="109"/>
      <c r="AJ737" s="109"/>
      <c r="AK737" s="109" t="s">
        <v>782</v>
      </c>
      <c r="AL737" s="109">
        <v>0</v>
      </c>
      <c r="AM737" s="109">
        <v>0</v>
      </c>
      <c r="AN737" s="109">
        <v>0</v>
      </c>
      <c r="AO737" s="109">
        <v>0</v>
      </c>
      <c r="AP737" s="109">
        <v>0</v>
      </c>
      <c r="AQ737" s="109">
        <v>140000</v>
      </c>
    </row>
    <row r="738" s="107" customFormat="1" spans="35:43">
      <c r="AI738" s="109"/>
      <c r="AJ738" s="109"/>
      <c r="AK738" s="109" t="s">
        <v>783</v>
      </c>
      <c r="AL738" s="109">
        <v>0</v>
      </c>
      <c r="AM738" s="109">
        <v>0</v>
      </c>
      <c r="AN738" s="109">
        <v>0</v>
      </c>
      <c r="AO738" s="109">
        <v>0</v>
      </c>
      <c r="AP738" s="109">
        <v>0</v>
      </c>
      <c r="AQ738" s="109">
        <v>111000</v>
      </c>
    </row>
    <row r="739" s="107" customFormat="1" spans="35:43">
      <c r="AI739" s="109"/>
      <c r="AJ739" s="109"/>
      <c r="AK739" s="109" t="s">
        <v>784</v>
      </c>
      <c r="AL739" s="109">
        <v>0</v>
      </c>
      <c r="AM739" s="109">
        <v>0</v>
      </c>
      <c r="AN739" s="109">
        <v>0</v>
      </c>
      <c r="AO739" s="109">
        <v>0</v>
      </c>
      <c r="AP739" s="109">
        <v>0</v>
      </c>
      <c r="AQ739" s="109">
        <v>0</v>
      </c>
    </row>
    <row r="740" s="107" customFormat="1" spans="35:43">
      <c r="AI740" s="109"/>
      <c r="AJ740" s="109"/>
      <c r="AK740" s="109" t="s">
        <v>785</v>
      </c>
      <c r="AL740" s="109">
        <v>0</v>
      </c>
      <c r="AM740" s="109">
        <v>0</v>
      </c>
      <c r="AN740" s="109">
        <v>0</v>
      </c>
      <c r="AO740" s="109">
        <v>0</v>
      </c>
      <c r="AP740" s="109">
        <v>0</v>
      </c>
      <c r="AQ740" s="109">
        <v>1076000</v>
      </c>
    </row>
    <row r="741" s="107" customFormat="1" spans="35:43">
      <c r="AI741" s="109"/>
      <c r="AJ741" s="109"/>
      <c r="AK741" s="109" t="s">
        <v>104</v>
      </c>
      <c r="AL741" s="109"/>
      <c r="AM741" s="109"/>
      <c r="AN741" s="109"/>
      <c r="AO741" s="109"/>
      <c r="AP741" s="109"/>
      <c r="AQ741" s="109"/>
    </row>
    <row r="742" s="107" customFormat="1" spans="35:43">
      <c r="AI742" s="109"/>
      <c r="AJ742" s="109"/>
      <c r="AK742" s="109" t="s">
        <v>107</v>
      </c>
      <c r="AL742" s="109">
        <v>12</v>
      </c>
      <c r="AM742" s="109">
        <v>151000</v>
      </c>
      <c r="AN742" s="109">
        <v>1410800</v>
      </c>
      <c r="AO742" s="109">
        <v>761</v>
      </c>
      <c r="AP742" s="109">
        <v>15122700</v>
      </c>
      <c r="AQ742" s="109">
        <v>62676527</v>
      </c>
    </row>
  </sheetData>
  <mergeCells count="21">
    <mergeCell ref="A1:AH1"/>
    <mergeCell ref="C2:F2"/>
    <mergeCell ref="G2:N2"/>
    <mergeCell ref="O2:V2"/>
    <mergeCell ref="W2:AC2"/>
    <mergeCell ref="AD2:AF2"/>
    <mergeCell ref="A24:B24"/>
    <mergeCell ref="A26:AH26"/>
    <mergeCell ref="A29:AH29"/>
    <mergeCell ref="A30:AH30"/>
    <mergeCell ref="A32:F32"/>
    <mergeCell ref="A33:F33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E4:E8">
    <cfRule type="cellIs" dxfId="0" priority="3" operator="greaterThan">
      <formula>0</formula>
    </cfRule>
  </conditionalFormatting>
  <conditionalFormatting sqref="E10:E14">
    <cfRule type="cellIs" dxfId="0" priority="2" operator="greaterThan">
      <formula>0</formula>
    </cfRule>
  </conditionalFormatting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{44a904d4-9fb5-4920-861f-a705ba86ae31}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{a51c36ea-5ace-4eb9-a8e5-4ff1b0064e2e}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{2efce8ca-53ef-43cf-9e60-dad3c16d7f03}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{7bf533be-2806-43e2-a2a8-512116cd42a5}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{a38db614-ac18-4818-9679-7d5405d44871}</x14:id>
        </ext>
      </extLst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{6bd857e2-d863-4a28-b9e9-7439b2e95895}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{5a7fe1fa-437e-45af-acab-7297709d2666}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{78d4c434-2345-4725-81b8-43c015e2b61f}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{197021a3-5ea8-4023-b115-ac6dd39a7cde}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{7b87909c-f471-401b-9ead-0a7a0e2c4715}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{34777cd9-4d03-4351-b148-8284f51d1d37}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{e34fe7a4-e7db-4c32-a88a-b37c81e1b74b}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{4ad624b8-0d83-4be6-bbc3-b90d0a6567ba}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{5ea18568-6bfd-49d7-a887-80d4e6209320}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{14223eea-8362-4c54-bea7-19f21411710b}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{9918055e-d1c0-4040-b308-def20f866040}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{f9c2c0d9-bde3-49aa-9fbd-d13e586cdf12}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{908712a7-facf-42bc-8e97-7b3fb7bb2099}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{036c55bd-242b-4a04-8043-b92e0b4a48f2}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{a2548743-7b27-470a-86ac-a0c55e210093}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{438fc256-1f10-4c6c-9361-df80488336a9}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{7bedda03-f0f8-4ff0-bae0-012f7256e828}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{73bd04b4-9319-4602-94e8-aeb3298f590c}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{17fe5c21-8ee4-4f43-b28d-1ca4215f7c0d}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{a7368ba1-cd38-427d-aaa6-8419f6bb4eb7}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{b5042f4e-407c-4d4b-8de9-76c6008ba264}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{0068cf64-209f-4338-b3de-a2bb542bb8cd}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{ea092ce8-023f-4a7c-802b-11a20868ed2a}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{dbce2b3d-fb8d-4d46-9e49-1fdd7118d979}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{98d0157f-3b85-49b0-a288-cb04c23b2a1c}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H4:H8 H10:H14 H16:H22">
    <cfRule type="cellIs" dxfId="1" priority="1" operator="equal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a904d4-9fb5-4920-861f-a705ba86a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51c36ea-5ace-4eb9-a8e5-4ff1b0064e2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efce8ca-53ef-43cf-9e60-dad3c16d7f0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bf533be-2806-43e2-a2a8-512116cd42a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38db614-ac18-4818-9679-7d5405d4487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6bd857e2-d863-4a28-b9e9-7439b2e958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a7fe1fa-437e-45af-acab-7297709d266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8d4c434-2345-4725-81b8-43c015e2b61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7021a3-5ea8-4023-b115-ac6dd39a7c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b87909c-f471-401b-9ead-0a7a0e2c47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34777cd9-4d03-4351-b148-8284f51d1d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34fe7a4-e7db-4c32-a88a-b37c81e1b7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ad624b8-0d83-4be6-bbc3-b90d0a6567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ea18568-6bfd-49d7-a887-80d4e6209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4223eea-8362-4c54-bea7-19f21411710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9918055e-d1c0-4040-b308-def20f8660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9c2c0d9-bde3-49aa-9fbd-d13e586cdf1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08712a7-facf-42bc-8e97-7b3fb7bb209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6c55bd-242b-4a04-8043-b92e0b4a48f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2548743-7b27-470a-86ac-a0c55e210093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438fc256-1f10-4c6c-9361-df8048833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bedda03-f0f8-4ff0-bae0-012f7256e82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3bd04b4-9319-4602-94e8-aeb3298f590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7fe5c21-8ee4-4f43-b28d-1ca4215f7c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368ba1-cd38-427d-aaa6-8419f6bb4eb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b5042f4e-407c-4d4b-8de9-76c6008ba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068cf64-209f-4338-b3de-a2bb542bb8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a092ce8-023f-4a7c-802b-11a20868ed2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ce2b3d-fb8d-4d46-9e49-1fdd7118d97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8d0157f-3b85-49b0-a288-cb04c23b2a1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44"/>
  <sheetViews>
    <sheetView workbookViewId="0">
      <selection activeCell="AK3" sqref="AK3"/>
    </sheetView>
  </sheetViews>
  <sheetFormatPr defaultColWidth="9" defaultRowHeight="13.5"/>
  <cols>
    <col min="3" max="4" width="9" hidden="1" customWidth="1"/>
    <col min="6" max="12" width="9" hidden="1" customWidth="1"/>
    <col min="13" max="13" width="12.125" customWidth="1"/>
    <col min="14" max="20" width="9" hidden="1" customWidth="1"/>
    <col min="21" max="21" width="14.25" customWidth="1"/>
    <col min="22" max="27" width="9" hidden="1" customWidth="1"/>
    <col min="28" max="28" width="15.25" customWidth="1"/>
    <col min="29" max="34" width="9" hidden="1" customWidth="1"/>
  </cols>
  <sheetData>
    <row r="1" ht="23.25" spans="1:34">
      <c r="A1" s="1" t="s">
        <v>786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" spans="1:44">
      <c r="A2" s="2" t="s">
        <v>5</v>
      </c>
      <c r="B2" s="3" t="s">
        <v>6</v>
      </c>
      <c r="C2" s="72" t="s">
        <v>7</v>
      </c>
      <c r="D2" s="72"/>
      <c r="E2" s="72"/>
      <c r="F2" s="72"/>
      <c r="G2" s="2" t="s">
        <v>8</v>
      </c>
      <c r="H2" s="5"/>
      <c r="I2" s="58"/>
      <c r="J2" s="59"/>
      <c r="K2" s="59"/>
      <c r="L2" s="59"/>
      <c r="M2" s="59"/>
      <c r="N2" s="3"/>
      <c r="O2" s="2" t="s">
        <v>9</v>
      </c>
      <c r="P2" s="5"/>
      <c r="Q2" s="58"/>
      <c r="R2" s="59"/>
      <c r="S2" s="59"/>
      <c r="T2" s="59"/>
      <c r="U2" s="59"/>
      <c r="V2" s="3"/>
      <c r="W2" s="71" t="s">
        <v>10</v>
      </c>
      <c r="X2" s="72"/>
      <c r="Y2" s="72"/>
      <c r="Z2" s="72"/>
      <c r="AA2" s="72"/>
      <c r="AB2" s="72"/>
      <c r="AC2" s="78"/>
      <c r="AD2" s="72" t="s">
        <v>11</v>
      </c>
      <c r="AE2" s="72"/>
      <c r="AF2" s="78"/>
      <c r="AG2" s="78" t="s">
        <v>12</v>
      </c>
      <c r="AH2" s="78" t="s">
        <v>13</v>
      </c>
      <c r="AK2" s="106"/>
      <c r="AL2" s="106"/>
      <c r="AM2" s="106"/>
      <c r="AN2" s="106"/>
      <c r="AO2" s="106"/>
      <c r="AP2" s="106"/>
      <c r="AQ2" s="106"/>
      <c r="AR2" s="106"/>
    </row>
    <row r="3" ht="36.75" spans="1:43">
      <c r="A3" s="6"/>
      <c r="B3" s="7"/>
      <c r="C3" s="6" t="s">
        <v>16</v>
      </c>
      <c r="D3" s="12" t="s">
        <v>17</v>
      </c>
      <c r="E3" s="103" t="s">
        <v>18</v>
      </c>
      <c r="F3" s="61" t="s">
        <v>19</v>
      </c>
      <c r="G3" s="6" t="s">
        <v>16</v>
      </c>
      <c r="H3" s="12" t="s">
        <v>17</v>
      </c>
      <c r="I3" s="12" t="s">
        <v>20</v>
      </c>
      <c r="J3" s="60" t="s">
        <v>21</v>
      </c>
      <c r="K3" s="60" t="s">
        <v>22</v>
      </c>
      <c r="L3" s="60" t="s">
        <v>23</v>
      </c>
      <c r="M3" s="103" t="s">
        <v>18</v>
      </c>
      <c r="N3" s="7" t="s">
        <v>19</v>
      </c>
      <c r="O3" s="6" t="s">
        <v>16</v>
      </c>
      <c r="P3" s="61" t="s">
        <v>17</v>
      </c>
      <c r="Q3" s="12" t="s">
        <v>20</v>
      </c>
      <c r="R3" s="61" t="s">
        <v>24</v>
      </c>
      <c r="S3" s="61" t="s">
        <v>25</v>
      </c>
      <c r="T3" s="61" t="s">
        <v>23</v>
      </c>
      <c r="U3" s="105" t="s">
        <v>18</v>
      </c>
      <c r="V3" s="7" t="s">
        <v>19</v>
      </c>
      <c r="W3" s="6" t="s">
        <v>16</v>
      </c>
      <c r="X3" s="60" t="s">
        <v>17</v>
      </c>
      <c r="Y3" s="60" t="s">
        <v>26</v>
      </c>
      <c r="Z3" s="60" t="s">
        <v>27</v>
      </c>
      <c r="AA3" s="61" t="s">
        <v>23</v>
      </c>
      <c r="AB3" s="103" t="s">
        <v>18</v>
      </c>
      <c r="AC3" s="79" t="s">
        <v>19</v>
      </c>
      <c r="AD3" s="60" t="s">
        <v>16</v>
      </c>
      <c r="AE3" s="60" t="s">
        <v>18</v>
      </c>
      <c r="AF3" s="79" t="s">
        <v>19</v>
      </c>
      <c r="AG3" s="85"/>
      <c r="AH3" s="85"/>
      <c r="AK3" t="s">
        <v>28</v>
      </c>
      <c r="AL3" t="s">
        <v>29</v>
      </c>
      <c r="AM3" t="s">
        <v>30</v>
      </c>
      <c r="AN3" t="s">
        <v>31</v>
      </c>
      <c r="AO3" t="s">
        <v>32</v>
      </c>
      <c r="AP3" t="s">
        <v>33</v>
      </c>
      <c r="AQ3" t="s">
        <v>34</v>
      </c>
    </row>
    <row r="4" ht="17.25" spans="1:43">
      <c r="A4" s="13" t="s">
        <v>37</v>
      </c>
      <c r="B4" s="14" t="s">
        <v>38</v>
      </c>
      <c r="C4" s="15">
        <v>2000</v>
      </c>
      <c r="D4" s="17"/>
      <c r="E4" s="17"/>
      <c r="F4" s="97">
        <f t="shared" ref="F4:F15" si="0">E4/C4</f>
        <v>0</v>
      </c>
      <c r="G4" s="15">
        <v>150</v>
      </c>
      <c r="H4" s="16">
        <v>1.75</v>
      </c>
      <c r="I4" s="16">
        <f>VLOOKUP(B4,$AK:$AQ,7,FALSE)/10000</f>
        <v>16.7</v>
      </c>
      <c r="J4" s="16"/>
      <c r="K4" s="16"/>
      <c r="L4" s="16"/>
      <c r="M4" s="16"/>
      <c r="N4" s="18">
        <f t="shared" ref="N4:N24" si="1">M4/G4</f>
        <v>0</v>
      </c>
      <c r="O4" s="13" t="s">
        <v>39</v>
      </c>
      <c r="P4" s="16">
        <v>0</v>
      </c>
      <c r="Q4" s="101">
        <f>VLOOKUP(B4,$AK:$AQ,5,FALSE)</f>
        <v>1</v>
      </c>
      <c r="R4" s="73"/>
      <c r="S4" s="73"/>
      <c r="T4" s="73"/>
      <c r="U4" s="16"/>
      <c r="V4" s="14"/>
      <c r="W4" s="13"/>
      <c r="X4" s="16"/>
      <c r="Y4" s="16"/>
      <c r="Z4" s="80"/>
      <c r="AA4" s="80"/>
      <c r="AB4" s="16"/>
      <c r="AC4" s="81" t="e">
        <f t="shared" ref="AC4:AC24" si="2">AB4/W4</f>
        <v>#DIV/0!</v>
      </c>
      <c r="AD4" s="13">
        <v>2</v>
      </c>
      <c r="AE4" s="17">
        <v>1</v>
      </c>
      <c r="AF4" s="81">
        <f t="shared" ref="AF4:AF24" si="3">AE4/AD4</f>
        <v>0.5</v>
      </c>
      <c r="AG4" s="81" t="e">
        <f t="shared" ref="AG4:AG15" si="4">IF(F4&gt;1.2,1.2,F4)*0.6+IF(N4&gt;1.2,1.2,N4)*0.2+IF(AC4&gt;1.2,1.2,AC4)*0.1+IF(AF4&gt;1.2,1.2,AF4)*0.1</f>
        <v>#DIV/0!</v>
      </c>
      <c r="AH4" s="86" t="e">
        <f>AG9</f>
        <v>#DIV/0!</v>
      </c>
      <c r="AK4" t="s">
        <v>40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ht="17.25" spans="1:43">
      <c r="A5" s="19"/>
      <c r="B5" s="20" t="s">
        <v>44</v>
      </c>
      <c r="C5" s="21">
        <v>2000</v>
      </c>
      <c r="D5" s="17"/>
      <c r="E5" s="17"/>
      <c r="F5" s="97">
        <f t="shared" si="0"/>
        <v>0</v>
      </c>
      <c r="G5" s="21">
        <v>150</v>
      </c>
      <c r="H5" s="16">
        <v>10</v>
      </c>
      <c r="I5" s="16">
        <f>VLOOKUP(B5,$AK:$AQ,7,FALSE)/10000</f>
        <v>41.1</v>
      </c>
      <c r="J5" s="16"/>
      <c r="K5" s="16"/>
      <c r="L5" s="16"/>
      <c r="M5" s="16"/>
      <c r="N5" s="62">
        <f t="shared" si="1"/>
        <v>0</v>
      </c>
      <c r="O5" s="19" t="s">
        <v>39</v>
      </c>
      <c r="P5" s="16">
        <v>0</v>
      </c>
      <c r="Q5" s="101">
        <f>VLOOKUP(B5,$AK:$AQ,5,FALSE)</f>
        <v>0</v>
      </c>
      <c r="R5" s="74"/>
      <c r="S5" s="73"/>
      <c r="T5" s="73"/>
      <c r="U5" s="16"/>
      <c r="V5" s="20"/>
      <c r="W5" s="13"/>
      <c r="X5" s="16"/>
      <c r="Y5" s="16"/>
      <c r="Z5" s="80"/>
      <c r="AA5" s="80"/>
      <c r="AB5" s="16"/>
      <c r="AC5" s="81" t="e">
        <f t="shared" si="2"/>
        <v>#DIV/0!</v>
      </c>
      <c r="AD5" s="13">
        <v>2</v>
      </c>
      <c r="AE5" s="17">
        <v>0</v>
      </c>
      <c r="AF5" s="81">
        <f t="shared" si="3"/>
        <v>0</v>
      </c>
      <c r="AG5" s="81" t="e">
        <f t="shared" si="4"/>
        <v>#DIV/0!</v>
      </c>
      <c r="AH5" s="86"/>
      <c r="AK5" t="s">
        <v>45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ht="17.25" spans="1:43">
      <c r="A6" s="19"/>
      <c r="B6" s="20" t="s">
        <v>48</v>
      </c>
      <c r="C6" s="21">
        <v>2000</v>
      </c>
      <c r="D6" s="17"/>
      <c r="E6" s="17"/>
      <c r="F6" s="97">
        <f t="shared" si="0"/>
        <v>0</v>
      </c>
      <c r="G6" s="21">
        <v>200</v>
      </c>
      <c r="H6" s="16">
        <v>8.70000000000002</v>
      </c>
      <c r="I6" s="16">
        <f>VLOOKUP(B6,$AK:$AQ,7,FALSE)/10000</f>
        <v>18.3022</v>
      </c>
      <c r="J6" s="16"/>
      <c r="K6" s="16"/>
      <c r="L6" s="16"/>
      <c r="M6" s="16"/>
      <c r="N6" s="62">
        <f t="shared" si="1"/>
        <v>0</v>
      </c>
      <c r="O6" s="19" t="s">
        <v>39</v>
      </c>
      <c r="P6" s="16">
        <v>0</v>
      </c>
      <c r="Q6" s="101">
        <f>VLOOKUP(B6,$AK:$AQ,5,FALSE)</f>
        <v>0</v>
      </c>
      <c r="R6" s="74"/>
      <c r="S6" s="73"/>
      <c r="T6" s="73"/>
      <c r="U6" s="16"/>
      <c r="V6" s="20"/>
      <c r="W6" s="13"/>
      <c r="X6" s="16"/>
      <c r="Y6" s="16"/>
      <c r="Z6" s="80"/>
      <c r="AA6" s="80"/>
      <c r="AB6" s="16"/>
      <c r="AC6" s="81" t="e">
        <f t="shared" si="2"/>
        <v>#DIV/0!</v>
      </c>
      <c r="AD6" s="13">
        <v>3</v>
      </c>
      <c r="AE6" s="17">
        <v>3</v>
      </c>
      <c r="AF6" s="81">
        <f t="shared" si="3"/>
        <v>1</v>
      </c>
      <c r="AG6" s="81" t="e">
        <f t="shared" si="4"/>
        <v>#DIV/0!</v>
      </c>
      <c r="AH6" s="86"/>
      <c r="AK6" t="s">
        <v>49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ht="17.25" spans="1:43">
      <c r="A7" s="24"/>
      <c r="B7" s="20" t="s">
        <v>53</v>
      </c>
      <c r="C7" s="21">
        <v>2000</v>
      </c>
      <c r="D7" s="17"/>
      <c r="E7" s="17"/>
      <c r="F7" s="97">
        <f t="shared" si="0"/>
        <v>0</v>
      </c>
      <c r="G7" s="21">
        <v>150</v>
      </c>
      <c r="H7" s="16">
        <v>0</v>
      </c>
      <c r="I7" s="16">
        <f>VLOOKUP(B7,$AK:$AQ,7,FALSE)/10000</f>
        <v>0</v>
      </c>
      <c r="J7" s="16"/>
      <c r="K7" s="16"/>
      <c r="L7" s="16"/>
      <c r="M7" s="16"/>
      <c r="N7" s="62">
        <f t="shared" si="1"/>
        <v>0</v>
      </c>
      <c r="O7" s="19" t="s">
        <v>39</v>
      </c>
      <c r="P7" s="16">
        <v>0</v>
      </c>
      <c r="Q7" s="101">
        <f>VLOOKUP(B7,$AK:$AQ,5,FALSE)</f>
        <v>0</v>
      </c>
      <c r="R7" s="74"/>
      <c r="S7" s="73"/>
      <c r="T7" s="73"/>
      <c r="U7" s="16"/>
      <c r="V7" s="20"/>
      <c r="W7" s="13"/>
      <c r="X7" s="16"/>
      <c r="Y7" s="16"/>
      <c r="Z7" s="80"/>
      <c r="AA7" s="80"/>
      <c r="AB7" s="16"/>
      <c r="AC7" s="81" t="e">
        <f t="shared" si="2"/>
        <v>#DIV/0!</v>
      </c>
      <c r="AD7" s="13">
        <v>2</v>
      </c>
      <c r="AE7" s="17">
        <v>0</v>
      </c>
      <c r="AF7" s="81">
        <f t="shared" si="3"/>
        <v>0</v>
      </c>
      <c r="AG7" s="81" t="e">
        <f t="shared" si="4"/>
        <v>#DIV/0!</v>
      </c>
      <c r="AH7" s="86"/>
      <c r="AK7" t="s">
        <v>54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ht="17.25" spans="1:43">
      <c r="A8" s="24"/>
      <c r="B8" s="14" t="s">
        <v>43</v>
      </c>
      <c r="C8" s="15">
        <v>2000</v>
      </c>
      <c r="D8" s="17"/>
      <c r="E8" s="17"/>
      <c r="F8" s="97">
        <f t="shared" si="0"/>
        <v>0</v>
      </c>
      <c r="G8" s="15">
        <v>150</v>
      </c>
      <c r="H8" s="16">
        <v>1</v>
      </c>
      <c r="I8" s="16">
        <f>VLOOKUP(B8,$AK:$AQ,7,FALSE)/10000</f>
        <v>15.5</v>
      </c>
      <c r="J8" s="16">
        <v>49.8</v>
      </c>
      <c r="K8" s="16"/>
      <c r="L8" s="16"/>
      <c r="M8" s="16"/>
      <c r="N8" s="62">
        <f t="shared" si="1"/>
        <v>0</v>
      </c>
      <c r="O8" s="13"/>
      <c r="P8" s="16">
        <v>0</v>
      </c>
      <c r="Q8" s="101">
        <f>VLOOKUP(B8,$AK:$AQ,5,FALSE)</f>
        <v>0</v>
      </c>
      <c r="R8" s="73"/>
      <c r="S8" s="73">
        <v>1</v>
      </c>
      <c r="T8" s="73"/>
      <c r="U8" s="16"/>
      <c r="V8" s="20"/>
      <c r="W8" s="13"/>
      <c r="X8" s="16"/>
      <c r="Y8" s="16"/>
      <c r="Z8" s="80"/>
      <c r="AA8" s="80"/>
      <c r="AB8" s="16"/>
      <c r="AC8" s="81" t="e">
        <f t="shared" si="2"/>
        <v>#DIV/0!</v>
      </c>
      <c r="AD8" s="13">
        <v>2</v>
      </c>
      <c r="AE8" s="17">
        <v>2</v>
      </c>
      <c r="AF8" s="81">
        <f t="shared" si="3"/>
        <v>1</v>
      </c>
      <c r="AG8" s="81" t="e">
        <f t="shared" si="4"/>
        <v>#DIV/0!</v>
      </c>
      <c r="AH8" s="86"/>
      <c r="AK8" t="s">
        <v>57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ht="18.75" spans="1:43">
      <c r="A9" s="25"/>
      <c r="B9" s="26" t="s">
        <v>59</v>
      </c>
      <c r="C9" s="27">
        <f t="shared" ref="C9:G9" si="5">SUM(C4:C8)</f>
        <v>10000</v>
      </c>
      <c r="D9" s="44"/>
      <c r="E9" s="44">
        <f t="shared" si="5"/>
        <v>0</v>
      </c>
      <c r="F9" s="98">
        <f t="shared" si="0"/>
        <v>0</v>
      </c>
      <c r="G9" s="27">
        <f t="shared" si="5"/>
        <v>800</v>
      </c>
      <c r="H9" s="45">
        <v>21.45</v>
      </c>
      <c r="I9" s="45">
        <f t="shared" ref="I9:M9" si="6">SUM(I4:I8)</f>
        <v>91.6022</v>
      </c>
      <c r="J9" s="45">
        <f t="shared" si="6"/>
        <v>49.8</v>
      </c>
      <c r="K9" s="45"/>
      <c r="L9" s="45"/>
      <c r="M9" s="45">
        <f t="shared" si="6"/>
        <v>0</v>
      </c>
      <c r="N9" s="30">
        <f t="shared" si="1"/>
        <v>0</v>
      </c>
      <c r="O9" s="64" t="s">
        <v>39</v>
      </c>
      <c r="P9" s="45">
        <v>0</v>
      </c>
      <c r="Q9" s="45">
        <f t="shared" ref="Q9:T9" si="7">SUM(Q4:Q7)</f>
        <v>1</v>
      </c>
      <c r="R9" s="45">
        <f t="shared" si="7"/>
        <v>0</v>
      </c>
      <c r="S9" s="45">
        <f t="shared" si="7"/>
        <v>0</v>
      </c>
      <c r="T9" s="45">
        <f t="shared" si="7"/>
        <v>0</v>
      </c>
      <c r="U9" s="45">
        <f t="shared" ref="U9:Y9" si="8">SUM(U4:U8)</f>
        <v>0</v>
      </c>
      <c r="V9" s="26" t="s">
        <v>39</v>
      </c>
      <c r="W9" s="64">
        <f t="shared" si="8"/>
        <v>0</v>
      </c>
      <c r="X9" s="45">
        <f t="shared" si="8"/>
        <v>0</v>
      </c>
      <c r="Y9" s="31">
        <f t="shared" si="8"/>
        <v>0</v>
      </c>
      <c r="Z9" s="31"/>
      <c r="AA9" s="31"/>
      <c r="AB9" s="45">
        <f t="shared" ref="AB9:AE9" si="9">SUM(AB4:AB8)</f>
        <v>0</v>
      </c>
      <c r="AC9" s="82" t="e">
        <f t="shared" si="2"/>
        <v>#DIV/0!</v>
      </c>
      <c r="AD9" s="64">
        <f t="shared" si="9"/>
        <v>11</v>
      </c>
      <c r="AE9" s="31">
        <f t="shared" si="9"/>
        <v>6</v>
      </c>
      <c r="AF9" s="82">
        <f t="shared" si="3"/>
        <v>0.545454545454545</v>
      </c>
      <c r="AG9" s="82" t="e">
        <f t="shared" si="4"/>
        <v>#DIV/0!</v>
      </c>
      <c r="AH9" s="87"/>
      <c r="AK9" t="s">
        <v>60</v>
      </c>
      <c r="AL9">
        <v>0</v>
      </c>
      <c r="AM9">
        <v>0</v>
      </c>
      <c r="AN9">
        <v>0</v>
      </c>
      <c r="AO9">
        <v>4</v>
      </c>
      <c r="AP9">
        <v>0</v>
      </c>
      <c r="AQ9">
        <v>1000</v>
      </c>
    </row>
    <row r="10" ht="18" spans="1:43">
      <c r="A10" s="13" t="s">
        <v>63</v>
      </c>
      <c r="B10" s="32" t="s">
        <v>64</v>
      </c>
      <c r="C10" s="15">
        <v>2000</v>
      </c>
      <c r="D10" s="17"/>
      <c r="E10" s="17"/>
      <c r="F10" s="97">
        <f t="shared" si="0"/>
        <v>0</v>
      </c>
      <c r="G10" s="15">
        <v>150</v>
      </c>
      <c r="H10" s="16">
        <v>0</v>
      </c>
      <c r="I10" s="16">
        <f>VLOOKUP(B10,$AK:$AQ,7,FALSE)/10000</f>
        <v>0</v>
      </c>
      <c r="J10" s="16"/>
      <c r="K10" s="16"/>
      <c r="L10" s="16"/>
      <c r="M10" s="16"/>
      <c r="N10" s="18">
        <f t="shared" si="1"/>
        <v>0</v>
      </c>
      <c r="O10" s="13" t="s">
        <v>39</v>
      </c>
      <c r="P10" s="16">
        <v>0</v>
      </c>
      <c r="Q10" s="101">
        <f>VLOOKUP(B10,$AK:$AQ,5,FALSE)</f>
        <v>1</v>
      </c>
      <c r="R10" s="73"/>
      <c r="S10" s="73"/>
      <c r="T10" s="73"/>
      <c r="U10" s="16"/>
      <c r="V10" s="14"/>
      <c r="W10" s="13"/>
      <c r="X10" s="16"/>
      <c r="Y10" s="16"/>
      <c r="Z10" s="80"/>
      <c r="AA10" s="80"/>
      <c r="AB10" s="16"/>
      <c r="AC10" s="81" t="e">
        <f t="shared" si="2"/>
        <v>#DIV/0!</v>
      </c>
      <c r="AD10" s="13">
        <v>2</v>
      </c>
      <c r="AE10" s="17">
        <v>0</v>
      </c>
      <c r="AF10" s="81">
        <f t="shared" si="3"/>
        <v>0</v>
      </c>
      <c r="AG10" s="81" t="e">
        <f t="shared" si="4"/>
        <v>#DIV/0!</v>
      </c>
      <c r="AH10" s="86" t="e">
        <f>AG15</f>
        <v>#DIV/0!</v>
      </c>
      <c r="AK10" t="s">
        <v>65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ht="17.25" spans="1:43">
      <c r="A11" s="19"/>
      <c r="B11" s="33" t="s">
        <v>46</v>
      </c>
      <c r="C11" s="21">
        <v>2000</v>
      </c>
      <c r="D11" s="17"/>
      <c r="E11" s="17"/>
      <c r="F11" s="97">
        <f t="shared" si="0"/>
        <v>0</v>
      </c>
      <c r="G11" s="21">
        <v>150</v>
      </c>
      <c r="H11" s="16">
        <v>0</v>
      </c>
      <c r="I11" s="16">
        <f>VLOOKUP(B11,$AK:$AQ,7,FALSE)/10000</f>
        <v>19.57</v>
      </c>
      <c r="J11" s="16"/>
      <c r="K11" s="22"/>
      <c r="L11" s="22"/>
      <c r="M11" s="16"/>
      <c r="N11" s="62">
        <f t="shared" si="1"/>
        <v>0</v>
      </c>
      <c r="O11" s="19" t="s">
        <v>39</v>
      </c>
      <c r="P11" s="16">
        <v>0</v>
      </c>
      <c r="Q11" s="101">
        <f>VLOOKUP(B11,$AK:$AQ,5,FALSE)</f>
        <v>1</v>
      </c>
      <c r="R11" s="74"/>
      <c r="S11" s="73"/>
      <c r="T11" s="73"/>
      <c r="U11" s="22"/>
      <c r="V11" s="20"/>
      <c r="W11" s="13"/>
      <c r="X11" s="16"/>
      <c r="Y11" s="16"/>
      <c r="Z11" s="80"/>
      <c r="AA11" s="80"/>
      <c r="AB11" s="16"/>
      <c r="AC11" s="81" t="e">
        <f t="shared" si="2"/>
        <v>#DIV/0!</v>
      </c>
      <c r="AD11" s="13">
        <v>2</v>
      </c>
      <c r="AE11" s="17">
        <v>0</v>
      </c>
      <c r="AF11" s="81">
        <f t="shared" si="3"/>
        <v>0</v>
      </c>
      <c r="AG11" s="81" t="e">
        <f t="shared" si="4"/>
        <v>#DIV/0!</v>
      </c>
      <c r="AH11" s="86"/>
      <c r="AK11" t="s">
        <v>68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ht="17.25" spans="1:43">
      <c r="A12" s="19"/>
      <c r="B12" s="33" t="s">
        <v>62</v>
      </c>
      <c r="C12" s="21">
        <v>2000</v>
      </c>
      <c r="D12" s="17"/>
      <c r="E12" s="17"/>
      <c r="F12" s="97">
        <f t="shared" si="0"/>
        <v>0</v>
      </c>
      <c r="G12" s="21">
        <v>150</v>
      </c>
      <c r="H12" s="16">
        <v>12</v>
      </c>
      <c r="I12" s="16">
        <f>VLOOKUP(B12,$AK:$AQ,7,FALSE)/10000</f>
        <v>72.7334</v>
      </c>
      <c r="J12" s="16"/>
      <c r="K12" s="22"/>
      <c r="L12" s="22"/>
      <c r="M12" s="16"/>
      <c r="N12" s="62">
        <f t="shared" si="1"/>
        <v>0</v>
      </c>
      <c r="O12" s="19" t="s">
        <v>39</v>
      </c>
      <c r="P12" s="16">
        <v>0</v>
      </c>
      <c r="Q12" s="101">
        <f>VLOOKUP(B12,$AK:$AQ,5,FALSE)</f>
        <v>1</v>
      </c>
      <c r="R12" s="74"/>
      <c r="S12" s="73"/>
      <c r="T12" s="73"/>
      <c r="U12" s="22"/>
      <c r="V12" s="20"/>
      <c r="W12" s="13"/>
      <c r="X12" s="16"/>
      <c r="Y12" s="16"/>
      <c r="Z12" s="80"/>
      <c r="AA12" s="80"/>
      <c r="AB12" s="16"/>
      <c r="AC12" s="81" t="e">
        <f t="shared" si="2"/>
        <v>#DIV/0!</v>
      </c>
      <c r="AD12" s="13">
        <v>2</v>
      </c>
      <c r="AE12" s="17">
        <v>1</v>
      </c>
      <c r="AF12" s="81">
        <f t="shared" si="3"/>
        <v>0.5</v>
      </c>
      <c r="AG12" s="81" t="e">
        <f t="shared" si="4"/>
        <v>#DIV/0!</v>
      </c>
      <c r="AH12" s="86"/>
      <c r="AK12" t="s">
        <v>71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ht="17.25" spans="1:43">
      <c r="A13" s="24"/>
      <c r="B13" s="36" t="s">
        <v>74</v>
      </c>
      <c r="C13" s="37">
        <v>2000</v>
      </c>
      <c r="D13" s="22"/>
      <c r="E13" s="22"/>
      <c r="F13" s="97">
        <f t="shared" si="0"/>
        <v>0</v>
      </c>
      <c r="G13" s="21">
        <v>150</v>
      </c>
      <c r="H13" s="16">
        <v>0</v>
      </c>
      <c r="I13" s="16">
        <f>VLOOKUP(B13,$AK:$AQ,7,FALSE)/10000</f>
        <v>19.3465</v>
      </c>
      <c r="J13" s="16">
        <f>19.7+11+20</f>
        <v>50.7</v>
      </c>
      <c r="K13" s="22">
        <v>100</v>
      </c>
      <c r="L13" s="22"/>
      <c r="M13" s="16"/>
      <c r="N13" s="62">
        <f t="shared" si="1"/>
        <v>0</v>
      </c>
      <c r="O13" s="24" t="s">
        <v>39</v>
      </c>
      <c r="P13" s="16">
        <v>0</v>
      </c>
      <c r="Q13" s="101">
        <f>VLOOKUP(B13,$AK:$AQ,5,FALSE)</f>
        <v>1</v>
      </c>
      <c r="R13" s="75"/>
      <c r="S13" s="73"/>
      <c r="T13" s="73"/>
      <c r="U13" s="22"/>
      <c r="V13" s="76"/>
      <c r="W13" s="13"/>
      <c r="X13" s="16"/>
      <c r="Y13" s="16"/>
      <c r="Z13" s="75"/>
      <c r="AA13" s="75"/>
      <c r="AB13" s="16"/>
      <c r="AC13" s="81" t="e">
        <f t="shared" si="2"/>
        <v>#DIV/0!</v>
      </c>
      <c r="AD13" s="13">
        <v>2</v>
      </c>
      <c r="AE13" s="17">
        <v>0</v>
      </c>
      <c r="AF13" s="81">
        <f t="shared" si="3"/>
        <v>0</v>
      </c>
      <c r="AG13" s="81" t="e">
        <f t="shared" si="4"/>
        <v>#DIV/0!</v>
      </c>
      <c r="AH13" s="86"/>
      <c r="AK13" t="s">
        <v>75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ht="17.25" spans="1:43">
      <c r="A14" s="24"/>
      <c r="B14" s="36" t="s">
        <v>56</v>
      </c>
      <c r="C14" s="37">
        <v>2000</v>
      </c>
      <c r="D14" s="22"/>
      <c r="E14" s="22"/>
      <c r="F14" s="97">
        <f t="shared" si="0"/>
        <v>0</v>
      </c>
      <c r="G14" s="21">
        <v>150</v>
      </c>
      <c r="H14" s="16">
        <v>0</v>
      </c>
      <c r="I14" s="16">
        <f>VLOOKUP(B14,$AK:$AQ,7,FALSE)/10000</f>
        <v>19</v>
      </c>
      <c r="J14" s="16"/>
      <c r="K14" s="22"/>
      <c r="L14" s="22"/>
      <c r="M14" s="16"/>
      <c r="N14" s="65">
        <f t="shared" si="1"/>
        <v>0</v>
      </c>
      <c r="O14" s="24" t="s">
        <v>39</v>
      </c>
      <c r="P14" s="16">
        <v>1</v>
      </c>
      <c r="Q14" s="101">
        <f>VLOOKUP(B14,$AK:$AQ,5,FALSE)</f>
        <v>1</v>
      </c>
      <c r="R14" s="75"/>
      <c r="S14" s="73">
        <v>1</v>
      </c>
      <c r="T14" s="73"/>
      <c r="U14" s="22"/>
      <c r="V14" s="76"/>
      <c r="W14" s="13"/>
      <c r="X14" s="16"/>
      <c r="Y14" s="16"/>
      <c r="Z14" s="75"/>
      <c r="AA14" s="75"/>
      <c r="AB14" s="16"/>
      <c r="AC14" s="83" t="e">
        <f t="shared" si="2"/>
        <v>#DIV/0!</v>
      </c>
      <c r="AD14" s="13">
        <v>2</v>
      </c>
      <c r="AE14" s="17">
        <v>1</v>
      </c>
      <c r="AF14" s="83">
        <f t="shared" si="3"/>
        <v>0.5</v>
      </c>
      <c r="AG14" s="81" t="e">
        <f t="shared" si="4"/>
        <v>#DIV/0!</v>
      </c>
      <c r="AH14" s="86"/>
      <c r="AK14" t="s">
        <v>78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ht="18.75" spans="1:43">
      <c r="A15" s="38"/>
      <c r="B15" s="39" t="s">
        <v>59</v>
      </c>
      <c r="C15" s="40">
        <f t="shared" ref="C15:G15" si="10">SUM(C10:C14)</f>
        <v>10000</v>
      </c>
      <c r="D15" s="44"/>
      <c r="E15" s="44">
        <f t="shared" si="10"/>
        <v>0</v>
      </c>
      <c r="F15" s="98">
        <f t="shared" si="0"/>
        <v>0</v>
      </c>
      <c r="G15" s="40">
        <f t="shared" si="10"/>
        <v>750</v>
      </c>
      <c r="H15" s="28">
        <v>12</v>
      </c>
      <c r="I15" s="28">
        <f t="shared" ref="I15:M15" si="11">SUM(I10:I14)</f>
        <v>130.6499</v>
      </c>
      <c r="J15" s="28">
        <f t="shared" si="11"/>
        <v>50.7</v>
      </c>
      <c r="K15" s="28"/>
      <c r="L15" s="28"/>
      <c r="M15" s="28">
        <f t="shared" si="11"/>
        <v>0</v>
      </c>
      <c r="N15" s="66">
        <f t="shared" si="1"/>
        <v>0</v>
      </c>
      <c r="O15" s="38" t="s">
        <v>39</v>
      </c>
      <c r="P15" s="45">
        <v>1</v>
      </c>
      <c r="Q15" s="45">
        <f t="shared" ref="Q15:U15" si="12">SUM(Q10:Q14)</f>
        <v>5</v>
      </c>
      <c r="R15" s="45">
        <f t="shared" si="12"/>
        <v>0</v>
      </c>
      <c r="S15" s="45">
        <f t="shared" si="12"/>
        <v>1</v>
      </c>
      <c r="T15" s="45">
        <f t="shared" si="12"/>
        <v>0</v>
      </c>
      <c r="U15" s="28">
        <f t="shared" si="12"/>
        <v>0</v>
      </c>
      <c r="V15" s="39" t="s">
        <v>39</v>
      </c>
      <c r="W15" s="64">
        <f t="shared" ref="W15:Y15" si="13">SUM(W10:W14)</f>
        <v>0</v>
      </c>
      <c r="X15" s="45">
        <f t="shared" si="13"/>
        <v>0</v>
      </c>
      <c r="Y15" s="31">
        <f t="shared" si="13"/>
        <v>0</v>
      </c>
      <c r="Z15" s="31"/>
      <c r="AA15" s="31"/>
      <c r="AB15" s="28">
        <f t="shared" ref="AB15:AE15" si="14">SUM(AB10:AB14)</f>
        <v>0</v>
      </c>
      <c r="AC15" s="82" t="e">
        <f t="shared" si="2"/>
        <v>#DIV/0!</v>
      </c>
      <c r="AD15" s="64">
        <f t="shared" si="14"/>
        <v>10</v>
      </c>
      <c r="AE15" s="31">
        <f t="shared" si="14"/>
        <v>2</v>
      </c>
      <c r="AF15" s="82">
        <f t="shared" si="3"/>
        <v>0.2</v>
      </c>
      <c r="AG15" s="82" t="e">
        <f t="shared" si="4"/>
        <v>#DIV/0!</v>
      </c>
      <c r="AH15" s="88"/>
      <c r="AK15" t="s">
        <v>80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ht="18" spans="1:43">
      <c r="A16" s="41" t="s">
        <v>83</v>
      </c>
      <c r="B16" s="14" t="s">
        <v>73</v>
      </c>
      <c r="C16" s="15" t="s">
        <v>39</v>
      </c>
      <c r="D16" s="17" t="s">
        <v>39</v>
      </c>
      <c r="E16" s="42" t="s">
        <v>39</v>
      </c>
      <c r="F16" s="97" t="s">
        <v>39</v>
      </c>
      <c r="G16" s="15">
        <v>1100</v>
      </c>
      <c r="H16" s="16">
        <v>41.6349623040674</v>
      </c>
      <c r="I16" s="16">
        <f>VLOOKUP(B16,$AK:$AQ,7,FALSE)/10000</f>
        <v>375.29</v>
      </c>
      <c r="J16" s="16">
        <f>29.8+33+20+20+20+20+38.855+20+15.1+40+45.5</f>
        <v>302.255</v>
      </c>
      <c r="K16" s="67"/>
      <c r="L16" s="16"/>
      <c r="M16" s="16"/>
      <c r="N16" s="18">
        <f t="shared" si="1"/>
        <v>0</v>
      </c>
      <c r="O16" s="13">
        <v>40</v>
      </c>
      <c r="P16" s="16">
        <v>0</v>
      </c>
      <c r="Q16" s="101">
        <f>VLOOKUP(B16,$AK:$AQ,5,FALSE)</f>
        <v>37</v>
      </c>
      <c r="R16" s="73"/>
      <c r="S16" s="73">
        <v>12</v>
      </c>
      <c r="T16" s="73">
        <v>2</v>
      </c>
      <c r="U16" s="16"/>
      <c r="V16" s="18"/>
      <c r="W16" s="13"/>
      <c r="X16" s="16"/>
      <c r="Y16" s="16"/>
      <c r="Z16" s="80"/>
      <c r="AA16" s="80"/>
      <c r="AB16" s="16"/>
      <c r="AC16" s="81" t="e">
        <f t="shared" si="2"/>
        <v>#DIV/0!</v>
      </c>
      <c r="AD16" s="13">
        <v>5</v>
      </c>
      <c r="AE16" s="17">
        <v>5</v>
      </c>
      <c r="AF16" s="81">
        <f t="shared" si="3"/>
        <v>1</v>
      </c>
      <c r="AG16" s="81" t="e">
        <f t="shared" ref="AG16:AG23" si="15">IF(N16&gt;1.2,1.2,N16)*0.6+IF(V16&gt;1.2,1.2,V16)*0.1+IF(AC16&gt;1.2,1.2,AC16)*0.2+IF(AF16&gt;1.2,1.2,AF16)*0.1</f>
        <v>#DIV/0!</v>
      </c>
      <c r="AH16" s="89" t="e">
        <f t="shared" ref="AH16:AH21" si="16">AG16</f>
        <v>#DIV/0!</v>
      </c>
      <c r="AK16" t="s">
        <v>84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34200</v>
      </c>
    </row>
    <row r="17" ht="18" spans="1:43">
      <c r="A17" s="41"/>
      <c r="B17" s="20" t="s">
        <v>66</v>
      </c>
      <c r="C17" s="21" t="s">
        <v>39</v>
      </c>
      <c r="D17" s="17" t="s">
        <v>39</v>
      </c>
      <c r="E17" s="42" t="s">
        <v>39</v>
      </c>
      <c r="F17" s="97" t="s">
        <v>39</v>
      </c>
      <c r="G17" s="21">
        <v>650</v>
      </c>
      <c r="H17" s="16">
        <v>15.9048732770901</v>
      </c>
      <c r="I17" s="104">
        <f>VLOOKUP(B17,$AK:$AQ,7,FALSE)/10000</f>
        <v>19.24</v>
      </c>
      <c r="J17" s="16">
        <f>57.5+25+20+40+59.8+59.8+40+20+30+14+5+1+20+30+5+41+15+22.6</f>
        <v>505.7</v>
      </c>
      <c r="K17" s="67"/>
      <c r="L17" s="16"/>
      <c r="M17" s="16"/>
      <c r="N17" s="62">
        <f t="shared" si="1"/>
        <v>0</v>
      </c>
      <c r="O17" s="19">
        <v>25</v>
      </c>
      <c r="P17" s="16">
        <v>2</v>
      </c>
      <c r="Q17" s="101">
        <f>VLOOKUP(B17,$AK:$AQ,5,FALSE)</f>
        <v>10</v>
      </c>
      <c r="R17" s="74">
        <v>7</v>
      </c>
      <c r="S17" s="73">
        <v>14</v>
      </c>
      <c r="T17" s="73"/>
      <c r="U17" s="16"/>
      <c r="V17" s="18"/>
      <c r="W17" s="13"/>
      <c r="X17" s="16"/>
      <c r="Y17" s="16"/>
      <c r="Z17" s="80"/>
      <c r="AA17" s="80"/>
      <c r="AB17" s="16"/>
      <c r="AC17" s="81" t="e">
        <f t="shared" si="2"/>
        <v>#DIV/0!</v>
      </c>
      <c r="AD17" s="13">
        <v>3</v>
      </c>
      <c r="AE17" s="17">
        <v>7</v>
      </c>
      <c r="AF17" s="81">
        <f t="shared" si="3"/>
        <v>2.33333333333333</v>
      </c>
      <c r="AG17" s="81" t="e">
        <f t="shared" si="15"/>
        <v>#DIV/0!</v>
      </c>
      <c r="AH17" s="89">
        <v>1.2</v>
      </c>
      <c r="AK17" t="s">
        <v>15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</row>
    <row r="18" ht="17.25" spans="1:43">
      <c r="A18" s="41"/>
      <c r="B18" s="14" t="s">
        <v>70</v>
      </c>
      <c r="C18" s="15" t="s">
        <v>39</v>
      </c>
      <c r="D18" s="17" t="s">
        <v>39</v>
      </c>
      <c r="E18" s="42" t="s">
        <v>39</v>
      </c>
      <c r="F18" s="97" t="s">
        <v>39</v>
      </c>
      <c r="G18" s="21">
        <v>650</v>
      </c>
      <c r="H18" s="16">
        <v>8.53797676287502</v>
      </c>
      <c r="I18" s="16">
        <f>VLOOKUP(B18,$AK:$AQ,7,FALSE)/10000</f>
        <v>182.2</v>
      </c>
      <c r="J18" s="16">
        <f>60+55+20+5+10+61+40+20+25.7+9.1</f>
        <v>305.8</v>
      </c>
      <c r="K18" s="67"/>
      <c r="L18" s="16"/>
      <c r="M18" s="16"/>
      <c r="N18" s="62">
        <f t="shared" si="1"/>
        <v>0</v>
      </c>
      <c r="O18" s="13">
        <v>25</v>
      </c>
      <c r="P18" s="16">
        <v>0</v>
      </c>
      <c r="Q18" s="101">
        <f>VLOOKUP(B18,$AK:$AQ,5,FALSE)</f>
        <v>10</v>
      </c>
      <c r="R18" s="73">
        <v>19</v>
      </c>
      <c r="S18" s="73">
        <v>11</v>
      </c>
      <c r="T18" s="73"/>
      <c r="U18" s="16"/>
      <c r="V18" s="18"/>
      <c r="W18" s="13"/>
      <c r="X18" s="16"/>
      <c r="Y18" s="16"/>
      <c r="Z18" s="80"/>
      <c r="AA18" s="80"/>
      <c r="AB18" s="16"/>
      <c r="AC18" s="81" t="e">
        <f t="shared" si="2"/>
        <v>#DIV/0!</v>
      </c>
      <c r="AD18" s="13">
        <v>3</v>
      </c>
      <c r="AE18" s="17">
        <v>4</v>
      </c>
      <c r="AF18" s="81">
        <f t="shared" si="3"/>
        <v>1.33333333333333</v>
      </c>
      <c r="AG18" s="81" t="e">
        <f t="shared" si="15"/>
        <v>#DIV/0!</v>
      </c>
      <c r="AH18" s="89" t="e">
        <f t="shared" si="16"/>
        <v>#DIV/0!</v>
      </c>
      <c r="AK18" t="s">
        <v>85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ht="18" spans="1:43">
      <c r="A19" s="41"/>
      <c r="B19" s="20" t="s">
        <v>52</v>
      </c>
      <c r="C19" s="21" t="s">
        <v>39</v>
      </c>
      <c r="D19" s="17" t="s">
        <v>39</v>
      </c>
      <c r="E19" s="42" t="s">
        <v>39</v>
      </c>
      <c r="F19" s="97" t="s">
        <v>39</v>
      </c>
      <c r="G19" s="21">
        <v>500</v>
      </c>
      <c r="H19" s="16">
        <v>67.8578022222753</v>
      </c>
      <c r="I19" s="104">
        <f>VLOOKUP(B19,$AK:$AQ,7,FALSE)/10000</f>
        <v>0</v>
      </c>
      <c r="J19" s="16">
        <f>19.8+7.5174+29.8+19.8+60+48+18.8826+4.2421+20+102.3+75+41.77+44+35.15+20+60+68+1</f>
        <v>675.2621</v>
      </c>
      <c r="K19" s="67"/>
      <c r="L19" s="16"/>
      <c r="M19" s="16"/>
      <c r="N19" s="62">
        <f t="shared" si="1"/>
        <v>0</v>
      </c>
      <c r="O19" s="19">
        <v>25</v>
      </c>
      <c r="P19" s="16">
        <v>4</v>
      </c>
      <c r="Q19" s="101">
        <f>VLOOKUP(B19,$AK:$AQ,5,FALSE)</f>
        <v>0</v>
      </c>
      <c r="R19" s="73"/>
      <c r="S19" s="73">
        <v>29</v>
      </c>
      <c r="T19" s="73"/>
      <c r="U19" s="16"/>
      <c r="V19" s="18"/>
      <c r="W19" s="19"/>
      <c r="X19" s="16"/>
      <c r="Y19" s="16"/>
      <c r="Z19" s="80"/>
      <c r="AA19" s="80"/>
      <c r="AB19" s="16"/>
      <c r="AC19" s="81" t="e">
        <f t="shared" si="2"/>
        <v>#DIV/0!</v>
      </c>
      <c r="AD19" s="19">
        <v>2</v>
      </c>
      <c r="AE19" s="17">
        <v>3</v>
      </c>
      <c r="AF19" s="81">
        <f t="shared" si="3"/>
        <v>1.5</v>
      </c>
      <c r="AG19" s="81" t="e">
        <f t="shared" si="15"/>
        <v>#DIV/0!</v>
      </c>
      <c r="AH19" s="90" t="e">
        <f t="shared" si="16"/>
        <v>#DIV/0!</v>
      </c>
      <c r="AK19" t="s">
        <v>87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300000</v>
      </c>
    </row>
    <row r="20" ht="18" spans="1:43">
      <c r="A20" s="41"/>
      <c r="B20" s="20" t="s">
        <v>35</v>
      </c>
      <c r="C20" s="21" t="s">
        <v>39</v>
      </c>
      <c r="D20" s="17" t="s">
        <v>39</v>
      </c>
      <c r="E20" s="42" t="s">
        <v>39</v>
      </c>
      <c r="F20" s="97" t="s">
        <v>39</v>
      </c>
      <c r="G20" s="21">
        <v>350</v>
      </c>
      <c r="H20" s="16">
        <v>6.93584603047312</v>
      </c>
      <c r="I20" s="104">
        <f>VLOOKUP(B20,$AK:$AQ,7,FALSE)/10000</f>
        <v>10</v>
      </c>
      <c r="J20" s="16">
        <f>32+9.7+35+20+20+7</f>
        <v>123.7</v>
      </c>
      <c r="K20" s="67"/>
      <c r="L20" s="16"/>
      <c r="M20" s="16"/>
      <c r="N20" s="62">
        <f t="shared" si="1"/>
        <v>0</v>
      </c>
      <c r="O20" s="19">
        <v>25</v>
      </c>
      <c r="P20" s="16">
        <v>3</v>
      </c>
      <c r="Q20" s="101">
        <f>VLOOKUP(B20,$AK:$AQ,5,FALSE)</f>
        <v>6</v>
      </c>
      <c r="R20" s="73">
        <v>19</v>
      </c>
      <c r="S20" s="73">
        <v>3</v>
      </c>
      <c r="T20" s="73"/>
      <c r="U20" s="16"/>
      <c r="V20" s="18"/>
      <c r="W20" s="19"/>
      <c r="X20" s="16"/>
      <c r="Y20" s="16"/>
      <c r="Z20" s="80"/>
      <c r="AA20" s="80"/>
      <c r="AB20" s="16"/>
      <c r="AC20" s="81" t="e">
        <f t="shared" si="2"/>
        <v>#DIV/0!</v>
      </c>
      <c r="AD20" s="19">
        <v>2</v>
      </c>
      <c r="AE20" s="17">
        <v>3</v>
      </c>
      <c r="AF20" s="81">
        <f t="shared" si="3"/>
        <v>1.5</v>
      </c>
      <c r="AG20" s="81" t="e">
        <f t="shared" si="15"/>
        <v>#DIV/0!</v>
      </c>
      <c r="AH20" s="90" t="e">
        <f t="shared" si="16"/>
        <v>#DIV/0!</v>
      </c>
      <c r="AK20" t="s">
        <v>88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ht="18" spans="1:43">
      <c r="A21" s="41"/>
      <c r="B21" s="14" t="s">
        <v>14</v>
      </c>
      <c r="C21" s="15" t="s">
        <v>39</v>
      </c>
      <c r="D21" s="17" t="s">
        <v>39</v>
      </c>
      <c r="E21" s="42" t="s">
        <v>39</v>
      </c>
      <c r="F21" s="97" t="s">
        <v>39</v>
      </c>
      <c r="G21" s="21">
        <v>350</v>
      </c>
      <c r="H21" s="16">
        <v>44.7069196019881</v>
      </c>
      <c r="I21" s="104">
        <f>VLOOKUP(B21,$AK:$AQ,7,FALSE)/10000</f>
        <v>54</v>
      </c>
      <c r="J21" s="16">
        <f>13+47.6+34.8+15.4+21.5+7.5002+30+5.05+40+5+49.5+30+40+44.8+10</f>
        <v>394.1502</v>
      </c>
      <c r="K21" s="67"/>
      <c r="L21" s="16"/>
      <c r="M21" s="16"/>
      <c r="N21" s="62">
        <f t="shared" si="1"/>
        <v>0</v>
      </c>
      <c r="O21" s="13">
        <v>25</v>
      </c>
      <c r="P21" s="16">
        <v>4</v>
      </c>
      <c r="Q21" s="101">
        <f>VLOOKUP(B21,$AK:$AQ,5,FALSE)</f>
        <v>6</v>
      </c>
      <c r="R21" s="73">
        <v>2</v>
      </c>
      <c r="S21" s="73">
        <v>16</v>
      </c>
      <c r="T21" s="73"/>
      <c r="U21" s="16"/>
      <c r="V21" s="18"/>
      <c r="W21" s="13"/>
      <c r="X21" s="16"/>
      <c r="Y21" s="16"/>
      <c r="Z21" s="80"/>
      <c r="AA21" s="80"/>
      <c r="AB21" s="16"/>
      <c r="AC21" s="81" t="e">
        <f t="shared" si="2"/>
        <v>#DIV/0!</v>
      </c>
      <c r="AD21" s="13">
        <v>2</v>
      </c>
      <c r="AE21" s="17">
        <v>3</v>
      </c>
      <c r="AF21" s="81">
        <f t="shared" si="3"/>
        <v>1.5</v>
      </c>
      <c r="AG21" s="81" t="e">
        <f t="shared" si="15"/>
        <v>#DIV/0!</v>
      </c>
      <c r="AH21" s="90" t="e">
        <f t="shared" si="16"/>
        <v>#DIV/0!</v>
      </c>
      <c r="AK21" t="s">
        <v>91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ht="18" spans="1:43">
      <c r="A22" s="41"/>
      <c r="B22" s="14" t="s">
        <v>47</v>
      </c>
      <c r="C22" s="15"/>
      <c r="D22" s="17"/>
      <c r="E22" s="42"/>
      <c r="F22" s="97"/>
      <c r="G22" s="15">
        <v>200</v>
      </c>
      <c r="H22" s="16">
        <v>49.8532830924449</v>
      </c>
      <c r="I22" s="104">
        <f>VLOOKUP(B22,$AK:$AQ,7,FALSE)/10000</f>
        <v>0</v>
      </c>
      <c r="J22" s="16">
        <f>37+64.3135+19.99+18.8+21.5+18+30+10+15+40+79+50+30</f>
        <v>433.6035</v>
      </c>
      <c r="K22" s="67"/>
      <c r="L22" s="16"/>
      <c r="M22" s="16"/>
      <c r="N22" s="62">
        <f t="shared" si="1"/>
        <v>0</v>
      </c>
      <c r="O22" s="13">
        <v>25</v>
      </c>
      <c r="P22" s="16">
        <v>6</v>
      </c>
      <c r="Q22" s="101">
        <f>VLOOKUP(B22,$AK:$AQ,5,FALSE)</f>
        <v>0</v>
      </c>
      <c r="R22" s="73"/>
      <c r="S22" s="73">
        <v>29</v>
      </c>
      <c r="T22" s="73"/>
      <c r="U22" s="16"/>
      <c r="V22" s="18"/>
      <c r="W22" s="13"/>
      <c r="X22" s="16"/>
      <c r="Y22" s="16"/>
      <c r="Z22" s="80"/>
      <c r="AA22" s="80"/>
      <c r="AB22" s="16"/>
      <c r="AC22" s="81" t="e">
        <f t="shared" si="2"/>
        <v>#DIV/0!</v>
      </c>
      <c r="AD22" s="13">
        <v>2</v>
      </c>
      <c r="AE22" s="17">
        <v>3</v>
      </c>
      <c r="AF22" s="81">
        <f t="shared" si="3"/>
        <v>1.5</v>
      </c>
      <c r="AG22" s="81" t="e">
        <f t="shared" si="15"/>
        <v>#DIV/0!</v>
      </c>
      <c r="AH22" s="89">
        <f>1.1</f>
        <v>1.1</v>
      </c>
      <c r="AK22" t="s">
        <v>92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ht="18.75" spans="1:43">
      <c r="A23" s="43"/>
      <c r="B23" s="26" t="s">
        <v>59</v>
      </c>
      <c r="C23" s="27" t="s">
        <v>39</v>
      </c>
      <c r="D23" s="44" t="s">
        <v>39</v>
      </c>
      <c r="E23" s="44" t="s">
        <v>39</v>
      </c>
      <c r="F23" s="98" t="s">
        <v>39</v>
      </c>
      <c r="G23" s="27">
        <f t="shared" ref="G23:J23" si="17">SUM(G16:G22)</f>
        <v>3800</v>
      </c>
      <c r="H23" s="45">
        <v>235.431663291214</v>
      </c>
      <c r="I23" s="45">
        <f t="shared" si="17"/>
        <v>640.73</v>
      </c>
      <c r="J23" s="45">
        <f t="shared" si="17"/>
        <v>2740.4708</v>
      </c>
      <c r="K23" s="45"/>
      <c r="L23" s="45"/>
      <c r="M23" s="45">
        <f>SUM(M16:M22)</f>
        <v>0</v>
      </c>
      <c r="N23" s="30">
        <f t="shared" si="1"/>
        <v>0</v>
      </c>
      <c r="O23" s="64">
        <f>SUM(O16:O22)</f>
        <v>190</v>
      </c>
      <c r="P23" s="45">
        <v>19</v>
      </c>
      <c r="Q23" s="45">
        <f t="shared" ref="Q23:T23" si="18">SUM(Q16:Q21)</f>
        <v>69</v>
      </c>
      <c r="R23" s="45">
        <f t="shared" si="18"/>
        <v>47</v>
      </c>
      <c r="S23" s="45">
        <f t="shared" ref="S23:Y23" si="19">SUM(S16:S22)</f>
        <v>114</v>
      </c>
      <c r="T23" s="45">
        <f t="shared" si="18"/>
        <v>2</v>
      </c>
      <c r="U23" s="45">
        <f t="shared" si="19"/>
        <v>0</v>
      </c>
      <c r="V23" s="30">
        <f>U23/O23</f>
        <v>0</v>
      </c>
      <c r="W23" s="64">
        <f t="shared" si="19"/>
        <v>0</v>
      </c>
      <c r="X23" s="45">
        <f t="shared" si="19"/>
        <v>0</v>
      </c>
      <c r="Y23" s="31">
        <f t="shared" si="19"/>
        <v>0</v>
      </c>
      <c r="Z23" s="31"/>
      <c r="AA23" s="31">
        <f t="shared" ref="AA23:AE23" si="20">SUM(AA16:AA22)</f>
        <v>0</v>
      </c>
      <c r="AB23" s="45">
        <f t="shared" si="20"/>
        <v>0</v>
      </c>
      <c r="AC23" s="82" t="e">
        <f t="shared" si="2"/>
        <v>#DIV/0!</v>
      </c>
      <c r="AD23" s="64">
        <f t="shared" si="20"/>
        <v>19</v>
      </c>
      <c r="AE23" s="31">
        <f t="shared" si="20"/>
        <v>28</v>
      </c>
      <c r="AF23" s="82">
        <f t="shared" si="3"/>
        <v>1.47368421052632</v>
      </c>
      <c r="AG23" s="82" t="e">
        <f t="shared" si="15"/>
        <v>#DIV/0!</v>
      </c>
      <c r="AH23" s="87" t="s">
        <v>39</v>
      </c>
      <c r="AK23" t="s">
        <v>95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ht="19.5" spans="1:43">
      <c r="A24" s="46" t="s">
        <v>59</v>
      </c>
      <c r="B24" s="47"/>
      <c r="C24" s="46">
        <f>C9+C15</f>
        <v>20000</v>
      </c>
      <c r="D24" s="48">
        <f>SUM(D9,D15)</f>
        <v>0</v>
      </c>
      <c r="E24" s="48">
        <f>E9+E15</f>
        <v>0</v>
      </c>
      <c r="F24" s="100">
        <f>E24/C24</f>
        <v>0</v>
      </c>
      <c r="G24" s="46">
        <f>G9+G15+G23</f>
        <v>5350</v>
      </c>
      <c r="H24" s="50">
        <v>268.881663291215</v>
      </c>
      <c r="I24" s="50">
        <f t="shared" ref="I24:K24" si="21">SUM(I9,I15,I23)</f>
        <v>862.9821</v>
      </c>
      <c r="J24" s="50">
        <f t="shared" si="21"/>
        <v>2840.9708</v>
      </c>
      <c r="K24" s="50">
        <f t="shared" si="21"/>
        <v>0</v>
      </c>
      <c r="L24" s="50">
        <f>SUM(L4:L23)</f>
        <v>0</v>
      </c>
      <c r="M24" s="48">
        <f>SUM(M9,M15,M23)</f>
        <v>0</v>
      </c>
      <c r="N24" s="49">
        <f t="shared" si="1"/>
        <v>0</v>
      </c>
      <c r="O24" s="46">
        <f>O23</f>
        <v>190</v>
      </c>
      <c r="P24" s="50">
        <v>20</v>
      </c>
      <c r="Q24" s="50">
        <f t="shared" ref="Q24:U24" si="22">Q23+Q15+Q9</f>
        <v>75</v>
      </c>
      <c r="R24" s="50">
        <f t="shared" si="22"/>
        <v>47</v>
      </c>
      <c r="S24" s="50"/>
      <c r="T24" s="50"/>
      <c r="U24" s="50">
        <f t="shared" si="22"/>
        <v>0</v>
      </c>
      <c r="V24" s="49">
        <f>U24/O24</f>
        <v>0</v>
      </c>
      <c r="W24" s="77">
        <f t="shared" ref="W24:Y24" si="23">SUM(W9,W15,W23)</f>
        <v>0</v>
      </c>
      <c r="X24" s="50">
        <f t="shared" si="23"/>
        <v>0</v>
      </c>
      <c r="Y24" s="50">
        <f t="shared" si="23"/>
        <v>0</v>
      </c>
      <c r="Z24" s="50">
        <f>SUM(Z16:Z23)</f>
        <v>0</v>
      </c>
      <c r="AA24" s="50">
        <f t="shared" ref="AA24:AE24" si="24">SUM(AA9,AA15,AA23)</f>
        <v>0</v>
      </c>
      <c r="AB24" s="50">
        <f t="shared" si="24"/>
        <v>0</v>
      </c>
      <c r="AC24" s="49" t="e">
        <f t="shared" si="2"/>
        <v>#DIV/0!</v>
      </c>
      <c r="AD24" s="77">
        <f t="shared" si="24"/>
        <v>40</v>
      </c>
      <c r="AE24" s="84">
        <f t="shared" si="24"/>
        <v>36</v>
      </c>
      <c r="AF24" s="49">
        <f t="shared" si="3"/>
        <v>0.9</v>
      </c>
      <c r="AG24" s="49" t="s">
        <v>39</v>
      </c>
      <c r="AH24" s="91" t="s">
        <v>39</v>
      </c>
      <c r="AK24" t="s">
        <v>14</v>
      </c>
      <c r="AL24">
        <v>0</v>
      </c>
      <c r="AM24">
        <v>0</v>
      </c>
      <c r="AN24">
        <v>0</v>
      </c>
      <c r="AO24">
        <v>6</v>
      </c>
      <c r="AP24">
        <v>0</v>
      </c>
      <c r="AQ24">
        <v>540000</v>
      </c>
    </row>
    <row r="25" spans="37:43">
      <c r="AK25" t="s">
        <v>100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37:43">
      <c r="AK26" t="s">
        <v>103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37:43">
      <c r="AK27" t="s">
        <v>106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37:43">
      <c r="AK28" t="s">
        <v>110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37:43">
      <c r="AK29" t="s">
        <v>112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37:43">
      <c r="AK30" t="s">
        <v>114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37:43">
      <c r="AK31" t="s">
        <v>117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37:43">
      <c r="AK32" t="s">
        <v>119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37:43">
      <c r="AK33" t="s">
        <v>121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37:43">
      <c r="AK34" t="s">
        <v>124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37:43">
      <c r="AK35" t="s">
        <v>126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37:43">
      <c r="AK36" t="s">
        <v>128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</row>
    <row r="37" spans="37:43">
      <c r="AK37" t="s">
        <v>130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37:43">
      <c r="AK38" t="s">
        <v>132</v>
      </c>
      <c r="AL38">
        <v>0</v>
      </c>
      <c r="AM38">
        <v>0</v>
      </c>
      <c r="AN38">
        <v>0</v>
      </c>
      <c r="AO38">
        <v>13</v>
      </c>
      <c r="AP38">
        <v>0</v>
      </c>
      <c r="AQ38">
        <v>0</v>
      </c>
    </row>
    <row r="39" spans="37:43">
      <c r="AK39" t="s">
        <v>42</v>
      </c>
      <c r="AL39">
        <v>0</v>
      </c>
      <c r="AM39">
        <v>0</v>
      </c>
      <c r="AN39">
        <v>0</v>
      </c>
      <c r="AO39">
        <v>1</v>
      </c>
      <c r="AP39">
        <v>0</v>
      </c>
      <c r="AQ39">
        <v>0</v>
      </c>
    </row>
    <row r="40" spans="37:43">
      <c r="AK40" t="s">
        <v>134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37:43">
      <c r="AK41" t="s">
        <v>135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37:43">
      <c r="AK42" t="s">
        <v>136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37:43">
      <c r="AK43" t="s">
        <v>46</v>
      </c>
      <c r="AL43">
        <v>0</v>
      </c>
      <c r="AM43">
        <v>0</v>
      </c>
      <c r="AN43">
        <v>20000</v>
      </c>
      <c r="AO43">
        <v>1</v>
      </c>
      <c r="AP43">
        <v>0</v>
      </c>
      <c r="AQ43">
        <v>195700</v>
      </c>
    </row>
    <row r="44" spans="37:43">
      <c r="AK44" t="s">
        <v>137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37:43">
      <c r="AK45" t="s">
        <v>138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37:43">
      <c r="AK46" t="s">
        <v>139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37:43">
      <c r="AK47" t="s">
        <v>140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37:43">
      <c r="AK48" t="s">
        <v>141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37:43">
      <c r="AK49" t="s">
        <v>142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37:43">
      <c r="AK50" t="s">
        <v>36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</row>
    <row r="51" spans="37:43">
      <c r="AK51" t="s">
        <v>143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37:43">
      <c r="AK52" t="s">
        <v>144</v>
      </c>
      <c r="AL52">
        <v>0</v>
      </c>
      <c r="AM52">
        <v>0</v>
      </c>
      <c r="AN52">
        <v>3000</v>
      </c>
      <c r="AO52">
        <v>0</v>
      </c>
      <c r="AP52">
        <v>0</v>
      </c>
      <c r="AQ52">
        <v>8500</v>
      </c>
    </row>
    <row r="53" spans="37:43">
      <c r="AK53" t="s">
        <v>145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37:43">
      <c r="AK54" t="s">
        <v>146</v>
      </c>
      <c r="AL54">
        <v>0</v>
      </c>
      <c r="AM54">
        <v>0</v>
      </c>
      <c r="AN54">
        <v>0</v>
      </c>
      <c r="AO54">
        <v>6</v>
      </c>
      <c r="AP54">
        <v>0</v>
      </c>
      <c r="AQ54">
        <v>90000</v>
      </c>
    </row>
    <row r="55" spans="37:43">
      <c r="AK55" t="s">
        <v>147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37:43">
      <c r="AK56" t="s">
        <v>148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200000</v>
      </c>
    </row>
    <row r="57" spans="37:43">
      <c r="AK57" t="s">
        <v>149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37:43">
      <c r="AK58" t="s">
        <v>150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37:43">
      <c r="AK59" t="s">
        <v>151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37:43">
      <c r="AK60" t="s">
        <v>152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37:43">
      <c r="AK61" t="s">
        <v>153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  <row r="62" spans="37:43">
      <c r="AK62" t="s">
        <v>154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37:43">
      <c r="AK63" t="s">
        <v>155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37:43">
      <c r="AK64" t="s">
        <v>156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37:43">
      <c r="AK65" t="s">
        <v>157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37:43">
      <c r="AK66" t="s">
        <v>158</v>
      </c>
      <c r="AL66">
        <v>0</v>
      </c>
      <c r="AM66">
        <v>0</v>
      </c>
      <c r="AN66">
        <v>0</v>
      </c>
      <c r="AO66">
        <v>4</v>
      </c>
      <c r="AP66">
        <v>0</v>
      </c>
      <c r="AQ66">
        <v>0</v>
      </c>
    </row>
    <row r="67" spans="37:43">
      <c r="AK67" t="s">
        <v>159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</row>
    <row r="68" spans="37:43">
      <c r="AK68" t="s">
        <v>160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37:43">
      <c r="AK69" t="s">
        <v>161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20000</v>
      </c>
    </row>
    <row r="70" spans="37:43">
      <c r="AK70" t="s">
        <v>162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2000</v>
      </c>
    </row>
    <row r="71" spans="37:43">
      <c r="AK71" t="s">
        <v>55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</row>
    <row r="72" spans="37:43">
      <c r="AK72" t="s">
        <v>163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</row>
    <row r="73" spans="37:43">
      <c r="AK73" t="s">
        <v>164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</row>
    <row r="74" spans="37:43">
      <c r="AK74" t="s">
        <v>165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37:43">
      <c r="AK75" t="s">
        <v>166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2600</v>
      </c>
    </row>
    <row r="76" spans="37:43">
      <c r="AK76" t="s">
        <v>167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37:43">
      <c r="AK77" t="s">
        <v>168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37:43">
      <c r="AK78" t="s">
        <v>58</v>
      </c>
      <c r="AL78">
        <v>0</v>
      </c>
      <c r="AM78">
        <v>0</v>
      </c>
      <c r="AN78">
        <v>11700</v>
      </c>
      <c r="AO78">
        <v>1</v>
      </c>
      <c r="AP78">
        <v>0</v>
      </c>
      <c r="AQ78">
        <v>281700</v>
      </c>
    </row>
    <row r="79" spans="37:43">
      <c r="AK79" t="s">
        <v>169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80" spans="37:43">
      <c r="AK80" t="s">
        <v>170</v>
      </c>
      <c r="AL80">
        <v>0</v>
      </c>
      <c r="AM80">
        <v>0</v>
      </c>
      <c r="AN80">
        <v>0</v>
      </c>
      <c r="AO80">
        <v>1</v>
      </c>
      <c r="AP80">
        <v>0</v>
      </c>
      <c r="AQ80">
        <v>0</v>
      </c>
    </row>
    <row r="81" spans="37:43">
      <c r="AK81" t="s">
        <v>171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</row>
    <row r="82" spans="37:43">
      <c r="AK82" t="s">
        <v>172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</row>
    <row r="83" spans="37:43">
      <c r="AK83" t="s">
        <v>173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</row>
    <row r="84" spans="37:43">
      <c r="AK84" t="s">
        <v>174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</row>
    <row r="85" spans="37:43">
      <c r="AK85" t="s">
        <v>35</v>
      </c>
      <c r="AL85">
        <v>0</v>
      </c>
      <c r="AM85">
        <v>0</v>
      </c>
      <c r="AN85">
        <v>0</v>
      </c>
      <c r="AO85">
        <v>6</v>
      </c>
      <c r="AP85">
        <v>0</v>
      </c>
      <c r="AQ85">
        <v>100000</v>
      </c>
    </row>
    <row r="86" spans="37:43">
      <c r="AK86" t="s">
        <v>175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</row>
    <row r="87" spans="37:43">
      <c r="AK87" t="s">
        <v>176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</row>
    <row r="88" spans="37:43">
      <c r="AK88" t="s">
        <v>177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</row>
    <row r="89" spans="37:43">
      <c r="AK89" t="s">
        <v>178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</row>
    <row r="90" spans="37:43">
      <c r="AK90" t="s">
        <v>179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</row>
    <row r="91" spans="37:43">
      <c r="AK91" t="s">
        <v>67</v>
      </c>
      <c r="AL91">
        <v>0</v>
      </c>
      <c r="AM91">
        <v>0</v>
      </c>
      <c r="AN91">
        <v>0</v>
      </c>
      <c r="AO91">
        <v>2</v>
      </c>
      <c r="AP91">
        <v>0</v>
      </c>
      <c r="AQ91">
        <v>0</v>
      </c>
    </row>
    <row r="92" spans="37:43">
      <c r="AK92" t="s">
        <v>180</v>
      </c>
      <c r="AL92">
        <v>0</v>
      </c>
      <c r="AM92">
        <v>0</v>
      </c>
      <c r="AN92">
        <v>2000</v>
      </c>
      <c r="AO92">
        <v>0</v>
      </c>
      <c r="AP92">
        <v>0</v>
      </c>
      <c r="AQ92">
        <v>138000</v>
      </c>
    </row>
    <row r="93" spans="37:43">
      <c r="AK93" t="s">
        <v>181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</row>
    <row r="94" spans="37:43">
      <c r="AK94" t="s">
        <v>182</v>
      </c>
      <c r="AL94">
        <v>0</v>
      </c>
      <c r="AM94">
        <v>0</v>
      </c>
      <c r="AN94">
        <v>0</v>
      </c>
      <c r="AO94">
        <v>4</v>
      </c>
      <c r="AP94">
        <v>0</v>
      </c>
      <c r="AQ94">
        <v>0</v>
      </c>
    </row>
    <row r="95" spans="37:43">
      <c r="AK95" t="s">
        <v>183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</row>
    <row r="96" spans="37:43">
      <c r="AK96" t="s">
        <v>184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</row>
    <row r="97" spans="37:43">
      <c r="AK97" t="s">
        <v>185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</row>
    <row r="98" spans="37:43">
      <c r="AK98" t="s">
        <v>186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</row>
    <row r="99" spans="37:43">
      <c r="AK99" t="s">
        <v>187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</row>
    <row r="100" spans="37:43">
      <c r="AK100" t="s">
        <v>188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</row>
    <row r="101" spans="37:43">
      <c r="AK101" t="s">
        <v>189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</row>
    <row r="102" spans="37:43">
      <c r="AK102" t="s">
        <v>190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</row>
    <row r="103" spans="37:43">
      <c r="AK103" t="s">
        <v>191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</row>
    <row r="104" spans="37:43">
      <c r="AK104" t="s">
        <v>192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</row>
    <row r="105" spans="37:43">
      <c r="AK105" t="s">
        <v>193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</row>
    <row r="106" spans="37:43">
      <c r="AK106" t="s">
        <v>194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</row>
    <row r="107" spans="37:43">
      <c r="AK107" t="s">
        <v>195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</row>
    <row r="108" spans="37:43">
      <c r="AK108" t="s">
        <v>196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</row>
    <row r="109" spans="37:43">
      <c r="AK109" t="s">
        <v>197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</row>
    <row r="110" spans="37:43">
      <c r="AK110" t="s">
        <v>41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100000</v>
      </c>
    </row>
    <row r="111" spans="37:43">
      <c r="AK111" t="s">
        <v>198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</row>
    <row r="112" spans="37:43">
      <c r="AK112" t="s">
        <v>199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</row>
    <row r="113" spans="37:43">
      <c r="AK113" t="s">
        <v>200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</row>
    <row r="114" spans="37:43">
      <c r="AK114" t="s">
        <v>201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</row>
    <row r="115" spans="37:43">
      <c r="AK115" t="s">
        <v>202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</row>
    <row r="116" spans="37:43">
      <c r="AK116" t="s">
        <v>203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</row>
    <row r="117" spans="37:43">
      <c r="AK117" t="s">
        <v>204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</row>
    <row r="118" spans="37:43">
      <c r="AK118" t="s">
        <v>205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</row>
    <row r="119" spans="37:43">
      <c r="AK119" t="s">
        <v>206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</row>
    <row r="120" spans="37:43">
      <c r="AK120" t="s">
        <v>207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</row>
    <row r="121" spans="37:43">
      <c r="AK121" t="s">
        <v>208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</row>
    <row r="122" spans="37:43">
      <c r="AK122" t="s">
        <v>209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</row>
    <row r="123" spans="37:43">
      <c r="AK123" t="s">
        <v>210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</row>
    <row r="124" spans="37:43">
      <c r="AK124" t="s">
        <v>211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</row>
    <row r="125" spans="37:43">
      <c r="AK125" t="s">
        <v>43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155000</v>
      </c>
    </row>
    <row r="126" spans="37:43">
      <c r="AK126" t="s">
        <v>212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</row>
    <row r="127" spans="37:43">
      <c r="AK127" t="s">
        <v>213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</row>
    <row r="128" spans="37:43">
      <c r="AK128" t="s">
        <v>214</v>
      </c>
      <c r="AL128">
        <v>0</v>
      </c>
      <c r="AM128">
        <v>0</v>
      </c>
      <c r="AN128">
        <v>20000</v>
      </c>
      <c r="AO128">
        <v>0</v>
      </c>
      <c r="AP128">
        <v>0</v>
      </c>
      <c r="AQ128">
        <v>20000</v>
      </c>
    </row>
    <row r="129" spans="37:43">
      <c r="AK129" t="s">
        <v>215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</row>
    <row r="130" spans="37:43">
      <c r="AK130" t="s">
        <v>216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</row>
    <row r="131" spans="37:43">
      <c r="AK131" t="s">
        <v>217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</row>
    <row r="132" spans="37:43">
      <c r="AK132" t="s">
        <v>218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</row>
    <row r="133" spans="37:43">
      <c r="AK133" t="s">
        <v>219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</row>
    <row r="134" spans="37:43">
      <c r="AK134" t="s">
        <v>220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</row>
    <row r="135" spans="37:43">
      <c r="AK135" t="s">
        <v>221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</row>
    <row r="136" spans="37:43">
      <c r="AK136" t="s">
        <v>222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</row>
    <row r="137" spans="37:43">
      <c r="AK137" t="s">
        <v>223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</row>
    <row r="138" spans="37:43">
      <c r="AK138" t="s">
        <v>224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</row>
    <row r="139" spans="37:43">
      <c r="AK139" t="s">
        <v>50</v>
      </c>
      <c r="AL139">
        <v>0</v>
      </c>
      <c r="AM139">
        <v>0</v>
      </c>
      <c r="AN139">
        <v>10000</v>
      </c>
      <c r="AO139">
        <v>0</v>
      </c>
      <c r="AP139">
        <v>0</v>
      </c>
      <c r="AQ139">
        <v>364283</v>
      </c>
    </row>
    <row r="140" spans="37:43">
      <c r="AK140" t="s">
        <v>225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</row>
    <row r="141" spans="37:43">
      <c r="AK141" t="s">
        <v>787</v>
      </c>
      <c r="AL141">
        <v>0</v>
      </c>
      <c r="AM141">
        <v>0</v>
      </c>
      <c r="AN141">
        <v>0</v>
      </c>
      <c r="AO141">
        <v>1</v>
      </c>
      <c r="AP141">
        <v>0</v>
      </c>
      <c r="AQ141">
        <v>0</v>
      </c>
    </row>
    <row r="142" spans="37:43">
      <c r="AK142" t="s">
        <v>226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</row>
    <row r="143" spans="37:43">
      <c r="AK143" t="s">
        <v>227</v>
      </c>
      <c r="AL143">
        <v>0</v>
      </c>
      <c r="AM143">
        <v>0</v>
      </c>
      <c r="AN143">
        <v>0</v>
      </c>
      <c r="AO143">
        <v>1</v>
      </c>
      <c r="AP143">
        <v>0</v>
      </c>
      <c r="AQ143">
        <v>0</v>
      </c>
    </row>
    <row r="144" spans="37:43">
      <c r="AK144" t="s">
        <v>228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</row>
    <row r="145" spans="37:43">
      <c r="AK145" t="s">
        <v>229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</row>
    <row r="146" spans="37:43">
      <c r="AK146" t="s">
        <v>51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</row>
    <row r="147" spans="37:43">
      <c r="AK147" t="s">
        <v>230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</row>
    <row r="148" spans="37:43">
      <c r="AK148" t="s">
        <v>231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</row>
    <row r="149" spans="37:43">
      <c r="AK149" t="s">
        <v>232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</row>
    <row r="150" spans="37:43">
      <c r="AK150" t="s">
        <v>233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</row>
    <row r="151" spans="37:43">
      <c r="AK151" t="s">
        <v>234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</row>
    <row r="152" spans="37:43">
      <c r="AK152" t="s">
        <v>235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</row>
    <row r="153" spans="37:43">
      <c r="AK153" t="s">
        <v>236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70000</v>
      </c>
    </row>
    <row r="154" spans="37:43">
      <c r="AK154" t="s">
        <v>237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</row>
    <row r="155" spans="37:43">
      <c r="AK155" t="s">
        <v>238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</row>
    <row r="156" spans="37:43">
      <c r="AK156" t="s">
        <v>239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</row>
    <row r="157" spans="37:43">
      <c r="AK157" t="s">
        <v>240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</row>
    <row r="158" spans="37:43">
      <c r="AK158" t="s">
        <v>241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</row>
    <row r="159" spans="37:43">
      <c r="AK159" t="s">
        <v>242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</row>
    <row r="160" spans="37:43">
      <c r="AK160" t="s">
        <v>243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</row>
    <row r="161" spans="37:43">
      <c r="AK161" t="s">
        <v>244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</row>
    <row r="162" spans="37:43">
      <c r="AK162" t="s">
        <v>245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</row>
    <row r="163" spans="37:43">
      <c r="AK163" t="s">
        <v>246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</row>
    <row r="164" spans="37:43">
      <c r="AK164" t="s">
        <v>247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</row>
    <row r="165" spans="37:43">
      <c r="AK165" t="s">
        <v>248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</row>
    <row r="166" spans="37:43">
      <c r="AK166" t="s">
        <v>249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</row>
    <row r="167" spans="37:43">
      <c r="AK167" t="s">
        <v>250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</row>
    <row r="168" spans="37:43">
      <c r="AK168" t="s">
        <v>251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</row>
    <row r="169" spans="37:43">
      <c r="AK169" t="s">
        <v>252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</row>
    <row r="170" spans="37:43">
      <c r="AK170" t="s">
        <v>253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70000</v>
      </c>
    </row>
    <row r="171" spans="37:43">
      <c r="AK171" t="s">
        <v>254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</row>
    <row r="172" spans="37:43">
      <c r="AK172" t="s">
        <v>255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</row>
    <row r="173" spans="37:43">
      <c r="AK173" t="s">
        <v>256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</row>
    <row r="174" spans="37:43">
      <c r="AK174" t="s">
        <v>257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</row>
    <row r="175" spans="37:43">
      <c r="AK175" t="s">
        <v>258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</row>
    <row r="176" spans="37:43">
      <c r="AK176" t="s">
        <v>259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</row>
    <row r="177" spans="37:43">
      <c r="AK177" t="s">
        <v>47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</row>
    <row r="178" spans="37:43">
      <c r="AK178" t="s">
        <v>260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</row>
    <row r="179" spans="37:43">
      <c r="AK179" t="s">
        <v>261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</row>
    <row r="180" spans="37:43">
      <c r="AK180" t="s">
        <v>262</v>
      </c>
      <c r="AL180">
        <v>0</v>
      </c>
      <c r="AM180">
        <v>0</v>
      </c>
      <c r="AN180">
        <v>100000</v>
      </c>
      <c r="AO180">
        <v>0</v>
      </c>
      <c r="AP180">
        <v>0</v>
      </c>
      <c r="AQ180">
        <v>100000</v>
      </c>
    </row>
    <row r="181" spans="37:43">
      <c r="AK181" t="s">
        <v>263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</row>
    <row r="182" spans="37:43">
      <c r="AK182" t="s">
        <v>264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5200</v>
      </c>
    </row>
    <row r="183" spans="37:43">
      <c r="AK183" t="s">
        <v>265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33000</v>
      </c>
    </row>
    <row r="184" spans="37:43">
      <c r="AK184" t="s">
        <v>266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</row>
    <row r="185" spans="37:43">
      <c r="AK185" t="s">
        <v>267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</row>
    <row r="186" spans="37:43">
      <c r="AK186" t="s">
        <v>268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</row>
    <row r="187" spans="37:43">
      <c r="AK187" t="s">
        <v>269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</row>
    <row r="188" spans="37:43">
      <c r="AK188" t="s">
        <v>270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</row>
    <row r="189" spans="37:43">
      <c r="AK189" t="s">
        <v>271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</row>
    <row r="190" spans="37:43">
      <c r="AK190" t="s">
        <v>272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</row>
    <row r="191" spans="37:43">
      <c r="AK191" t="s">
        <v>273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</row>
    <row r="192" spans="37:43">
      <c r="AK192" t="s">
        <v>274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</row>
    <row r="193" spans="37:43">
      <c r="AK193" t="s">
        <v>275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</row>
    <row r="194" spans="37:43">
      <c r="AK194" t="s">
        <v>276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6000</v>
      </c>
    </row>
    <row r="195" spans="37:43">
      <c r="AK195" t="s">
        <v>277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</row>
    <row r="196" spans="37:43">
      <c r="AK196" t="s">
        <v>278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</row>
    <row r="197" spans="37:43">
      <c r="AK197" t="s">
        <v>279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</row>
    <row r="198" spans="37:43">
      <c r="AK198" t="s">
        <v>280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</row>
    <row r="199" spans="37:43">
      <c r="AK199" t="s">
        <v>281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</row>
    <row r="200" spans="37:43">
      <c r="AK200" t="s">
        <v>282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</row>
    <row r="201" spans="37:43">
      <c r="AK201" t="s">
        <v>283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</row>
    <row r="202" spans="37:43">
      <c r="AK202" t="s">
        <v>284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</row>
    <row r="203" spans="37:43">
      <c r="AK203" t="s">
        <v>285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</row>
    <row r="204" spans="37:43">
      <c r="AK204" t="s">
        <v>286</v>
      </c>
      <c r="AL204">
        <v>0</v>
      </c>
      <c r="AM204">
        <v>0</v>
      </c>
      <c r="AN204">
        <v>56000</v>
      </c>
      <c r="AO204">
        <v>0</v>
      </c>
      <c r="AP204">
        <v>0</v>
      </c>
      <c r="AQ204">
        <v>186000</v>
      </c>
    </row>
    <row r="205" spans="37:43">
      <c r="AK205" t="s">
        <v>287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</row>
    <row r="206" spans="37:43">
      <c r="AK206" t="s">
        <v>288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</row>
    <row r="207" spans="37:43">
      <c r="AK207" t="s">
        <v>289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</row>
    <row r="208" spans="37:43">
      <c r="AK208" t="s">
        <v>290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</row>
    <row r="209" spans="37:43">
      <c r="AK209" t="s">
        <v>291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</row>
    <row r="210" spans="37:43">
      <c r="AK210" t="s">
        <v>292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</row>
    <row r="211" spans="37:43">
      <c r="AK211" t="s">
        <v>293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</row>
    <row r="212" spans="37:43">
      <c r="AK212" t="s">
        <v>294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</row>
    <row r="213" spans="37:43">
      <c r="AK213" t="s">
        <v>295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</row>
    <row r="214" spans="37:43">
      <c r="AK214" t="s">
        <v>296</v>
      </c>
      <c r="AL214">
        <v>0</v>
      </c>
      <c r="AM214">
        <v>0</v>
      </c>
      <c r="AN214">
        <v>0</v>
      </c>
      <c r="AO214">
        <v>5</v>
      </c>
      <c r="AP214">
        <v>0</v>
      </c>
      <c r="AQ214">
        <v>0</v>
      </c>
    </row>
    <row r="215" spans="37:43">
      <c r="AK215" t="s">
        <v>297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</row>
    <row r="216" spans="37:43">
      <c r="AK216" t="s">
        <v>61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</row>
    <row r="217" spans="37:43">
      <c r="AK217" t="s">
        <v>298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</row>
    <row r="218" spans="37:43">
      <c r="AK218" t="s">
        <v>299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</row>
    <row r="219" spans="37:43">
      <c r="AK219" t="s">
        <v>300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</row>
    <row r="220" spans="37:43">
      <c r="AK220" t="s">
        <v>301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</row>
    <row r="221" spans="37:43">
      <c r="AK221" t="s">
        <v>302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</row>
    <row r="222" spans="37:43">
      <c r="AK222" t="s">
        <v>303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</row>
    <row r="223" spans="37:43">
      <c r="AK223" t="s">
        <v>304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</row>
    <row r="224" spans="37:43">
      <c r="AK224" t="s">
        <v>305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</row>
    <row r="225" spans="37:43">
      <c r="AK225" t="s">
        <v>306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</row>
    <row r="226" spans="37:43">
      <c r="AK226" t="s">
        <v>307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</row>
    <row r="227" spans="37:43">
      <c r="AK227" t="s">
        <v>308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</row>
    <row r="228" spans="37:43">
      <c r="AK228" t="s">
        <v>309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</row>
    <row r="229" spans="37:43">
      <c r="AK229" t="s">
        <v>310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</row>
    <row r="230" spans="37:43">
      <c r="AK230" t="s">
        <v>311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</row>
    <row r="231" spans="37:43">
      <c r="AK231" t="s">
        <v>312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</row>
    <row r="232" spans="37:43">
      <c r="AK232" t="s">
        <v>313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</row>
    <row r="233" spans="37:43">
      <c r="AK233" t="s">
        <v>314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</row>
    <row r="234" spans="37:43">
      <c r="AK234" t="s">
        <v>315</v>
      </c>
      <c r="AL234">
        <v>0</v>
      </c>
      <c r="AM234">
        <v>0</v>
      </c>
      <c r="AN234">
        <v>0</v>
      </c>
      <c r="AO234">
        <v>2</v>
      </c>
      <c r="AP234">
        <v>0</v>
      </c>
      <c r="AQ234">
        <v>0</v>
      </c>
    </row>
    <row r="235" spans="37:43">
      <c r="AK235" t="s">
        <v>82</v>
      </c>
      <c r="AL235">
        <v>0</v>
      </c>
      <c r="AM235">
        <v>0</v>
      </c>
      <c r="AN235">
        <v>0</v>
      </c>
      <c r="AO235">
        <v>3</v>
      </c>
      <c r="AP235">
        <v>0</v>
      </c>
      <c r="AQ235">
        <v>90000</v>
      </c>
    </row>
    <row r="236" spans="37:43">
      <c r="AK236" t="s">
        <v>316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</row>
    <row r="237" spans="37:43">
      <c r="AK237" t="s">
        <v>317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</row>
    <row r="238" spans="37:43">
      <c r="AK238" t="s">
        <v>318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</row>
    <row r="239" spans="37:43">
      <c r="AK239" t="s">
        <v>319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</row>
    <row r="240" spans="37:43">
      <c r="AK240" t="s">
        <v>320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</row>
    <row r="241" spans="37:43">
      <c r="AK241" t="s">
        <v>52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</row>
    <row r="242" spans="37:43">
      <c r="AK242" t="s">
        <v>321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</row>
    <row r="243" spans="37:43">
      <c r="AK243" t="s">
        <v>322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</row>
    <row r="244" spans="37:43">
      <c r="AK244" t="s">
        <v>69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291000</v>
      </c>
    </row>
    <row r="245" spans="37:43">
      <c r="AK245" t="s">
        <v>323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</row>
    <row r="246" spans="37:43">
      <c r="AK246" t="s">
        <v>324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</row>
    <row r="247" spans="37:43">
      <c r="AK247" t="s">
        <v>325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</row>
    <row r="248" spans="37:43">
      <c r="AK248" t="s">
        <v>326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</row>
    <row r="249" spans="37:43">
      <c r="AK249" t="s">
        <v>327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</row>
    <row r="250" spans="37:43">
      <c r="AK250" t="s">
        <v>328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</row>
    <row r="251" spans="37:43">
      <c r="AK251" t="s">
        <v>329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</row>
    <row r="252" spans="37:43">
      <c r="AK252" t="s">
        <v>330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</row>
    <row r="253" spans="37:43">
      <c r="AK253" t="s">
        <v>331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</row>
    <row r="254" spans="37:43">
      <c r="AK254" t="s">
        <v>332</v>
      </c>
      <c r="AL254">
        <v>0</v>
      </c>
      <c r="AM254">
        <v>0</v>
      </c>
      <c r="AN254">
        <v>90000</v>
      </c>
      <c r="AO254">
        <v>0</v>
      </c>
      <c r="AP254">
        <v>0</v>
      </c>
      <c r="AQ254">
        <v>140000</v>
      </c>
    </row>
    <row r="255" spans="37:43">
      <c r="AK255" t="s">
        <v>333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</row>
    <row r="256" spans="37:43">
      <c r="AK256" t="s">
        <v>334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20000</v>
      </c>
    </row>
    <row r="257" spans="37:43">
      <c r="AK257" t="s">
        <v>72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</row>
    <row r="258" spans="37:43">
      <c r="AK258" t="s">
        <v>335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</row>
    <row r="259" spans="37:43">
      <c r="AK259" t="s">
        <v>336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</row>
    <row r="260" spans="37:43">
      <c r="AK260" t="s">
        <v>337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</row>
    <row r="261" spans="37:43">
      <c r="AK261" t="s">
        <v>338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</row>
    <row r="262" spans="37:43">
      <c r="AK262" t="s">
        <v>339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</row>
    <row r="263" spans="37:43">
      <c r="AK263" t="s">
        <v>340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</row>
    <row r="264" spans="37:43">
      <c r="AK264" t="s">
        <v>341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</row>
    <row r="265" spans="37:43">
      <c r="AK265" t="s">
        <v>342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</row>
    <row r="266" spans="37:43">
      <c r="AK266" t="s">
        <v>343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</row>
    <row r="267" spans="37:43">
      <c r="AK267" t="s">
        <v>344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</row>
    <row r="268" spans="37:43">
      <c r="AK268" t="s">
        <v>345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</row>
    <row r="269" spans="37:43">
      <c r="AK269" t="s">
        <v>346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</row>
    <row r="270" spans="37:43">
      <c r="AK270" t="s">
        <v>347</v>
      </c>
      <c r="AL270">
        <v>0</v>
      </c>
      <c r="AM270">
        <v>0</v>
      </c>
      <c r="AN270">
        <v>0</v>
      </c>
      <c r="AO270">
        <v>1</v>
      </c>
      <c r="AP270">
        <v>0</v>
      </c>
      <c r="AQ270">
        <v>200000</v>
      </c>
    </row>
    <row r="271" spans="37:43">
      <c r="AK271" t="s">
        <v>348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</row>
    <row r="272" spans="37:43">
      <c r="AK272" t="s">
        <v>349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</row>
    <row r="273" spans="37:43">
      <c r="AK273" t="s">
        <v>350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</row>
    <row r="274" spans="37:43">
      <c r="AK274" t="s">
        <v>351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</row>
    <row r="275" spans="37:43">
      <c r="AK275" t="s">
        <v>352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</row>
    <row r="276" spans="37:43">
      <c r="AK276" t="s">
        <v>353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</row>
    <row r="277" spans="37:43">
      <c r="AK277" t="s">
        <v>76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</row>
    <row r="278" spans="37:43">
      <c r="AK278" t="s">
        <v>354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</row>
    <row r="279" spans="37:43">
      <c r="AK279" t="s">
        <v>355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</row>
    <row r="280" spans="37:43">
      <c r="AK280" t="s">
        <v>356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</row>
    <row r="281" spans="37:43">
      <c r="AK281" t="s">
        <v>357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</row>
    <row r="282" spans="37:43">
      <c r="AK282" t="s">
        <v>358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</row>
    <row r="283" spans="37:43">
      <c r="AK283" t="s">
        <v>359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</row>
    <row r="284" spans="37:43">
      <c r="AK284" t="s">
        <v>360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45000</v>
      </c>
    </row>
    <row r="285" spans="37:43">
      <c r="AK285" t="s">
        <v>361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</row>
    <row r="286" spans="37:43">
      <c r="AK286" t="s">
        <v>362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</row>
    <row r="287" spans="37:43">
      <c r="AK287" t="s">
        <v>363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</row>
    <row r="288" spans="37:43">
      <c r="AK288" t="s">
        <v>364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</row>
    <row r="289" spans="37:43">
      <c r="AK289" t="s">
        <v>365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</row>
    <row r="290" spans="37:43">
      <c r="AK290" t="s">
        <v>366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</row>
    <row r="291" spans="37:43">
      <c r="AK291" t="s">
        <v>367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</row>
    <row r="292" spans="37:43">
      <c r="AK292" t="s">
        <v>368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</row>
    <row r="293" spans="37:43">
      <c r="AK293" t="s">
        <v>369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</row>
    <row r="294" spans="37:43">
      <c r="AK294" t="s">
        <v>370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</row>
    <row r="295" spans="37:43">
      <c r="AK295" t="s">
        <v>371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</row>
    <row r="296" spans="37:43">
      <c r="AK296" t="s">
        <v>372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</row>
    <row r="297" spans="37:43">
      <c r="AK297" t="s">
        <v>373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</row>
    <row r="298" spans="37:43">
      <c r="AK298" t="s">
        <v>374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</row>
    <row r="299" spans="37:43">
      <c r="AK299" t="s">
        <v>375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</row>
    <row r="300" spans="37:43">
      <c r="AK300" t="s">
        <v>376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</row>
    <row r="301" spans="37:43">
      <c r="AK301" t="s">
        <v>377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</row>
    <row r="302" spans="37:43">
      <c r="AK302" t="s">
        <v>378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</row>
    <row r="303" spans="37:43">
      <c r="AK303" t="s">
        <v>379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</row>
    <row r="304" spans="37:43">
      <c r="AK304" t="s">
        <v>64</v>
      </c>
      <c r="AL304">
        <v>0</v>
      </c>
      <c r="AM304">
        <v>0</v>
      </c>
      <c r="AN304">
        <v>0</v>
      </c>
      <c r="AO304">
        <v>1</v>
      </c>
      <c r="AP304">
        <v>0</v>
      </c>
      <c r="AQ304">
        <v>0</v>
      </c>
    </row>
    <row r="305" spans="37:43">
      <c r="AK305" t="s">
        <v>380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</row>
    <row r="306" spans="37:43">
      <c r="AK306" t="s">
        <v>381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</row>
    <row r="307" spans="37:43">
      <c r="AK307" t="s">
        <v>74</v>
      </c>
      <c r="AL307">
        <v>0</v>
      </c>
      <c r="AM307">
        <v>0</v>
      </c>
      <c r="AN307">
        <v>7465</v>
      </c>
      <c r="AO307">
        <v>1</v>
      </c>
      <c r="AP307">
        <v>0</v>
      </c>
      <c r="AQ307">
        <v>193465</v>
      </c>
    </row>
    <row r="308" spans="37:43">
      <c r="AK308" t="s">
        <v>382</v>
      </c>
      <c r="AL308">
        <v>1</v>
      </c>
      <c r="AM308">
        <v>0</v>
      </c>
      <c r="AN308">
        <v>0</v>
      </c>
      <c r="AO308">
        <v>5</v>
      </c>
      <c r="AP308">
        <v>0</v>
      </c>
      <c r="AQ308">
        <v>50000</v>
      </c>
    </row>
    <row r="309" spans="37:43">
      <c r="AK309" t="s">
        <v>383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</row>
    <row r="310" spans="37:43">
      <c r="AK310" t="s">
        <v>384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</row>
    <row r="311" spans="37:43">
      <c r="AK311" t="s">
        <v>385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</row>
    <row r="312" spans="37:43">
      <c r="AK312" t="s">
        <v>386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</row>
    <row r="313" spans="37:43">
      <c r="AK313" t="s">
        <v>81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1100</v>
      </c>
    </row>
    <row r="314" spans="37:43">
      <c r="AK314" t="s">
        <v>387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</row>
    <row r="315" spans="37:43">
      <c r="AK315" t="s">
        <v>388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</row>
    <row r="316" spans="37:43">
      <c r="AK316" t="s">
        <v>389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</row>
    <row r="317" spans="37:43">
      <c r="AK317" t="s">
        <v>390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</row>
    <row r="318" spans="37:43">
      <c r="AK318" t="s">
        <v>391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</row>
    <row r="319" spans="37:43">
      <c r="AK319" t="s">
        <v>392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</row>
    <row r="320" spans="37:43">
      <c r="AK320" t="s">
        <v>393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</row>
    <row r="321" spans="37:43">
      <c r="AK321" t="s">
        <v>394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</row>
    <row r="322" spans="37:43">
      <c r="AK322" t="s">
        <v>395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</row>
    <row r="323" spans="37:43">
      <c r="AK323" t="s">
        <v>396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19000</v>
      </c>
    </row>
    <row r="324" spans="37:43">
      <c r="AK324" t="s">
        <v>397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</row>
    <row r="325" spans="37:43">
      <c r="AK325" t="s">
        <v>90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</row>
    <row r="326" spans="37:43">
      <c r="AK326" t="s">
        <v>398</v>
      </c>
      <c r="AL326">
        <v>0</v>
      </c>
      <c r="AM326">
        <v>0</v>
      </c>
      <c r="AN326">
        <v>0</v>
      </c>
      <c r="AO326">
        <v>1</v>
      </c>
      <c r="AP326">
        <v>0</v>
      </c>
      <c r="AQ326">
        <v>111000</v>
      </c>
    </row>
    <row r="327" spans="37:43">
      <c r="AK327" t="s">
        <v>399</v>
      </c>
      <c r="AL327">
        <v>0</v>
      </c>
      <c r="AM327">
        <v>0</v>
      </c>
      <c r="AN327">
        <v>102000</v>
      </c>
      <c r="AO327">
        <v>0</v>
      </c>
      <c r="AP327">
        <v>0</v>
      </c>
      <c r="AQ327">
        <v>270000</v>
      </c>
    </row>
    <row r="328" spans="37:43">
      <c r="AK328" t="s">
        <v>400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</row>
    <row r="329" spans="37:43">
      <c r="AK329" t="s">
        <v>401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</row>
    <row r="330" spans="37:43">
      <c r="AK330" t="s">
        <v>402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2734</v>
      </c>
    </row>
    <row r="331" spans="37:43">
      <c r="AK331" t="s">
        <v>403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</row>
    <row r="332" spans="37:43">
      <c r="AK332" t="s">
        <v>404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</row>
    <row r="333" spans="37:43">
      <c r="AK333" t="s">
        <v>405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</row>
    <row r="334" spans="37:43">
      <c r="AK334" t="s">
        <v>406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</row>
    <row r="335" spans="37:43">
      <c r="AK335" t="s">
        <v>56</v>
      </c>
      <c r="AL335">
        <v>0</v>
      </c>
      <c r="AM335">
        <v>0</v>
      </c>
      <c r="AN335">
        <v>0</v>
      </c>
      <c r="AO335">
        <v>1</v>
      </c>
      <c r="AP335">
        <v>0</v>
      </c>
      <c r="AQ335">
        <v>190000</v>
      </c>
    </row>
    <row r="336" spans="37:43">
      <c r="AK336" t="s">
        <v>407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</row>
    <row r="337" spans="37:43">
      <c r="AK337" t="s">
        <v>408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</row>
    <row r="338" spans="37:43">
      <c r="AK338" t="s">
        <v>409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</row>
    <row r="339" spans="37:43">
      <c r="AK339" t="s">
        <v>410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</row>
    <row r="340" spans="37:43">
      <c r="AK340" t="s">
        <v>411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</row>
    <row r="341" spans="37:43">
      <c r="AK341" t="s">
        <v>412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</row>
    <row r="342" spans="37:43">
      <c r="AK342" t="s">
        <v>413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</row>
    <row r="343" spans="37:43">
      <c r="AK343" t="s">
        <v>414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</row>
    <row r="344" spans="37:43">
      <c r="AK344" t="s">
        <v>415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</row>
    <row r="345" spans="37:43">
      <c r="AK345" t="s">
        <v>416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</row>
    <row r="346" spans="37:43">
      <c r="AK346" t="s">
        <v>417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</row>
    <row r="347" spans="37:43">
      <c r="AK347" t="s">
        <v>418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</row>
    <row r="348" spans="37:43">
      <c r="AK348" t="s">
        <v>419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170000</v>
      </c>
    </row>
    <row r="349" spans="37:43">
      <c r="AK349" t="s">
        <v>420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200000</v>
      </c>
    </row>
    <row r="350" spans="37:43">
      <c r="AK350" t="s">
        <v>421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</row>
    <row r="351" spans="37:43">
      <c r="AK351" t="s">
        <v>53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</row>
    <row r="352" spans="37:43">
      <c r="AK352" t="s">
        <v>422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</row>
    <row r="353" spans="37:43">
      <c r="AK353" t="s">
        <v>94</v>
      </c>
      <c r="AL353">
        <v>1</v>
      </c>
      <c r="AM353">
        <v>0</v>
      </c>
      <c r="AN353">
        <v>30000</v>
      </c>
      <c r="AO353">
        <v>1</v>
      </c>
      <c r="AP353">
        <v>0</v>
      </c>
      <c r="AQ353">
        <v>130000</v>
      </c>
    </row>
    <row r="354" spans="37:43">
      <c r="AK354" t="s">
        <v>423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</row>
    <row r="355" spans="37:43">
      <c r="AK355" t="s">
        <v>424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</row>
    <row r="356" spans="37:43">
      <c r="AK356" t="s">
        <v>425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</row>
    <row r="357" spans="37:43">
      <c r="AK357" t="s">
        <v>426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</row>
    <row r="358" spans="37:43">
      <c r="AK358" t="s">
        <v>427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</row>
    <row r="359" spans="37:43">
      <c r="AK359" t="s">
        <v>428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</row>
    <row r="360" spans="37:43">
      <c r="AK360" t="s">
        <v>429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</row>
    <row r="361" spans="37:43">
      <c r="AK361" t="s">
        <v>430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</row>
    <row r="362" spans="37:43">
      <c r="AK362" t="s">
        <v>431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</row>
    <row r="363" spans="37:43">
      <c r="AK363" t="s">
        <v>432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80000</v>
      </c>
    </row>
    <row r="364" spans="37:43">
      <c r="AK364" t="s">
        <v>433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</row>
    <row r="365" spans="37:43">
      <c r="AK365" t="s">
        <v>434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200000</v>
      </c>
    </row>
    <row r="366" spans="37:43">
      <c r="AK366" t="s">
        <v>435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</row>
    <row r="367" spans="37:43">
      <c r="AK367" t="s">
        <v>436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</row>
    <row r="368" spans="37:43">
      <c r="AK368" t="s">
        <v>437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</row>
    <row r="369" spans="37:43">
      <c r="AK369" t="s">
        <v>438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</row>
    <row r="370" spans="37:43">
      <c r="AK370" t="s">
        <v>439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</row>
    <row r="371" spans="37:43">
      <c r="AK371" t="s">
        <v>440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</row>
    <row r="372" spans="37:43">
      <c r="AK372" t="s">
        <v>441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</row>
    <row r="373" spans="37:43">
      <c r="AK373" t="s">
        <v>442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3000</v>
      </c>
    </row>
    <row r="374" spans="37:43">
      <c r="AK374" t="s">
        <v>443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</row>
    <row r="375" spans="37:43">
      <c r="AK375" t="s">
        <v>444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</row>
    <row r="376" spans="37:43">
      <c r="AK376" t="s">
        <v>445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</row>
    <row r="377" spans="37:43">
      <c r="AK377" t="s">
        <v>446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</row>
    <row r="378" spans="37:43">
      <c r="AK378" t="s">
        <v>447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</row>
    <row r="379" spans="37:43">
      <c r="AK379" t="s">
        <v>448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</row>
    <row r="380" spans="37:43">
      <c r="AK380" t="s">
        <v>449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42000</v>
      </c>
    </row>
    <row r="381" spans="37:43">
      <c r="AK381" t="s">
        <v>450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</row>
    <row r="382" spans="37:43">
      <c r="AK382" t="s">
        <v>451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</row>
    <row r="383" spans="37:43">
      <c r="AK383" t="s">
        <v>452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</row>
    <row r="384" spans="37:43">
      <c r="AK384" t="s">
        <v>44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411000</v>
      </c>
    </row>
    <row r="385" spans="37:43">
      <c r="AK385" t="s">
        <v>453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</row>
    <row r="386" spans="37:43">
      <c r="AK386" t="s">
        <v>454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</row>
    <row r="387" spans="37:43">
      <c r="AK387" t="s">
        <v>455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</row>
    <row r="388" spans="37:43">
      <c r="AK388" t="s">
        <v>456</v>
      </c>
      <c r="AL388">
        <v>0</v>
      </c>
      <c r="AM388">
        <v>0</v>
      </c>
      <c r="AN388">
        <v>14000</v>
      </c>
      <c r="AO388">
        <v>0</v>
      </c>
      <c r="AP388">
        <v>0</v>
      </c>
      <c r="AQ388">
        <v>14000</v>
      </c>
    </row>
    <row r="389" spans="37:43">
      <c r="AK389" t="s">
        <v>457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</row>
    <row r="390" spans="37:43">
      <c r="AK390" t="s">
        <v>458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100000</v>
      </c>
    </row>
    <row r="391" spans="37:43">
      <c r="AK391" t="s">
        <v>459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</row>
    <row r="392" spans="37:43">
      <c r="AK392" t="s">
        <v>460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</row>
    <row r="393" spans="37:43">
      <c r="AK393" t="s">
        <v>461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</row>
    <row r="394" spans="37:43">
      <c r="AK394" t="s">
        <v>97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</row>
    <row r="395" spans="37:43">
      <c r="AK395" t="s">
        <v>48</v>
      </c>
      <c r="AL395">
        <v>0</v>
      </c>
      <c r="AM395">
        <v>0</v>
      </c>
      <c r="AN395">
        <v>20000</v>
      </c>
      <c r="AO395">
        <v>0</v>
      </c>
      <c r="AP395">
        <v>0</v>
      </c>
      <c r="AQ395">
        <v>183022</v>
      </c>
    </row>
    <row r="396" spans="37:43">
      <c r="AK396" t="s">
        <v>462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</row>
    <row r="397" spans="37:43">
      <c r="AK397" t="s">
        <v>463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</row>
    <row r="398" spans="37:43">
      <c r="AK398" t="s">
        <v>464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</row>
    <row r="399" spans="37:43">
      <c r="AK399" t="s">
        <v>465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</row>
    <row r="400" spans="37:43">
      <c r="AK400" t="s">
        <v>466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</row>
    <row r="401" spans="37:43">
      <c r="AK401" t="s">
        <v>467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</row>
    <row r="402" spans="37:43">
      <c r="AK402" t="s">
        <v>468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30000</v>
      </c>
    </row>
    <row r="403" spans="37:43">
      <c r="AK403" t="s">
        <v>469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</row>
    <row r="404" spans="37:43">
      <c r="AK404" t="s">
        <v>470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</row>
    <row r="405" spans="37:43">
      <c r="AK405" t="s">
        <v>471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</row>
    <row r="406" spans="37:43">
      <c r="AK406" t="s">
        <v>472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</row>
    <row r="407" spans="37:43">
      <c r="AK407" t="s">
        <v>473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10000</v>
      </c>
    </row>
    <row r="408" spans="37:43">
      <c r="AK408" t="s">
        <v>474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</row>
    <row r="409" spans="37:43">
      <c r="AK409" t="s">
        <v>475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</row>
    <row r="410" spans="37:43">
      <c r="AK410" t="s">
        <v>476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</row>
    <row r="411" spans="37:43">
      <c r="AK411" t="s">
        <v>477</v>
      </c>
      <c r="AL411">
        <v>0</v>
      </c>
      <c r="AM411">
        <v>0</v>
      </c>
      <c r="AN411">
        <v>0</v>
      </c>
      <c r="AO411">
        <v>1</v>
      </c>
      <c r="AP411">
        <v>0</v>
      </c>
      <c r="AQ411">
        <v>0</v>
      </c>
    </row>
    <row r="412" spans="37:43">
      <c r="AK412" t="s">
        <v>478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</row>
    <row r="413" spans="37:43">
      <c r="AK413" t="s">
        <v>479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200000</v>
      </c>
    </row>
    <row r="414" spans="37:43">
      <c r="AK414" t="s">
        <v>480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</row>
    <row r="415" spans="37:43">
      <c r="AK415" t="s">
        <v>481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</row>
    <row r="416" spans="37:43">
      <c r="AK416" t="s">
        <v>482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50000</v>
      </c>
    </row>
    <row r="417" spans="37:43">
      <c r="AK417" t="s">
        <v>483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</row>
    <row r="418" spans="37:43">
      <c r="AK418" t="s">
        <v>484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</row>
    <row r="419" spans="37:43">
      <c r="AK419" t="s">
        <v>485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</row>
    <row r="420" spans="37:43">
      <c r="AK420" t="s">
        <v>486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</row>
    <row r="421" spans="37:43">
      <c r="AK421" t="s">
        <v>487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</row>
    <row r="422" spans="37:43">
      <c r="AK422" t="s">
        <v>488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</row>
    <row r="423" spans="37:43">
      <c r="AK423" t="s">
        <v>489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</row>
    <row r="424" spans="37:43">
      <c r="AK424" t="s">
        <v>490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</row>
    <row r="425" spans="37:43">
      <c r="AK425" t="s">
        <v>491</v>
      </c>
      <c r="AL425">
        <v>0</v>
      </c>
      <c r="AM425">
        <v>0</v>
      </c>
      <c r="AN425">
        <v>12000</v>
      </c>
      <c r="AO425">
        <v>0</v>
      </c>
      <c r="AP425">
        <v>0</v>
      </c>
      <c r="AQ425">
        <v>20000</v>
      </c>
    </row>
    <row r="426" spans="37:43">
      <c r="AK426" t="s">
        <v>492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</row>
    <row r="427" spans="37:43">
      <c r="AK427" t="s">
        <v>493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</row>
    <row r="428" spans="37:43">
      <c r="AK428" t="s">
        <v>494</v>
      </c>
      <c r="AL428">
        <v>0</v>
      </c>
      <c r="AM428">
        <v>0</v>
      </c>
      <c r="AN428">
        <v>0</v>
      </c>
      <c r="AO428">
        <v>2</v>
      </c>
      <c r="AP428">
        <v>0</v>
      </c>
      <c r="AQ428">
        <v>22000</v>
      </c>
    </row>
    <row r="429" spans="37:43">
      <c r="AK429" t="s">
        <v>62</v>
      </c>
      <c r="AL429">
        <v>0</v>
      </c>
      <c r="AM429">
        <v>0</v>
      </c>
      <c r="AN429">
        <v>102334</v>
      </c>
      <c r="AO429">
        <v>1</v>
      </c>
      <c r="AP429">
        <v>0</v>
      </c>
      <c r="AQ429">
        <v>727334</v>
      </c>
    </row>
    <row r="430" spans="37:43">
      <c r="AK430" t="s">
        <v>495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</row>
    <row r="431" spans="37:43">
      <c r="AK431" t="s">
        <v>496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</row>
    <row r="432" spans="37:43">
      <c r="AK432" t="s">
        <v>497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</row>
    <row r="433" spans="37:43">
      <c r="AK433" t="s">
        <v>498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</row>
    <row r="434" spans="37:43">
      <c r="AK434" t="s">
        <v>499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</row>
    <row r="435" spans="37:43">
      <c r="AK435" t="s">
        <v>500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</row>
    <row r="436" spans="37:43">
      <c r="AK436" t="s">
        <v>501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</row>
    <row r="437" spans="37:43">
      <c r="AK437" t="s">
        <v>502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</row>
    <row r="438" spans="37:43">
      <c r="AK438" t="s">
        <v>503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</row>
    <row r="439" spans="37:43">
      <c r="AK439" t="s">
        <v>504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</row>
    <row r="440" spans="37:43">
      <c r="AK440" t="s">
        <v>505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</row>
    <row r="441" spans="37:43">
      <c r="AK441" t="s">
        <v>506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</row>
    <row r="442" spans="37:43">
      <c r="AK442" t="s">
        <v>507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</row>
    <row r="443" spans="37:43">
      <c r="AK443" t="s">
        <v>508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</row>
    <row r="444" spans="37:43">
      <c r="AK444" t="s">
        <v>509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</row>
    <row r="445" spans="37:43">
      <c r="AK445" t="s">
        <v>101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</row>
    <row r="446" spans="37:43">
      <c r="AK446" t="s">
        <v>510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</row>
    <row r="447" spans="37:43">
      <c r="AK447" t="s">
        <v>511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</row>
    <row r="448" spans="37:43">
      <c r="AK448" t="s">
        <v>66</v>
      </c>
      <c r="AL448">
        <v>0</v>
      </c>
      <c r="AM448">
        <v>0</v>
      </c>
      <c r="AN448">
        <v>16400</v>
      </c>
      <c r="AO448">
        <v>10</v>
      </c>
      <c r="AP448">
        <v>0</v>
      </c>
      <c r="AQ448">
        <v>192400</v>
      </c>
    </row>
    <row r="449" spans="37:43">
      <c r="AK449" t="s">
        <v>86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380000</v>
      </c>
    </row>
    <row r="450" spans="37:43">
      <c r="AK450" t="s">
        <v>512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</row>
    <row r="451" spans="37:43">
      <c r="AK451" t="s">
        <v>513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</row>
    <row r="452" spans="37:43">
      <c r="AK452" t="s">
        <v>514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</row>
    <row r="453" spans="37:43">
      <c r="AK453" t="s">
        <v>515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</row>
    <row r="454" spans="37:43">
      <c r="AK454" t="s">
        <v>516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</row>
    <row r="455" spans="37:43">
      <c r="AK455" t="s">
        <v>517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</row>
    <row r="456" spans="37:43">
      <c r="AK456" t="s">
        <v>518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</row>
    <row r="457" spans="37:43">
      <c r="AK457" t="s">
        <v>519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</row>
    <row r="458" spans="37:43">
      <c r="AK458" t="s">
        <v>520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21000</v>
      </c>
    </row>
    <row r="459" spans="37:43">
      <c r="AK459" t="s">
        <v>521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</row>
    <row r="460" spans="37:43">
      <c r="AK460" t="s">
        <v>522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</row>
    <row r="461" spans="37:43">
      <c r="AK461" t="s">
        <v>523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</row>
    <row r="462" spans="37:43">
      <c r="AK462" t="s">
        <v>108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</row>
    <row r="463" spans="37:43">
      <c r="AK463" t="s">
        <v>524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3500</v>
      </c>
    </row>
    <row r="464" spans="37:43">
      <c r="AK464" t="s">
        <v>525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</row>
    <row r="465" spans="37:43">
      <c r="AK465" t="s">
        <v>526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</row>
    <row r="466" spans="37:43">
      <c r="AK466" t="s">
        <v>527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</row>
    <row r="467" spans="37:43">
      <c r="AK467" t="s">
        <v>528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</row>
    <row r="468" spans="37:43">
      <c r="AK468" t="s">
        <v>529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8000</v>
      </c>
    </row>
    <row r="469" spans="37:43">
      <c r="AK469" t="s">
        <v>530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</row>
    <row r="470" spans="37:43">
      <c r="AK470" t="s">
        <v>531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</row>
    <row r="471" spans="37:43">
      <c r="AK471" t="s">
        <v>532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</row>
    <row r="472" spans="37:43">
      <c r="AK472" t="s">
        <v>533</v>
      </c>
      <c r="AL472">
        <v>0</v>
      </c>
      <c r="AM472">
        <v>0</v>
      </c>
      <c r="AN472">
        <v>0</v>
      </c>
      <c r="AO472">
        <v>7</v>
      </c>
      <c r="AP472">
        <v>0</v>
      </c>
      <c r="AQ472">
        <v>0</v>
      </c>
    </row>
    <row r="473" spans="37:43">
      <c r="AK473" t="s">
        <v>534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</row>
    <row r="474" spans="37:43">
      <c r="AK474" t="s">
        <v>111</v>
      </c>
      <c r="AL474">
        <v>0</v>
      </c>
      <c r="AM474">
        <v>0</v>
      </c>
      <c r="AN474">
        <v>0</v>
      </c>
      <c r="AO474">
        <v>4</v>
      </c>
      <c r="AP474">
        <v>0</v>
      </c>
      <c r="AQ474">
        <v>210000</v>
      </c>
    </row>
    <row r="475" spans="37:43">
      <c r="AK475" t="s">
        <v>535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</row>
    <row r="476" spans="37:43">
      <c r="AK476" t="s">
        <v>536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</row>
    <row r="477" spans="37:43">
      <c r="AK477" t="s">
        <v>537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</row>
    <row r="478" spans="37:43">
      <c r="AK478" t="s">
        <v>538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</row>
    <row r="479" spans="37:43">
      <c r="AK479" t="s">
        <v>539</v>
      </c>
      <c r="AL479">
        <v>0</v>
      </c>
      <c r="AM479">
        <v>0</v>
      </c>
      <c r="AN479">
        <v>0</v>
      </c>
      <c r="AO479">
        <v>1</v>
      </c>
      <c r="AP479">
        <v>0</v>
      </c>
      <c r="AQ479">
        <v>0</v>
      </c>
    </row>
    <row r="480" spans="37:43">
      <c r="AK480" t="s">
        <v>540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</row>
    <row r="481" spans="37:43">
      <c r="AK481" t="s">
        <v>541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</row>
    <row r="482" spans="37:43">
      <c r="AK482" t="s">
        <v>542</v>
      </c>
      <c r="AL482">
        <v>4</v>
      </c>
      <c r="AM482">
        <v>0</v>
      </c>
      <c r="AN482">
        <v>0</v>
      </c>
      <c r="AO482">
        <v>5</v>
      </c>
      <c r="AP482">
        <v>0</v>
      </c>
      <c r="AQ482">
        <v>22000</v>
      </c>
    </row>
    <row r="483" spans="37:43">
      <c r="AK483" t="s">
        <v>543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</row>
    <row r="484" spans="37:43">
      <c r="AK484" t="s">
        <v>544</v>
      </c>
      <c r="AL484">
        <v>0</v>
      </c>
      <c r="AM484">
        <v>0</v>
      </c>
      <c r="AN484">
        <v>0</v>
      </c>
      <c r="AO484">
        <v>3</v>
      </c>
      <c r="AP484">
        <v>0</v>
      </c>
      <c r="AQ484">
        <v>0</v>
      </c>
    </row>
    <row r="485" spans="37:43">
      <c r="AK485" t="s">
        <v>545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</row>
    <row r="486" spans="37:43">
      <c r="AK486" t="s">
        <v>546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</row>
    <row r="487" spans="37:43">
      <c r="AK487" t="s">
        <v>547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</row>
    <row r="488" spans="37:43">
      <c r="AK488" t="s">
        <v>548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</row>
    <row r="489" spans="37:43">
      <c r="AK489" t="s">
        <v>549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50000</v>
      </c>
    </row>
    <row r="490" spans="37:43">
      <c r="AK490" t="s">
        <v>550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</row>
    <row r="491" spans="37:43">
      <c r="AK491" t="s">
        <v>551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</row>
    <row r="492" spans="37:43">
      <c r="AK492" t="s">
        <v>552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</row>
    <row r="493" spans="37:43">
      <c r="AK493" t="s">
        <v>553</v>
      </c>
      <c r="AL493">
        <v>1</v>
      </c>
      <c r="AM493">
        <v>0</v>
      </c>
      <c r="AN493">
        <v>0</v>
      </c>
      <c r="AO493">
        <v>1</v>
      </c>
      <c r="AP493">
        <v>0</v>
      </c>
      <c r="AQ493">
        <v>0</v>
      </c>
    </row>
    <row r="494" spans="37:43">
      <c r="AK494" t="s">
        <v>554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</row>
    <row r="495" spans="37:43">
      <c r="AK495" t="s">
        <v>555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</row>
    <row r="496" spans="37:43">
      <c r="AK496" t="s">
        <v>556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24000</v>
      </c>
    </row>
    <row r="497" spans="37:43">
      <c r="AK497" t="s">
        <v>557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</row>
    <row r="498" spans="37:43">
      <c r="AK498" t="s">
        <v>558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</row>
    <row r="499" spans="37:43">
      <c r="AK499" t="s">
        <v>559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</row>
    <row r="500" spans="37:43">
      <c r="AK500" t="s">
        <v>560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</row>
    <row r="501" spans="37:43">
      <c r="AK501" t="s">
        <v>561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</row>
    <row r="502" spans="37:43">
      <c r="AK502" t="s">
        <v>562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</row>
    <row r="503" spans="37:43">
      <c r="AK503" t="s">
        <v>563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5000</v>
      </c>
    </row>
    <row r="504" spans="37:43">
      <c r="AK504" t="s">
        <v>564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80000</v>
      </c>
    </row>
    <row r="505" spans="37:43">
      <c r="AK505" t="s">
        <v>565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</row>
    <row r="506" spans="37:43">
      <c r="AK506" t="s">
        <v>566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</row>
    <row r="507" spans="37:43">
      <c r="AK507" t="s">
        <v>567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</row>
    <row r="508" spans="37:43">
      <c r="AK508" t="s">
        <v>568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</row>
    <row r="509" spans="37:43">
      <c r="AK509" t="s">
        <v>569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</row>
    <row r="510" spans="37:43">
      <c r="AK510" t="s">
        <v>570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</row>
    <row r="511" spans="37:43">
      <c r="AK511" t="s">
        <v>571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</row>
    <row r="512" spans="37:43">
      <c r="AK512" t="s">
        <v>572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</row>
    <row r="513" spans="37:43">
      <c r="AK513" t="s">
        <v>573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</row>
    <row r="514" spans="37:43">
      <c r="AK514" t="s">
        <v>574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</row>
    <row r="515" spans="37:43">
      <c r="AK515" t="s">
        <v>575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</row>
    <row r="516" spans="37:43">
      <c r="AK516" t="s">
        <v>576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</row>
    <row r="517" spans="37:43">
      <c r="AK517" t="s">
        <v>577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</row>
    <row r="518" spans="37:43">
      <c r="AK518" t="s">
        <v>70</v>
      </c>
      <c r="AL518">
        <v>0</v>
      </c>
      <c r="AM518">
        <v>0</v>
      </c>
      <c r="AN518">
        <v>327300</v>
      </c>
      <c r="AO518">
        <v>10</v>
      </c>
      <c r="AP518">
        <v>0</v>
      </c>
      <c r="AQ518">
        <v>1822000</v>
      </c>
    </row>
    <row r="519" spans="37:43">
      <c r="AK519" t="s">
        <v>89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50000</v>
      </c>
    </row>
    <row r="520" spans="37:43">
      <c r="AK520" t="s">
        <v>578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</row>
    <row r="521" spans="37:43">
      <c r="AK521" t="s">
        <v>579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</row>
    <row r="522" spans="37:43">
      <c r="AK522" t="s">
        <v>580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</row>
    <row r="523" spans="37:43">
      <c r="AK523" t="s">
        <v>581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</row>
    <row r="524" spans="37:43">
      <c r="AK524" t="s">
        <v>582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</row>
    <row r="525" spans="37:43">
      <c r="AK525" t="s">
        <v>583</v>
      </c>
      <c r="AL525">
        <v>0</v>
      </c>
      <c r="AM525">
        <v>0</v>
      </c>
      <c r="AN525">
        <v>0</v>
      </c>
      <c r="AO525">
        <v>1</v>
      </c>
      <c r="AP525">
        <v>0</v>
      </c>
      <c r="AQ525">
        <v>0</v>
      </c>
    </row>
    <row r="526" spans="37:43">
      <c r="AK526" t="s">
        <v>584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</row>
    <row r="527" spans="37:43">
      <c r="AK527" t="s">
        <v>585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</row>
    <row r="528" spans="37:43">
      <c r="AK528" t="s">
        <v>586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</row>
    <row r="529" spans="37:43">
      <c r="AK529" t="s">
        <v>587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</row>
    <row r="530" spans="37:43">
      <c r="AK530" t="s">
        <v>588</v>
      </c>
      <c r="AL530">
        <v>0</v>
      </c>
      <c r="AM530">
        <v>0</v>
      </c>
      <c r="AN530">
        <v>0</v>
      </c>
      <c r="AO530">
        <v>4</v>
      </c>
      <c r="AP530">
        <v>0</v>
      </c>
      <c r="AQ530">
        <v>0</v>
      </c>
    </row>
    <row r="531" spans="37:43">
      <c r="AK531" t="s">
        <v>589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</row>
    <row r="532" spans="37:43">
      <c r="AK532" t="s">
        <v>590</v>
      </c>
      <c r="AL532">
        <v>0</v>
      </c>
      <c r="AM532">
        <v>0</v>
      </c>
      <c r="AN532">
        <v>0</v>
      </c>
      <c r="AO532">
        <v>1</v>
      </c>
      <c r="AP532">
        <v>0</v>
      </c>
      <c r="AQ532">
        <v>0</v>
      </c>
    </row>
    <row r="533" spans="37:43">
      <c r="AK533" t="s">
        <v>591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</row>
    <row r="534" spans="37:43">
      <c r="AK534" t="s">
        <v>115</v>
      </c>
      <c r="AL534">
        <v>0</v>
      </c>
      <c r="AM534">
        <v>0</v>
      </c>
      <c r="AN534">
        <v>0</v>
      </c>
      <c r="AO534">
        <v>3</v>
      </c>
      <c r="AP534">
        <v>0</v>
      </c>
      <c r="AQ534">
        <v>110000</v>
      </c>
    </row>
    <row r="535" spans="37:43">
      <c r="AK535" t="s">
        <v>592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</row>
    <row r="536" spans="37:43">
      <c r="AK536" t="s">
        <v>38</v>
      </c>
      <c r="AL536">
        <v>0</v>
      </c>
      <c r="AM536">
        <v>0</v>
      </c>
      <c r="AN536">
        <v>0</v>
      </c>
      <c r="AO536">
        <v>1</v>
      </c>
      <c r="AP536">
        <v>0</v>
      </c>
      <c r="AQ536">
        <v>167000</v>
      </c>
    </row>
    <row r="537" spans="37:43">
      <c r="AK537" t="s">
        <v>593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</row>
    <row r="538" spans="37:43">
      <c r="AK538" t="s">
        <v>594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</row>
    <row r="539" spans="37:43">
      <c r="AK539" t="s">
        <v>595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</row>
    <row r="540" spans="37:43">
      <c r="AK540" t="s">
        <v>596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</row>
    <row r="541" spans="37:43">
      <c r="AK541" t="s">
        <v>597</v>
      </c>
      <c r="AL541">
        <v>0</v>
      </c>
      <c r="AM541">
        <v>0</v>
      </c>
      <c r="AN541">
        <v>1000</v>
      </c>
      <c r="AO541">
        <v>0</v>
      </c>
      <c r="AP541">
        <v>0</v>
      </c>
      <c r="AQ541">
        <v>1000</v>
      </c>
    </row>
    <row r="542" spans="37:43">
      <c r="AK542" t="s">
        <v>598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</row>
    <row r="543" spans="37:43">
      <c r="AK543" t="s">
        <v>599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</row>
    <row r="544" spans="37:43">
      <c r="AK544" t="s">
        <v>600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</row>
    <row r="545" spans="37:43">
      <c r="AK545" t="s">
        <v>601</v>
      </c>
      <c r="AL545">
        <v>0</v>
      </c>
      <c r="AM545">
        <v>0</v>
      </c>
      <c r="AN545">
        <v>30000</v>
      </c>
      <c r="AO545">
        <v>1</v>
      </c>
      <c r="AP545">
        <v>0</v>
      </c>
      <c r="AQ545">
        <v>30000</v>
      </c>
    </row>
    <row r="546" spans="37:43">
      <c r="AK546" t="s">
        <v>602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</row>
    <row r="547" spans="37:43">
      <c r="AK547" t="s">
        <v>603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</row>
    <row r="548" spans="37:43">
      <c r="AK548" t="s">
        <v>604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</row>
    <row r="549" spans="37:43">
      <c r="AK549" t="s">
        <v>605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</row>
    <row r="550" spans="37:43">
      <c r="AK550" t="s">
        <v>606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</row>
    <row r="551" spans="37:43">
      <c r="AK551" t="s">
        <v>607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</row>
    <row r="552" spans="37:43">
      <c r="AK552" t="s">
        <v>608</v>
      </c>
      <c r="AL552">
        <v>0</v>
      </c>
      <c r="AM552">
        <v>0</v>
      </c>
      <c r="AN552">
        <v>19760</v>
      </c>
      <c r="AO552">
        <v>1</v>
      </c>
      <c r="AP552">
        <v>0</v>
      </c>
      <c r="AQ552">
        <v>133760</v>
      </c>
    </row>
    <row r="553" spans="37:43">
      <c r="AK553" t="s">
        <v>609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10000</v>
      </c>
    </row>
    <row r="554" spans="37:43">
      <c r="AK554" t="s">
        <v>610</v>
      </c>
      <c r="AL554">
        <v>0</v>
      </c>
      <c r="AM554">
        <v>0</v>
      </c>
      <c r="AN554">
        <v>5000</v>
      </c>
      <c r="AO554">
        <v>0</v>
      </c>
      <c r="AP554">
        <v>0</v>
      </c>
      <c r="AQ554">
        <v>5000</v>
      </c>
    </row>
    <row r="555" spans="37:43">
      <c r="AK555" t="s">
        <v>611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</row>
    <row r="556" spans="37:43">
      <c r="AK556" t="s">
        <v>612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</row>
    <row r="557" spans="37:43">
      <c r="AK557" t="s">
        <v>613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</row>
    <row r="558" spans="37:43">
      <c r="AK558" t="s">
        <v>614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</row>
    <row r="559" spans="37:43">
      <c r="AK559" t="s">
        <v>615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433000</v>
      </c>
    </row>
    <row r="560" spans="37:43">
      <c r="AK560" t="s">
        <v>616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</row>
    <row r="561" spans="37:43">
      <c r="AK561" t="s">
        <v>617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</row>
    <row r="562" spans="37:43">
      <c r="AK562" t="s">
        <v>618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2000</v>
      </c>
    </row>
    <row r="563" spans="37:43">
      <c r="AK563" t="s">
        <v>619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29880</v>
      </c>
    </row>
    <row r="564" spans="37:43">
      <c r="AK564" t="s">
        <v>620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</row>
    <row r="565" spans="37:43">
      <c r="AK565" t="s">
        <v>621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</row>
    <row r="566" spans="37:43">
      <c r="AK566" t="s">
        <v>622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</row>
    <row r="567" spans="37:43">
      <c r="AK567" t="s">
        <v>623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</row>
    <row r="568" spans="37:43">
      <c r="AK568" t="s">
        <v>624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</row>
    <row r="569" spans="37:43">
      <c r="AK569" t="s">
        <v>73</v>
      </c>
      <c r="AL569">
        <v>0</v>
      </c>
      <c r="AM569">
        <v>0</v>
      </c>
      <c r="AN569">
        <v>211000</v>
      </c>
      <c r="AO569">
        <v>37</v>
      </c>
      <c r="AP569">
        <v>0</v>
      </c>
      <c r="AQ569">
        <v>3752900</v>
      </c>
    </row>
    <row r="570" spans="37:43">
      <c r="AK570" t="s">
        <v>625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</row>
    <row r="571" spans="37:43">
      <c r="AK571" t="s">
        <v>626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</row>
    <row r="572" spans="37:43">
      <c r="AK572" t="s">
        <v>122</v>
      </c>
      <c r="AL572">
        <v>0</v>
      </c>
      <c r="AM572">
        <v>0</v>
      </c>
      <c r="AN572">
        <v>0</v>
      </c>
      <c r="AO572">
        <v>2</v>
      </c>
      <c r="AP572">
        <v>0</v>
      </c>
      <c r="AQ572">
        <v>0</v>
      </c>
    </row>
    <row r="573" spans="37:43">
      <c r="AK573" t="s">
        <v>627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</row>
    <row r="574" spans="37:43">
      <c r="AK574" t="s">
        <v>628</v>
      </c>
      <c r="AL574">
        <v>0</v>
      </c>
      <c r="AM574">
        <v>0</v>
      </c>
      <c r="AN574">
        <v>0</v>
      </c>
      <c r="AO574">
        <v>2</v>
      </c>
      <c r="AP574">
        <v>0</v>
      </c>
      <c r="AQ574">
        <v>0</v>
      </c>
    </row>
    <row r="575" spans="37:43">
      <c r="AK575" t="s">
        <v>629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</row>
    <row r="576" spans="37:43">
      <c r="AK576" t="s">
        <v>630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</row>
    <row r="577" spans="37:43">
      <c r="AK577" t="s">
        <v>631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</row>
    <row r="578" spans="37:43">
      <c r="AK578" t="s">
        <v>632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</row>
    <row r="579" spans="37:43">
      <c r="AK579" t="s">
        <v>633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</row>
    <row r="580" spans="37:43">
      <c r="AK580" t="s">
        <v>634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</row>
    <row r="581" spans="37:43">
      <c r="AK581" t="s">
        <v>635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</row>
    <row r="582" spans="37:43">
      <c r="AK582" t="s">
        <v>636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</row>
    <row r="583" spans="37:43">
      <c r="AK583" t="s">
        <v>637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6000</v>
      </c>
    </row>
    <row r="584" spans="37:43">
      <c r="AK584" t="s">
        <v>638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</row>
    <row r="585" spans="37:43">
      <c r="AK585" t="s">
        <v>639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</row>
    <row r="586" spans="37:43">
      <c r="AK586" t="s">
        <v>640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</row>
    <row r="587" spans="37:43">
      <c r="AK587" t="s">
        <v>641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</row>
    <row r="588" spans="37:43">
      <c r="AK588" t="s">
        <v>642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</row>
    <row r="589" spans="37:43">
      <c r="AK589" t="s">
        <v>643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</row>
    <row r="590" spans="37:43">
      <c r="AK590" t="s">
        <v>125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157700</v>
      </c>
    </row>
    <row r="591" spans="37:43">
      <c r="AK591" t="s">
        <v>644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</row>
    <row r="592" spans="37:43">
      <c r="AK592" t="s">
        <v>645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</row>
    <row r="593" spans="37:43">
      <c r="AK593" t="s">
        <v>646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</row>
    <row r="594" spans="37:43">
      <c r="AK594" t="s">
        <v>647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73962</v>
      </c>
    </row>
    <row r="595" spans="37:43">
      <c r="AK595" t="s">
        <v>648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</row>
    <row r="596" spans="37:43">
      <c r="AK596" t="s">
        <v>649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</row>
    <row r="597" spans="37:43">
      <c r="AK597" t="s">
        <v>650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</row>
    <row r="598" spans="37:43">
      <c r="AK598" t="s">
        <v>651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</row>
    <row r="599" spans="37:43">
      <c r="AK599" t="s">
        <v>652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</row>
    <row r="600" spans="37:43">
      <c r="AK600" t="s">
        <v>653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</row>
    <row r="601" spans="37:43">
      <c r="AK601" t="s">
        <v>127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</row>
    <row r="602" spans="37:43">
      <c r="AK602" t="s">
        <v>654</v>
      </c>
      <c r="AL602">
        <v>0</v>
      </c>
      <c r="AM602">
        <v>0</v>
      </c>
      <c r="AN602">
        <v>100000</v>
      </c>
      <c r="AO602">
        <v>0</v>
      </c>
      <c r="AP602">
        <v>0</v>
      </c>
      <c r="AQ602">
        <v>292000</v>
      </c>
    </row>
    <row r="603" spans="37:43">
      <c r="AK603" t="s">
        <v>655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25000</v>
      </c>
    </row>
    <row r="604" spans="37:43">
      <c r="AK604" t="s">
        <v>656</v>
      </c>
      <c r="AL604">
        <v>0</v>
      </c>
      <c r="AM604">
        <v>0</v>
      </c>
      <c r="AN604">
        <v>0</v>
      </c>
      <c r="AO604">
        <v>5</v>
      </c>
      <c r="AP604">
        <v>0</v>
      </c>
      <c r="AQ604">
        <v>0</v>
      </c>
    </row>
    <row r="605" spans="37:43">
      <c r="AK605" t="s">
        <v>657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</row>
    <row r="606" spans="37:43">
      <c r="AK606" t="s">
        <v>658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</row>
    <row r="607" spans="37:43">
      <c r="AK607" t="s">
        <v>659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</row>
    <row r="608" spans="37:43">
      <c r="AK608" t="s">
        <v>660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</row>
    <row r="609" spans="37:43">
      <c r="AK609" t="s">
        <v>661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</row>
    <row r="610" spans="37:43">
      <c r="AK610" t="s">
        <v>662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</row>
    <row r="611" spans="37:43">
      <c r="AK611" t="s">
        <v>129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</row>
    <row r="612" spans="37:43">
      <c r="AK612" t="s">
        <v>663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</row>
    <row r="613" spans="37:43">
      <c r="AK613" t="s">
        <v>664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</row>
    <row r="614" spans="37:43">
      <c r="AK614" t="s">
        <v>665</v>
      </c>
      <c r="AL614">
        <v>0</v>
      </c>
      <c r="AM614">
        <v>0</v>
      </c>
      <c r="AN614">
        <v>200000</v>
      </c>
      <c r="AO614">
        <v>1</v>
      </c>
      <c r="AP614">
        <v>0</v>
      </c>
      <c r="AQ614">
        <v>200000</v>
      </c>
    </row>
    <row r="615" spans="37:43">
      <c r="AK615" t="s">
        <v>666</v>
      </c>
      <c r="AL615">
        <v>0</v>
      </c>
      <c r="AM615">
        <v>0</v>
      </c>
      <c r="AN615">
        <v>100000</v>
      </c>
      <c r="AO615">
        <v>0</v>
      </c>
      <c r="AP615">
        <v>0</v>
      </c>
      <c r="AQ615">
        <v>100000</v>
      </c>
    </row>
    <row r="616" spans="37:43">
      <c r="AK616" t="s">
        <v>667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</row>
    <row r="617" spans="37:43">
      <c r="AK617" t="s">
        <v>668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</row>
    <row r="618" spans="37:43">
      <c r="AK618" t="s">
        <v>669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1000</v>
      </c>
    </row>
    <row r="619" spans="37:43">
      <c r="AK619" t="s">
        <v>670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</row>
    <row r="620" spans="37:43">
      <c r="AK620" t="s">
        <v>671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</row>
    <row r="621" spans="37:43">
      <c r="AK621" t="s">
        <v>672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</row>
    <row r="622" spans="37:43">
      <c r="AK622" t="s">
        <v>673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27700</v>
      </c>
    </row>
    <row r="623" spans="37:43">
      <c r="AK623" t="s">
        <v>674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</row>
    <row r="624" spans="37:43">
      <c r="AK624" t="s">
        <v>675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</row>
    <row r="625" spans="37:43">
      <c r="AK625" t="s">
        <v>131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</row>
    <row r="626" spans="37:43">
      <c r="AK626" t="s">
        <v>676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74700</v>
      </c>
    </row>
    <row r="627" spans="37:43">
      <c r="AK627" t="s">
        <v>677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</row>
    <row r="628" spans="37:43">
      <c r="AK628" t="s">
        <v>678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</row>
    <row r="629" spans="37:43">
      <c r="AK629" t="s">
        <v>679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</row>
    <row r="630" spans="37:43">
      <c r="AK630" t="s">
        <v>680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</row>
    <row r="631" spans="37:43">
      <c r="AK631" t="s">
        <v>681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</row>
    <row r="632" spans="37:43">
      <c r="AK632" t="s">
        <v>682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</row>
    <row r="633" spans="37:43">
      <c r="AK633" t="s">
        <v>683</v>
      </c>
      <c r="AL633">
        <v>0</v>
      </c>
      <c r="AM633">
        <v>0</v>
      </c>
      <c r="AN633">
        <v>0</v>
      </c>
      <c r="AO633">
        <v>6</v>
      </c>
      <c r="AP633">
        <v>0</v>
      </c>
      <c r="AQ633">
        <v>58000</v>
      </c>
    </row>
    <row r="634" spans="37:43">
      <c r="AK634" t="s">
        <v>684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</row>
    <row r="635" spans="37:43">
      <c r="AK635" t="s">
        <v>685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</row>
    <row r="636" spans="37:43">
      <c r="AK636" t="s">
        <v>686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</row>
    <row r="637" spans="37:43">
      <c r="AK637" t="s">
        <v>687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</row>
    <row r="638" spans="37:43">
      <c r="AK638" t="s">
        <v>688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</row>
    <row r="639" spans="37:43">
      <c r="AK639" t="s">
        <v>689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</row>
    <row r="640" spans="37:43">
      <c r="AK640" t="s">
        <v>690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</row>
    <row r="641" spans="37:43">
      <c r="AK641" t="s">
        <v>691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</row>
    <row r="642" spans="37:43">
      <c r="AK642" t="s">
        <v>692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13000</v>
      </c>
    </row>
    <row r="643" spans="37:43">
      <c r="AK643" t="s">
        <v>693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50000</v>
      </c>
    </row>
    <row r="644" spans="37:43">
      <c r="AK644" t="s">
        <v>694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</row>
    <row r="645" spans="37:43">
      <c r="AK645" t="s">
        <v>695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</row>
    <row r="646" spans="37:43">
      <c r="AK646" t="s">
        <v>696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</row>
    <row r="647" spans="37:43">
      <c r="AK647" t="s">
        <v>133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</row>
    <row r="648" spans="37:43">
      <c r="AK648" t="s">
        <v>77</v>
      </c>
      <c r="AL648">
        <v>0</v>
      </c>
      <c r="AM648">
        <v>0</v>
      </c>
      <c r="AN648">
        <v>0</v>
      </c>
      <c r="AO648">
        <v>3</v>
      </c>
      <c r="AP648">
        <v>0</v>
      </c>
      <c r="AQ648">
        <v>0</v>
      </c>
    </row>
    <row r="649" spans="37:43">
      <c r="AK649" t="s">
        <v>697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</row>
    <row r="650" spans="37:43">
      <c r="AK650" t="s">
        <v>698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</row>
    <row r="651" spans="37:43">
      <c r="AK651" t="s">
        <v>699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</row>
    <row r="652" spans="37:43">
      <c r="AK652" t="s">
        <v>700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</row>
    <row r="653" spans="37:43">
      <c r="AK653" t="s">
        <v>701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</row>
    <row r="654" spans="37:43">
      <c r="AK654" t="s">
        <v>702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</row>
    <row r="655" spans="37:43">
      <c r="AK655" t="s">
        <v>703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</row>
    <row r="656" spans="37:43">
      <c r="AK656" t="s">
        <v>704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</row>
    <row r="657" spans="37:43">
      <c r="AK657" t="s">
        <v>705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</row>
    <row r="658" spans="37:43">
      <c r="AK658" t="s">
        <v>706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100000</v>
      </c>
    </row>
    <row r="659" spans="37:43">
      <c r="AK659" t="s">
        <v>707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</row>
    <row r="660" spans="37:43">
      <c r="AK660" t="s">
        <v>708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</row>
    <row r="661" spans="37:43">
      <c r="AK661" t="s">
        <v>709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</row>
    <row r="662" spans="37:43">
      <c r="AK662" t="s">
        <v>710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</row>
    <row r="663" spans="37:43">
      <c r="AK663" t="s">
        <v>711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200000</v>
      </c>
    </row>
    <row r="664" spans="37:43">
      <c r="AK664" t="s">
        <v>712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5600</v>
      </c>
    </row>
    <row r="665" spans="37:43">
      <c r="AK665" t="s">
        <v>713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</row>
    <row r="666" spans="37:43">
      <c r="AK666" t="s">
        <v>714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</row>
    <row r="667" spans="37:43">
      <c r="AK667" t="s">
        <v>715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</row>
    <row r="668" spans="37:43">
      <c r="AK668" t="s">
        <v>93</v>
      </c>
      <c r="AL668">
        <v>0</v>
      </c>
      <c r="AM668">
        <v>0</v>
      </c>
      <c r="AN668">
        <v>3200</v>
      </c>
      <c r="AO668">
        <v>1</v>
      </c>
      <c r="AP668">
        <v>0</v>
      </c>
      <c r="AQ668">
        <v>13000</v>
      </c>
    </row>
    <row r="669" spans="37:43">
      <c r="AK669" t="s">
        <v>716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</row>
    <row r="670" spans="37:43">
      <c r="AK670" t="s">
        <v>717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</row>
    <row r="671" spans="37:43">
      <c r="AK671" t="s">
        <v>718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20000</v>
      </c>
    </row>
    <row r="672" spans="37:43">
      <c r="AK672" t="s">
        <v>719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</row>
    <row r="673" spans="37:43">
      <c r="AK673" t="s">
        <v>720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</row>
    <row r="674" spans="37:43">
      <c r="AK674" t="s">
        <v>721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</row>
    <row r="675" spans="37:43">
      <c r="AK675" t="s">
        <v>722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</row>
    <row r="676" spans="37:43">
      <c r="AK676" t="s">
        <v>723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</row>
    <row r="677" spans="37:43">
      <c r="AK677" t="s">
        <v>724</v>
      </c>
      <c r="AL677">
        <v>0</v>
      </c>
      <c r="AM677">
        <v>0</v>
      </c>
      <c r="AN677">
        <v>0</v>
      </c>
      <c r="AO677">
        <v>1</v>
      </c>
      <c r="AP677">
        <v>0</v>
      </c>
      <c r="AQ677">
        <v>0</v>
      </c>
    </row>
    <row r="678" spans="37:43">
      <c r="AK678" t="s">
        <v>725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</row>
    <row r="679" spans="37:43">
      <c r="AK679" t="s">
        <v>726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</row>
    <row r="680" spans="37:43">
      <c r="AK680" t="s">
        <v>727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</row>
    <row r="681" spans="37:43">
      <c r="AK681" t="s">
        <v>728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</row>
    <row r="682" spans="37:43">
      <c r="AK682" t="s">
        <v>729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</row>
    <row r="683" spans="37:43">
      <c r="AK683" t="s">
        <v>730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</row>
    <row r="684" spans="37:43">
      <c r="AK684" t="s">
        <v>731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</row>
    <row r="685" spans="37:43">
      <c r="AK685" t="s">
        <v>732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</row>
    <row r="686" spans="37:43">
      <c r="AK686" t="s">
        <v>96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50000</v>
      </c>
    </row>
    <row r="687" spans="37:43">
      <c r="AK687" t="s">
        <v>733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</row>
    <row r="688" spans="37:43">
      <c r="AK688" t="s">
        <v>734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</row>
    <row r="689" spans="37:43">
      <c r="AK689" t="s">
        <v>98</v>
      </c>
      <c r="AL689">
        <v>0</v>
      </c>
      <c r="AM689">
        <v>0</v>
      </c>
      <c r="AN689">
        <v>0</v>
      </c>
      <c r="AO689">
        <v>1</v>
      </c>
      <c r="AP689">
        <v>0</v>
      </c>
      <c r="AQ689">
        <v>0</v>
      </c>
    </row>
    <row r="690" spans="37:43">
      <c r="AK690" t="s">
        <v>735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</row>
    <row r="691" spans="37:43">
      <c r="AK691" t="s">
        <v>736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</row>
    <row r="692" spans="37:43">
      <c r="AK692" t="s">
        <v>737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</row>
    <row r="693" spans="37:43">
      <c r="AK693" t="s">
        <v>738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</row>
    <row r="694" spans="37:43">
      <c r="AK694" t="s">
        <v>739</v>
      </c>
      <c r="AL694">
        <v>0</v>
      </c>
      <c r="AM694">
        <v>0</v>
      </c>
      <c r="AN694">
        <v>0</v>
      </c>
      <c r="AO694">
        <v>3</v>
      </c>
      <c r="AP694">
        <v>0</v>
      </c>
      <c r="AQ694">
        <v>0</v>
      </c>
    </row>
    <row r="695" spans="37:43">
      <c r="AK695" t="s">
        <v>740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</row>
    <row r="696" spans="37:43">
      <c r="AK696" t="s">
        <v>741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</row>
    <row r="697" spans="37:43">
      <c r="AK697" t="s">
        <v>742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</row>
    <row r="698" spans="37:43">
      <c r="AK698" t="s">
        <v>743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</row>
    <row r="699" spans="37:43">
      <c r="AK699" t="s">
        <v>744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90000</v>
      </c>
    </row>
    <row r="700" spans="37:43">
      <c r="AK700" t="s">
        <v>745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</row>
    <row r="701" spans="37:43">
      <c r="AK701" t="s">
        <v>746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</row>
    <row r="702" spans="37:43">
      <c r="AK702" t="s">
        <v>747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</row>
    <row r="703" spans="37:43">
      <c r="AK703" t="s">
        <v>748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</row>
    <row r="704" spans="37:43">
      <c r="AK704" t="s">
        <v>79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231000</v>
      </c>
    </row>
    <row r="705" spans="37:43">
      <c r="AK705" t="s">
        <v>749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</row>
    <row r="706" spans="37:43">
      <c r="AK706" t="s">
        <v>750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</row>
    <row r="707" spans="37:43">
      <c r="AK707" t="s">
        <v>751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</row>
    <row r="708" spans="37:43">
      <c r="AK708" t="s">
        <v>752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</row>
    <row r="709" spans="37:43">
      <c r="AK709" t="s">
        <v>753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</row>
    <row r="710" spans="37:43">
      <c r="AK710" t="s">
        <v>754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</row>
    <row r="711" spans="37:43">
      <c r="AK711" t="s">
        <v>755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</row>
    <row r="712" spans="37:43">
      <c r="AK712" t="s">
        <v>756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80000</v>
      </c>
    </row>
    <row r="713" spans="37:43">
      <c r="AK713" t="s">
        <v>757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</row>
    <row r="714" spans="37:43">
      <c r="AK714" t="s">
        <v>758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</row>
    <row r="715" spans="37:43">
      <c r="AK715" t="s">
        <v>759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</row>
    <row r="716" spans="37:43">
      <c r="AK716" t="s">
        <v>760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</row>
    <row r="717" spans="37:43">
      <c r="AK717" t="s">
        <v>761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</row>
    <row r="718" spans="37:43">
      <c r="AK718" t="s">
        <v>762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</row>
    <row r="719" spans="37:43">
      <c r="AK719" t="s">
        <v>763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</row>
    <row r="720" spans="37:43">
      <c r="AK720" t="s">
        <v>764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</row>
    <row r="721" spans="37:43">
      <c r="AK721" t="s">
        <v>765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</row>
    <row r="722" spans="37:43">
      <c r="AK722" t="s">
        <v>766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</row>
    <row r="723" spans="37:43">
      <c r="AK723" t="s">
        <v>767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</row>
    <row r="724" spans="37:43">
      <c r="AK724" t="s">
        <v>768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</row>
    <row r="725" spans="37:43">
      <c r="AK725" t="s">
        <v>769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</row>
    <row r="726" spans="37:43">
      <c r="AK726" t="s">
        <v>770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</row>
    <row r="727" spans="37:43">
      <c r="AK727" t="s">
        <v>771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</row>
    <row r="728" spans="37:43">
      <c r="AK728" t="s">
        <v>772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</row>
    <row r="729" spans="37:43">
      <c r="AK729" t="s">
        <v>773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</row>
    <row r="730" spans="37:43">
      <c r="AK730" t="s">
        <v>774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</row>
    <row r="731" spans="37:43">
      <c r="AK731" t="s">
        <v>775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50000</v>
      </c>
    </row>
    <row r="732" spans="37:43">
      <c r="AK732" t="s">
        <v>776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</row>
    <row r="733" spans="37:43">
      <c r="AK733" t="s">
        <v>777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</row>
    <row r="734" spans="37:43">
      <c r="AK734" t="s">
        <v>778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</row>
    <row r="735" spans="37:43">
      <c r="AK735" t="s">
        <v>779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</row>
    <row r="736" spans="37:43">
      <c r="AK736" t="s">
        <v>780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10000</v>
      </c>
    </row>
    <row r="737" spans="37:43">
      <c r="AK737" t="s">
        <v>781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</row>
    <row r="738" spans="37:43">
      <c r="AK738" t="s">
        <v>782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</row>
    <row r="739" spans="37:43">
      <c r="AK739" t="s">
        <v>783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10000</v>
      </c>
    </row>
    <row r="740" spans="37:43">
      <c r="AK740" t="s">
        <v>788</v>
      </c>
      <c r="AL740">
        <v>0</v>
      </c>
      <c r="AM740">
        <v>0</v>
      </c>
      <c r="AN740">
        <v>0</v>
      </c>
      <c r="AO740">
        <v>2</v>
      </c>
      <c r="AP740">
        <v>0</v>
      </c>
      <c r="AQ740">
        <v>0</v>
      </c>
    </row>
    <row r="741" spans="37:43">
      <c r="AK741" t="s">
        <v>784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</row>
    <row r="742" spans="37:43">
      <c r="AK742" t="s">
        <v>785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350000</v>
      </c>
    </row>
    <row r="743" spans="37:37">
      <c r="AK743" t="s">
        <v>104</v>
      </c>
    </row>
    <row r="744" spans="37:43">
      <c r="AK744" t="s">
        <v>107</v>
      </c>
      <c r="AL744">
        <v>7</v>
      </c>
      <c r="AM744">
        <v>0</v>
      </c>
      <c r="AN744">
        <v>1614159</v>
      </c>
      <c r="AO744">
        <v>200</v>
      </c>
      <c r="AP744">
        <v>0</v>
      </c>
      <c r="AQ744">
        <v>17069940</v>
      </c>
    </row>
  </sheetData>
  <mergeCells count="16">
    <mergeCell ref="A1:AH1"/>
    <mergeCell ref="C2:F2"/>
    <mergeCell ref="G2:N2"/>
    <mergeCell ref="O2:V2"/>
    <mergeCell ref="W2:AC2"/>
    <mergeCell ref="AD2:AF2"/>
    <mergeCell ref="A24:B24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E4:E8">
    <cfRule type="cellIs" dxfId="0" priority="3" operator="greaterThan">
      <formula>0</formula>
    </cfRule>
  </conditionalFormatting>
  <conditionalFormatting sqref="E10:E14">
    <cfRule type="cellIs" dxfId="0" priority="2" operator="greaterThan">
      <formula>0</formula>
    </cfRule>
  </conditionalFormatting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{d4d5e0bd-af32-44c2-ace3-7e7ad0aa725d}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{86e7d530-fbcf-44ec-929b-77745256779e}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{957b6714-d4b4-42ab-9f96-722e3f8e0994}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{3e90826e-8dfc-451d-8c06-e79b052f0ba3}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{1510a9b6-be68-43b7-b581-6de66b71bdab}</x14:id>
        </ext>
      </extLst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{81b4ac3c-e4b1-4508-99e4-d244d4b43b29}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{961ee04a-3ec7-43a4-b483-ee02fa2c9a08}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{463f2301-e365-4c92-88a3-127bf49bf080}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{e12d26f8-718a-4cf2-8d38-6243707e5618}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{1ff0a520-0b1a-4f27-b0f7-5f7bc98cc964}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{315230d2-e48b-4c59-bc6e-3dfaad4b724e}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{3b278bd5-fefe-4182-93af-b0e4c1644089}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{bd5b5e8f-6306-4c1a-a9ab-0790eed78f27}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{b5a6df18-57e9-424d-bf97-06b829841510}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{a8b562b4-c70a-44b7-a419-eda791ec22f4}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{00fd3b89-47b6-4136-8b83-8ad97d0d9be5}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{39227115-8e49-468d-a394-ca24546e074f}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{1f849a91-1168-41f6-b3a5-186a3c88a1f7}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{0fe09cd5-4437-4d16-98c7-c37f17a98809}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{480e0ac4-db61-478d-b2cc-614b13ed2930}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{8bc0f47c-2125-4d27-b054-9ff2f933b4c5}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{5a4f84f1-0066-4394-9bbf-7eb33ab44ec4}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{f93a00b8-8720-427d-a598-91e9def39a67}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{5a5c8fd9-38c4-4e3a-9fc4-818167f3cbbc}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{dba12de8-ed37-4219-8789-c12d5e032eca}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{0e4c49d4-58f6-4670-8377-3f54a1385726}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{9bc4b226-7b32-4d42-b5c9-46fe9e4c5a0c}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{1b82f0bc-1c7c-4be3-9839-ea326eaca204}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{a3869412-53a0-4ffe-a447-8cffab6780f8}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{ba21a6ec-deaa-4b33-8c25-4bd78ea9983c}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H4:H8 H10:H14 H16:H22">
    <cfRule type="cellIs" dxfId="1" priority="1" operator="equal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d5e0bd-af32-44c2-ace3-7e7ad0aa72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6e7d530-fbcf-44ec-929b-77745256779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57b6714-d4b4-42ab-9f96-722e3f8e09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e90826e-8dfc-451d-8c06-e79b052f0b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510a9b6-be68-43b7-b581-6de66b71bda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81b4ac3c-e4b1-4508-99e4-d244d4b43b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61ee04a-3ec7-43a4-b483-ee02fa2c9a0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63f2301-e365-4c92-88a3-127bf49bf08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12d26f8-718a-4cf2-8d38-6243707e561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ff0a520-0b1a-4f27-b0f7-5f7bc98cc96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315230d2-e48b-4c59-bc6e-3dfaad4b72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b278bd5-fefe-4182-93af-b0e4c16440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5b5e8f-6306-4c1a-a9ab-0790eed78f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5a6df18-57e9-424d-bf97-06b8298415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8b562b4-c70a-44b7-a419-eda791ec22f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00fd3b89-47b6-4136-8b83-8ad97d0d9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9227115-8e49-468d-a394-ca24546e0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f849a91-1168-41f6-b3a5-186a3c88a1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fe09cd5-4437-4d16-98c7-c37f17a988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80e0ac4-db61-478d-b2cc-614b13ed293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8bc0f47c-2125-4d27-b054-9ff2f933b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a4f84f1-0066-4394-9bbf-7eb33ab44ec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93a00b8-8720-427d-a598-91e9def39a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5c8fd9-38c4-4e3a-9fc4-818167f3cb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ba12de8-ed37-4219-8789-c12d5e032ec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0e4c49d4-58f6-4670-8377-3f54a1385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bc4b226-7b32-4d42-b5c9-46fe9e4c5a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b82f0bc-1c7c-4be3-9839-ea326eaca20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869412-53a0-4ffe-a447-8cffab6780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a21a6ec-deaa-4b33-8c25-4bd78ea9983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workbookViewId="0">
      <pane xSplit="2" topLeftCell="C1" activePane="topRight" state="frozen"/>
      <selection/>
      <selection pane="topRight" activeCell="E10" sqref="E10:E14"/>
    </sheetView>
  </sheetViews>
  <sheetFormatPr defaultColWidth="9" defaultRowHeight="13.5"/>
  <cols>
    <col min="4" max="4" width="9" hidden="1" customWidth="1"/>
    <col min="8" max="12" width="9" hidden="1" customWidth="1"/>
    <col min="16" max="16" width="9" customWidth="1"/>
    <col min="17" max="20" width="9" hidden="1" customWidth="1"/>
    <col min="24" max="27" width="9" hidden="1" customWidth="1"/>
  </cols>
  <sheetData>
    <row r="1" ht="23.25" spans="1:34">
      <c r="A1" s="1" t="s">
        <v>789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" spans="1:34">
      <c r="A2" s="2" t="s">
        <v>5</v>
      </c>
      <c r="B2" s="3" t="s">
        <v>6</v>
      </c>
      <c r="C2" s="72" t="s">
        <v>7</v>
      </c>
      <c r="D2" s="72"/>
      <c r="E2" s="72"/>
      <c r="F2" s="72"/>
      <c r="G2" s="2" t="s">
        <v>8</v>
      </c>
      <c r="H2" s="5"/>
      <c r="I2" s="58"/>
      <c r="J2" s="59"/>
      <c r="K2" s="59"/>
      <c r="L2" s="59"/>
      <c r="M2" s="59"/>
      <c r="N2" s="3"/>
      <c r="O2" s="2" t="s">
        <v>9</v>
      </c>
      <c r="P2" s="5"/>
      <c r="Q2" s="58"/>
      <c r="R2" s="59"/>
      <c r="S2" s="59"/>
      <c r="T2" s="59"/>
      <c r="U2" s="59"/>
      <c r="V2" s="3"/>
      <c r="W2" s="71" t="s">
        <v>10</v>
      </c>
      <c r="X2" s="72"/>
      <c r="Y2" s="72"/>
      <c r="Z2" s="72"/>
      <c r="AA2" s="72"/>
      <c r="AB2" s="72"/>
      <c r="AC2" s="78"/>
      <c r="AD2" s="72" t="s">
        <v>11</v>
      </c>
      <c r="AE2" s="72"/>
      <c r="AF2" s="78"/>
      <c r="AG2" s="78" t="s">
        <v>12</v>
      </c>
      <c r="AH2" s="78" t="s">
        <v>13</v>
      </c>
    </row>
    <row r="3" ht="36.75" spans="1:34">
      <c r="A3" s="6"/>
      <c r="B3" s="7"/>
      <c r="C3" s="6" t="s">
        <v>16</v>
      </c>
      <c r="D3" s="12" t="s">
        <v>17</v>
      </c>
      <c r="E3" s="60" t="s">
        <v>18</v>
      </c>
      <c r="F3" s="61" t="s">
        <v>19</v>
      </c>
      <c r="G3" s="6" t="s">
        <v>16</v>
      </c>
      <c r="H3" s="12" t="s">
        <v>17</v>
      </c>
      <c r="I3" s="12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7" t="s">
        <v>19</v>
      </c>
      <c r="O3" s="6" t="s">
        <v>16</v>
      </c>
      <c r="P3" s="61" t="s">
        <v>17</v>
      </c>
      <c r="Q3" s="12" t="s">
        <v>20</v>
      </c>
      <c r="R3" s="61" t="s">
        <v>24</v>
      </c>
      <c r="S3" s="61" t="s">
        <v>25</v>
      </c>
      <c r="T3" s="61" t="s">
        <v>23</v>
      </c>
      <c r="U3" s="61" t="s">
        <v>18</v>
      </c>
      <c r="V3" s="7" t="s">
        <v>19</v>
      </c>
      <c r="W3" s="6" t="s">
        <v>16</v>
      </c>
      <c r="X3" s="60" t="s">
        <v>17</v>
      </c>
      <c r="Y3" s="60" t="s">
        <v>26</v>
      </c>
      <c r="Z3" s="60" t="s">
        <v>27</v>
      </c>
      <c r="AA3" s="61" t="s">
        <v>23</v>
      </c>
      <c r="AB3" s="60" t="s">
        <v>18</v>
      </c>
      <c r="AC3" s="79" t="s">
        <v>19</v>
      </c>
      <c r="AD3" s="60" t="s">
        <v>16</v>
      </c>
      <c r="AE3" s="60" t="s">
        <v>18</v>
      </c>
      <c r="AF3" s="79" t="s">
        <v>19</v>
      </c>
      <c r="AG3" s="85"/>
      <c r="AH3" s="85"/>
    </row>
    <row r="4" ht="17.25" spans="1:34">
      <c r="A4" s="13" t="s">
        <v>37</v>
      </c>
      <c r="B4" s="14" t="s">
        <v>38</v>
      </c>
      <c r="C4" s="15">
        <v>2000</v>
      </c>
      <c r="D4" s="17">
        <v>0</v>
      </c>
      <c r="E4" s="17">
        <v>1000</v>
      </c>
      <c r="F4" s="97">
        <f t="shared" ref="F4:F15" si="0">E4/C4</f>
        <v>0.5</v>
      </c>
      <c r="G4" s="15">
        <v>150</v>
      </c>
      <c r="H4" s="16">
        <f>M4-数据源!M4</f>
        <v>16.7</v>
      </c>
      <c r="I4" s="16">
        <f>VLOOKUP(B4,数据源!$AK:$AR,7,FALSE)/10000</f>
        <v>16.7</v>
      </c>
      <c r="J4" s="16"/>
      <c r="K4" s="16"/>
      <c r="L4" s="16"/>
      <c r="M4" s="16">
        <f>SUM(I4:L4)</f>
        <v>16.7</v>
      </c>
      <c r="N4" s="18">
        <f t="shared" ref="N4:N24" si="1">M4/G4</f>
        <v>0.111333333333333</v>
      </c>
      <c r="O4" s="13" t="s">
        <v>39</v>
      </c>
      <c r="P4" s="16">
        <f>U4-数据源!U4</f>
        <v>1</v>
      </c>
      <c r="Q4" s="101">
        <f>VLOOKUP(B4,数据源!$AK:$AQ,5,FALSE)</f>
        <v>1</v>
      </c>
      <c r="R4" s="73"/>
      <c r="S4" s="73"/>
      <c r="T4" s="73"/>
      <c r="U4" s="16">
        <f t="shared" ref="U4:U8" si="2">SUM(Q4:S4)</f>
        <v>1</v>
      </c>
      <c r="V4" s="14" t="s">
        <v>39</v>
      </c>
      <c r="W4" s="13">
        <v>3</v>
      </c>
      <c r="X4" s="16">
        <f>AB4-数据源!AB4</f>
        <v>0</v>
      </c>
      <c r="Y4" s="16">
        <v>0</v>
      </c>
      <c r="Z4" s="80"/>
      <c r="AA4" s="80"/>
      <c r="AB4" s="16">
        <f>SUM(Y4:AA4)</f>
        <v>0</v>
      </c>
      <c r="AC4" s="81">
        <f t="shared" ref="AC4:AC24" si="3">AB4/W4</f>
        <v>0</v>
      </c>
      <c r="AD4" s="13">
        <v>2</v>
      </c>
      <c r="AE4" s="17">
        <v>0</v>
      </c>
      <c r="AF4" s="81">
        <f t="shared" ref="AF4:AF24" si="4">AE4/AD4</f>
        <v>0</v>
      </c>
      <c r="AG4" s="81">
        <f t="shared" ref="AG4:AG15" si="5">IF(F4&gt;1.2,1.2,F4)*0.6+IF(N4&gt;1.2,1.2,N4)*0.2+IF(AC4&gt;1.2,1.2,AC4)*0.1+IF(AF4&gt;1.2,1.2,AF4)*0.1</f>
        <v>0.322266666666667</v>
      </c>
      <c r="AH4" s="86">
        <f>AG9</f>
        <v>0.29184055</v>
      </c>
    </row>
    <row r="5" ht="17.25" spans="1:34">
      <c r="A5" s="19"/>
      <c r="B5" s="20" t="s">
        <v>44</v>
      </c>
      <c r="C5" s="21">
        <v>2000</v>
      </c>
      <c r="D5" s="17">
        <v>0</v>
      </c>
      <c r="E5" s="17">
        <v>800</v>
      </c>
      <c r="F5" s="97">
        <f t="shared" si="0"/>
        <v>0.4</v>
      </c>
      <c r="G5" s="21">
        <v>150</v>
      </c>
      <c r="H5" s="16">
        <f>M5-数据源!M5</f>
        <v>41.1</v>
      </c>
      <c r="I5" s="16">
        <f>VLOOKUP(B5,数据源!$AK:$AR,7,FALSE)/10000</f>
        <v>41.1</v>
      </c>
      <c r="J5" s="16"/>
      <c r="K5" s="16"/>
      <c r="L5" s="16"/>
      <c r="M5" s="16">
        <f t="shared" ref="M4:M8" si="6">SUM(I5:L5)</f>
        <v>41.1</v>
      </c>
      <c r="N5" s="62">
        <f t="shared" si="1"/>
        <v>0.274</v>
      </c>
      <c r="O5" s="19" t="s">
        <v>39</v>
      </c>
      <c r="P5" s="16">
        <f>U5-数据源!U5</f>
        <v>0</v>
      </c>
      <c r="Q5" s="101">
        <f>VLOOKUP(B5,数据源!$AK:$AQ,5,FALSE)</f>
        <v>0</v>
      </c>
      <c r="R5" s="74"/>
      <c r="S5" s="73"/>
      <c r="T5" s="73"/>
      <c r="U5" s="16">
        <f t="shared" si="2"/>
        <v>0</v>
      </c>
      <c r="V5" s="20" t="s">
        <v>39</v>
      </c>
      <c r="W5" s="13">
        <v>3</v>
      </c>
      <c r="X5" s="16">
        <f>AB5-数据源!AB5</f>
        <v>0</v>
      </c>
      <c r="Y5" s="16">
        <v>0</v>
      </c>
      <c r="Z5" s="80"/>
      <c r="AA5" s="80"/>
      <c r="AB5" s="16">
        <f t="shared" ref="AB4:AB8" si="7">SUM(Y5:AA5)</f>
        <v>0</v>
      </c>
      <c r="AC5" s="81">
        <f t="shared" si="3"/>
        <v>0</v>
      </c>
      <c r="AD5" s="13">
        <v>2</v>
      </c>
      <c r="AE5" s="17">
        <v>0</v>
      </c>
      <c r="AF5" s="81">
        <f t="shared" si="4"/>
        <v>0</v>
      </c>
      <c r="AG5" s="81">
        <f t="shared" si="5"/>
        <v>0.2948</v>
      </c>
      <c r="AH5" s="86"/>
    </row>
    <row r="6" ht="18" spans="1:34">
      <c r="A6" s="19"/>
      <c r="B6" s="20" t="s">
        <v>48</v>
      </c>
      <c r="C6" s="21">
        <v>2000</v>
      </c>
      <c r="D6" s="17">
        <v>0</v>
      </c>
      <c r="E6" s="23">
        <v>2147.5</v>
      </c>
      <c r="F6" s="97">
        <f t="shared" si="0"/>
        <v>1.07375</v>
      </c>
      <c r="G6" s="21">
        <v>200</v>
      </c>
      <c r="H6" s="16">
        <f>M6-数据源!M6</f>
        <v>32.3022</v>
      </c>
      <c r="I6" s="16">
        <f>VLOOKUP(B6,数据源!$AK:$AR,7,FALSE)/10000</f>
        <v>18.3022</v>
      </c>
      <c r="J6" s="16">
        <v>14</v>
      </c>
      <c r="K6" s="16"/>
      <c r="L6" s="16"/>
      <c r="M6" s="16">
        <f t="shared" si="6"/>
        <v>32.3022</v>
      </c>
      <c r="N6" s="62">
        <f t="shared" si="1"/>
        <v>0.161511</v>
      </c>
      <c r="O6" s="19" t="s">
        <v>39</v>
      </c>
      <c r="P6" s="16">
        <f>U6-数据源!U6</f>
        <v>0</v>
      </c>
      <c r="Q6" s="101">
        <f>VLOOKUP(B6,数据源!$AK:$AQ,5,FALSE)</f>
        <v>0</v>
      </c>
      <c r="R6" s="74"/>
      <c r="S6" s="73"/>
      <c r="T6" s="73"/>
      <c r="U6" s="16">
        <f t="shared" si="2"/>
        <v>0</v>
      </c>
      <c r="V6" s="20" t="s">
        <v>39</v>
      </c>
      <c r="W6" s="13">
        <v>5</v>
      </c>
      <c r="X6" s="16">
        <f>AB6-数据源!AB6</f>
        <v>0</v>
      </c>
      <c r="Y6" s="16">
        <v>0</v>
      </c>
      <c r="Z6" s="80"/>
      <c r="AA6" s="80"/>
      <c r="AB6" s="16">
        <f t="shared" si="7"/>
        <v>0</v>
      </c>
      <c r="AC6" s="81">
        <f t="shared" si="3"/>
        <v>0</v>
      </c>
      <c r="AD6" s="13">
        <v>3</v>
      </c>
      <c r="AE6" s="17">
        <v>0</v>
      </c>
      <c r="AF6" s="81">
        <f t="shared" si="4"/>
        <v>0</v>
      </c>
      <c r="AG6" s="81">
        <f t="shared" si="5"/>
        <v>0.6765522</v>
      </c>
      <c r="AH6" s="86"/>
    </row>
    <row r="7" ht="17.25" spans="1:34">
      <c r="A7" s="24"/>
      <c r="B7" s="20" t="s">
        <v>53</v>
      </c>
      <c r="C7" s="21">
        <v>2000</v>
      </c>
      <c r="D7" s="17">
        <v>0</v>
      </c>
      <c r="E7" s="17">
        <v>360.5</v>
      </c>
      <c r="F7" s="97">
        <f t="shared" si="0"/>
        <v>0.18025</v>
      </c>
      <c r="G7" s="21">
        <v>150</v>
      </c>
      <c r="H7" s="16">
        <f>M7-数据源!M7</f>
        <v>0</v>
      </c>
      <c r="I7" s="16">
        <f>VLOOKUP(B7,数据源!$AK:$AR,7,FALSE)/10000</f>
        <v>0</v>
      </c>
      <c r="J7" s="16"/>
      <c r="K7" s="16"/>
      <c r="L7" s="16"/>
      <c r="M7" s="16">
        <f t="shared" si="6"/>
        <v>0</v>
      </c>
      <c r="N7" s="62">
        <f t="shared" si="1"/>
        <v>0</v>
      </c>
      <c r="O7" s="19" t="s">
        <v>39</v>
      </c>
      <c r="P7" s="16">
        <f>U7-数据源!U7</f>
        <v>0</v>
      </c>
      <c r="Q7" s="101">
        <f>VLOOKUP(B7,数据源!$AK:$AQ,5,FALSE)</f>
        <v>0</v>
      </c>
      <c r="R7" s="74"/>
      <c r="S7" s="73"/>
      <c r="T7" s="73"/>
      <c r="U7" s="16">
        <f t="shared" si="2"/>
        <v>0</v>
      </c>
      <c r="V7" s="20" t="s">
        <v>39</v>
      </c>
      <c r="W7" s="13">
        <v>3</v>
      </c>
      <c r="X7" s="16">
        <f>AB7-数据源!AB7</f>
        <v>0</v>
      </c>
      <c r="Y7" s="16">
        <v>0</v>
      </c>
      <c r="Z7" s="80"/>
      <c r="AA7" s="80"/>
      <c r="AB7" s="16">
        <f t="shared" si="7"/>
        <v>0</v>
      </c>
      <c r="AC7" s="81">
        <f t="shared" si="3"/>
        <v>0</v>
      </c>
      <c r="AD7" s="13">
        <v>2</v>
      </c>
      <c r="AE7" s="17">
        <v>0</v>
      </c>
      <c r="AF7" s="81">
        <f t="shared" si="4"/>
        <v>0</v>
      </c>
      <c r="AG7" s="81">
        <f t="shared" si="5"/>
        <v>0.10815</v>
      </c>
      <c r="AH7" s="86"/>
    </row>
    <row r="8" ht="17.25" spans="1:34">
      <c r="A8" s="24"/>
      <c r="B8" s="14" t="s">
        <v>43</v>
      </c>
      <c r="C8" s="15">
        <v>2000</v>
      </c>
      <c r="D8" s="17"/>
      <c r="E8" s="17">
        <v>116</v>
      </c>
      <c r="F8" s="97">
        <f t="shared" si="0"/>
        <v>0.058</v>
      </c>
      <c r="G8" s="15">
        <v>150</v>
      </c>
      <c r="H8" s="16">
        <f>M8-数据源!M8</f>
        <v>15.5</v>
      </c>
      <c r="I8" s="16">
        <f>VLOOKUP(B8,数据源!$AK:$AR,7,FALSE)/10000</f>
        <v>15.5</v>
      </c>
      <c r="J8" s="16"/>
      <c r="K8" s="16"/>
      <c r="L8" s="16"/>
      <c r="M8" s="16">
        <f t="shared" si="6"/>
        <v>15.5</v>
      </c>
      <c r="N8" s="62">
        <f t="shared" si="1"/>
        <v>0.103333333333333</v>
      </c>
      <c r="O8" s="13"/>
      <c r="P8" s="16">
        <f>U8-数据源!U8</f>
        <v>0</v>
      </c>
      <c r="Q8" s="101">
        <f>VLOOKUP(B8,数据源!$AK:$AQ,5,FALSE)</f>
        <v>0</v>
      </c>
      <c r="R8" s="73"/>
      <c r="S8" s="73"/>
      <c r="T8" s="73"/>
      <c r="U8" s="16">
        <f t="shared" si="2"/>
        <v>0</v>
      </c>
      <c r="V8" s="20" t="s">
        <v>39</v>
      </c>
      <c r="W8" s="13">
        <v>3</v>
      </c>
      <c r="X8" s="16">
        <f>AB8-数据源!AB8</f>
        <v>0</v>
      </c>
      <c r="Y8" s="16">
        <v>0</v>
      </c>
      <c r="Z8" s="80"/>
      <c r="AA8" s="80"/>
      <c r="AB8" s="16">
        <f t="shared" si="7"/>
        <v>0</v>
      </c>
      <c r="AC8" s="81">
        <f t="shared" si="3"/>
        <v>0</v>
      </c>
      <c r="AD8" s="13">
        <v>2</v>
      </c>
      <c r="AE8" s="17">
        <v>0</v>
      </c>
      <c r="AF8" s="81">
        <f t="shared" si="4"/>
        <v>0</v>
      </c>
      <c r="AG8" s="81">
        <f t="shared" si="5"/>
        <v>0.0554666666666667</v>
      </c>
      <c r="AH8" s="86"/>
    </row>
    <row r="9" ht="18.75" spans="1:34">
      <c r="A9" s="25"/>
      <c r="B9" s="26" t="s">
        <v>59</v>
      </c>
      <c r="C9" s="27">
        <f t="shared" ref="C9:I9" si="8">SUM(C4:C8)</f>
        <v>10000</v>
      </c>
      <c r="D9" s="44">
        <f t="shared" si="8"/>
        <v>0</v>
      </c>
      <c r="E9" s="29">
        <f t="shared" si="8"/>
        <v>4424</v>
      </c>
      <c r="F9" s="98">
        <f t="shared" si="0"/>
        <v>0.4424</v>
      </c>
      <c r="G9" s="27">
        <f t="shared" si="8"/>
        <v>800</v>
      </c>
      <c r="H9" s="96">
        <f t="shared" si="8"/>
        <v>105.6022</v>
      </c>
      <c r="I9" s="16">
        <f t="shared" si="8"/>
        <v>91.6022</v>
      </c>
      <c r="J9" s="45">
        <f t="shared" ref="I9:M9" si="9">SUM(J4:J8)</f>
        <v>14</v>
      </c>
      <c r="K9" s="45"/>
      <c r="L9" s="45"/>
      <c r="M9" s="45">
        <f t="shared" si="9"/>
        <v>105.6022</v>
      </c>
      <c r="N9" s="30">
        <f t="shared" si="1"/>
        <v>0.13200275</v>
      </c>
      <c r="O9" s="64" t="s">
        <v>39</v>
      </c>
      <c r="P9" s="96">
        <f>SUM(P4:P8)</f>
        <v>1</v>
      </c>
      <c r="Q9" s="102">
        <f>SUM(Q4:Q8)</f>
        <v>1</v>
      </c>
      <c r="R9" s="45">
        <f t="shared" ref="Q9:T9" si="10">SUM(R4:R7)</f>
        <v>0</v>
      </c>
      <c r="S9" s="45">
        <f t="shared" si="10"/>
        <v>0</v>
      </c>
      <c r="T9" s="45">
        <f t="shared" si="10"/>
        <v>0</v>
      </c>
      <c r="U9" s="45">
        <f t="shared" ref="U9:Y9" si="11">SUM(U4:U8)</f>
        <v>1</v>
      </c>
      <c r="V9" s="26" t="s">
        <v>39</v>
      </c>
      <c r="W9" s="64">
        <f t="shared" si="11"/>
        <v>17</v>
      </c>
      <c r="X9" s="96">
        <f t="shared" si="11"/>
        <v>0</v>
      </c>
      <c r="Y9" s="31">
        <f t="shared" si="11"/>
        <v>0</v>
      </c>
      <c r="Z9" s="31"/>
      <c r="AA9" s="31"/>
      <c r="AB9" s="45">
        <f t="shared" ref="AB9:AE9" si="12">SUM(AB4:AB8)</f>
        <v>0</v>
      </c>
      <c r="AC9" s="82">
        <f t="shared" si="3"/>
        <v>0</v>
      </c>
      <c r="AD9" s="64">
        <f t="shared" si="12"/>
        <v>11</v>
      </c>
      <c r="AE9" s="31">
        <f t="shared" si="12"/>
        <v>0</v>
      </c>
      <c r="AF9" s="82">
        <f t="shared" si="4"/>
        <v>0</v>
      </c>
      <c r="AG9" s="82">
        <f t="shared" si="5"/>
        <v>0.29184055</v>
      </c>
      <c r="AH9" s="87"/>
    </row>
    <row r="10" ht="18" spans="1:34">
      <c r="A10" s="13" t="s">
        <v>63</v>
      </c>
      <c r="B10" s="32" t="s">
        <v>64</v>
      </c>
      <c r="C10" s="15">
        <v>2000</v>
      </c>
      <c r="D10" s="17">
        <v>0</v>
      </c>
      <c r="E10" s="16">
        <v>1389</v>
      </c>
      <c r="F10" s="97">
        <f t="shared" si="0"/>
        <v>0.6945</v>
      </c>
      <c r="G10" s="15">
        <v>150</v>
      </c>
      <c r="H10" s="16">
        <f>M10-数据源!M10</f>
        <v>0</v>
      </c>
      <c r="I10" s="16">
        <f>VLOOKUP(B10,数据源!$AK:$AR,7,FALSE)/10000</f>
        <v>0</v>
      </c>
      <c r="J10" s="16"/>
      <c r="K10" s="16"/>
      <c r="L10" s="16"/>
      <c r="M10" s="16">
        <f t="shared" ref="M10:M14" si="13">SUM(I10:L10)</f>
        <v>0</v>
      </c>
      <c r="N10" s="18">
        <f t="shared" si="1"/>
        <v>0</v>
      </c>
      <c r="O10" s="13" t="s">
        <v>39</v>
      </c>
      <c r="P10" s="16">
        <f>U10-数据源!U10</f>
        <v>1</v>
      </c>
      <c r="Q10" s="101">
        <f>VLOOKUP(B10,数据源!$AK:$AQ,5,FALSE)</f>
        <v>1</v>
      </c>
      <c r="R10" s="73"/>
      <c r="S10" s="73"/>
      <c r="T10" s="73"/>
      <c r="U10" s="16">
        <f t="shared" ref="U10:U13" si="14">SUM(Q10:S10)</f>
        <v>1</v>
      </c>
      <c r="V10" s="14" t="s">
        <v>39</v>
      </c>
      <c r="W10" s="13">
        <v>3</v>
      </c>
      <c r="X10" s="16">
        <f>AB10-数据源!AB10</f>
        <v>1</v>
      </c>
      <c r="Y10" s="16">
        <v>1</v>
      </c>
      <c r="Z10" s="80"/>
      <c r="AA10" s="80"/>
      <c r="AB10" s="16">
        <f t="shared" ref="AB10:AB14" si="15">SUM(Y10:AA10)</f>
        <v>1</v>
      </c>
      <c r="AC10" s="81">
        <f t="shared" si="3"/>
        <v>0.333333333333333</v>
      </c>
      <c r="AD10" s="13">
        <v>2</v>
      </c>
      <c r="AE10" s="17">
        <v>0</v>
      </c>
      <c r="AF10" s="81">
        <f t="shared" si="4"/>
        <v>0</v>
      </c>
      <c r="AG10" s="81">
        <f t="shared" si="5"/>
        <v>0.450033333333333</v>
      </c>
      <c r="AH10" s="86">
        <f>AG15</f>
        <v>0.472559973333333</v>
      </c>
    </row>
    <row r="11" ht="18" spans="1:34">
      <c r="A11" s="19"/>
      <c r="B11" s="33" t="s">
        <v>46</v>
      </c>
      <c r="C11" s="21">
        <v>2000</v>
      </c>
      <c r="D11" s="17">
        <v>0</v>
      </c>
      <c r="E11" s="99">
        <v>1425</v>
      </c>
      <c r="F11" s="97">
        <f t="shared" si="0"/>
        <v>0.7125</v>
      </c>
      <c r="G11" s="21">
        <v>150</v>
      </c>
      <c r="H11" s="16">
        <f>M11-数据源!M11</f>
        <v>19.57</v>
      </c>
      <c r="I11" s="16">
        <f>VLOOKUP(B11,数据源!$AK:$AR,7,FALSE)/10000</f>
        <v>19.57</v>
      </c>
      <c r="J11" s="16"/>
      <c r="K11" s="22"/>
      <c r="L11" s="22"/>
      <c r="M11" s="16">
        <f t="shared" si="13"/>
        <v>19.57</v>
      </c>
      <c r="N11" s="62">
        <f t="shared" si="1"/>
        <v>0.130466666666667</v>
      </c>
      <c r="O11" s="19" t="s">
        <v>39</v>
      </c>
      <c r="P11" s="16">
        <f>U11-数据源!U11</f>
        <v>1</v>
      </c>
      <c r="Q11" s="101">
        <f>VLOOKUP(B11,数据源!$AK:$AQ,5,FALSE)</f>
        <v>1</v>
      </c>
      <c r="R11" s="74"/>
      <c r="S11" s="73"/>
      <c r="T11" s="73"/>
      <c r="U11" s="22">
        <f t="shared" si="14"/>
        <v>1</v>
      </c>
      <c r="V11" s="20" t="s">
        <v>39</v>
      </c>
      <c r="W11" s="13">
        <v>3</v>
      </c>
      <c r="X11" s="16">
        <f>AB11-数据源!AB11</f>
        <v>1</v>
      </c>
      <c r="Y11" s="16">
        <v>1</v>
      </c>
      <c r="Z11" s="80"/>
      <c r="AA11" s="80"/>
      <c r="AB11" s="16">
        <f t="shared" si="15"/>
        <v>1</v>
      </c>
      <c r="AC11" s="81">
        <f t="shared" si="3"/>
        <v>0.333333333333333</v>
      </c>
      <c r="AD11" s="13">
        <v>2</v>
      </c>
      <c r="AE11" s="17">
        <v>0</v>
      </c>
      <c r="AF11" s="81">
        <f t="shared" si="4"/>
        <v>0</v>
      </c>
      <c r="AG11" s="81">
        <f t="shared" si="5"/>
        <v>0.486926666666667</v>
      </c>
      <c r="AH11" s="86"/>
    </row>
    <row r="12" ht="17.25" spans="1:34">
      <c r="A12" s="19"/>
      <c r="B12" s="33" t="s">
        <v>62</v>
      </c>
      <c r="C12" s="21">
        <v>2000</v>
      </c>
      <c r="D12" s="17">
        <v>0</v>
      </c>
      <c r="E12" s="22">
        <v>1340</v>
      </c>
      <c r="F12" s="97">
        <f t="shared" si="0"/>
        <v>0.67</v>
      </c>
      <c r="G12" s="21">
        <v>150</v>
      </c>
      <c r="H12" s="16">
        <f>M12-数据源!M12</f>
        <v>72.7334</v>
      </c>
      <c r="I12" s="16">
        <f>VLOOKUP(B12,数据源!$AK:$AR,7,FALSE)/10000</f>
        <v>72.7334</v>
      </c>
      <c r="J12" s="16"/>
      <c r="K12" s="22"/>
      <c r="L12" s="22"/>
      <c r="M12" s="16">
        <f t="shared" si="13"/>
        <v>72.7334</v>
      </c>
      <c r="N12" s="62">
        <f t="shared" si="1"/>
        <v>0.484889333333333</v>
      </c>
      <c r="O12" s="19" t="s">
        <v>39</v>
      </c>
      <c r="P12" s="16">
        <f>U12-数据源!U12</f>
        <v>1</v>
      </c>
      <c r="Q12" s="101">
        <f>VLOOKUP(B12,数据源!$AK:$AQ,5,FALSE)</f>
        <v>1</v>
      </c>
      <c r="R12" s="74"/>
      <c r="S12" s="73"/>
      <c r="T12" s="73"/>
      <c r="U12" s="22">
        <f t="shared" si="14"/>
        <v>1</v>
      </c>
      <c r="V12" s="20" t="s">
        <v>39</v>
      </c>
      <c r="W12" s="13">
        <v>3</v>
      </c>
      <c r="X12" s="16">
        <f>AB12-数据源!AB12</f>
        <v>3</v>
      </c>
      <c r="Y12" s="16">
        <v>3</v>
      </c>
      <c r="Z12" s="80"/>
      <c r="AA12" s="80"/>
      <c r="AB12" s="16">
        <f t="shared" si="15"/>
        <v>3</v>
      </c>
      <c r="AC12" s="81">
        <f t="shared" si="3"/>
        <v>1</v>
      </c>
      <c r="AD12" s="13">
        <v>2</v>
      </c>
      <c r="AE12" s="17">
        <v>0</v>
      </c>
      <c r="AF12" s="81">
        <f t="shared" si="4"/>
        <v>0</v>
      </c>
      <c r="AG12" s="81">
        <f t="shared" si="5"/>
        <v>0.598977866666667</v>
      </c>
      <c r="AH12" s="86"/>
    </row>
    <row r="13" ht="18" spans="1:34">
      <c r="A13" s="24"/>
      <c r="B13" s="36" t="s">
        <v>74</v>
      </c>
      <c r="C13" s="37">
        <v>2000</v>
      </c>
      <c r="D13" s="22">
        <v>0</v>
      </c>
      <c r="E13" s="99">
        <v>1948</v>
      </c>
      <c r="F13" s="97">
        <f t="shared" si="0"/>
        <v>0.974</v>
      </c>
      <c r="G13" s="21">
        <v>150</v>
      </c>
      <c r="H13" s="16">
        <f>M13-数据源!M13</f>
        <v>19.3465</v>
      </c>
      <c r="I13" s="16">
        <f>VLOOKUP(B13,数据源!$AK:$AR,7,FALSE)/10000</f>
        <v>19.3465</v>
      </c>
      <c r="J13" s="16"/>
      <c r="K13" s="22"/>
      <c r="L13" s="22"/>
      <c r="M13" s="16">
        <f t="shared" si="13"/>
        <v>19.3465</v>
      </c>
      <c r="N13" s="62">
        <f t="shared" si="1"/>
        <v>0.128976666666667</v>
      </c>
      <c r="O13" s="24" t="s">
        <v>39</v>
      </c>
      <c r="P13" s="16">
        <f>U13-数据源!U13</f>
        <v>1</v>
      </c>
      <c r="Q13" s="101">
        <f>VLOOKUP(B13,数据源!$AK:$AQ,5,FALSE)</f>
        <v>1</v>
      </c>
      <c r="R13" s="75"/>
      <c r="S13" s="73"/>
      <c r="T13" s="73"/>
      <c r="U13" s="22">
        <f t="shared" si="14"/>
        <v>1</v>
      </c>
      <c r="V13" s="76" t="s">
        <v>39</v>
      </c>
      <c r="W13" s="13">
        <v>3</v>
      </c>
      <c r="X13" s="16">
        <f>AB13-数据源!AB13</f>
        <v>1</v>
      </c>
      <c r="Y13" s="16">
        <v>1</v>
      </c>
      <c r="Z13" s="75"/>
      <c r="AA13" s="75"/>
      <c r="AB13" s="16">
        <f t="shared" si="15"/>
        <v>1</v>
      </c>
      <c r="AC13" s="81">
        <f t="shared" si="3"/>
        <v>0.333333333333333</v>
      </c>
      <c r="AD13" s="13">
        <v>2</v>
      </c>
      <c r="AE13" s="17">
        <v>0</v>
      </c>
      <c r="AF13" s="81">
        <f t="shared" si="4"/>
        <v>0</v>
      </c>
      <c r="AG13" s="81">
        <f t="shared" si="5"/>
        <v>0.643528666666667</v>
      </c>
      <c r="AH13" s="86"/>
    </row>
    <row r="14" ht="17.25" spans="1:34">
      <c r="A14" s="24"/>
      <c r="B14" s="36" t="s">
        <v>56</v>
      </c>
      <c r="C14" s="37">
        <v>2000</v>
      </c>
      <c r="D14" s="22">
        <v>0</v>
      </c>
      <c r="E14" s="17">
        <v>380</v>
      </c>
      <c r="F14" s="97">
        <f t="shared" si="0"/>
        <v>0.19</v>
      </c>
      <c r="G14" s="21">
        <v>150</v>
      </c>
      <c r="H14" s="16">
        <f>M14-数据源!M14</f>
        <v>27</v>
      </c>
      <c r="I14" s="16">
        <f>VLOOKUP(B14,数据源!$AK:$AR,7,FALSE)/10000</f>
        <v>19</v>
      </c>
      <c r="J14" s="16">
        <v>8</v>
      </c>
      <c r="K14" s="22"/>
      <c r="L14" s="22"/>
      <c r="M14" s="16">
        <f t="shared" si="13"/>
        <v>27</v>
      </c>
      <c r="N14" s="65">
        <f t="shared" si="1"/>
        <v>0.18</v>
      </c>
      <c r="O14" s="24" t="s">
        <v>39</v>
      </c>
      <c r="P14" s="16">
        <f>U14-数据源!U14</f>
        <v>1</v>
      </c>
      <c r="Q14" s="101">
        <f>VLOOKUP(B14,数据源!$AK:$AQ,5,FALSE)</f>
        <v>1</v>
      </c>
      <c r="R14" s="75"/>
      <c r="S14" s="73"/>
      <c r="T14" s="73"/>
      <c r="U14" s="22">
        <f t="shared" ref="U14:U22" si="16">SUM(Q14:T14)</f>
        <v>1</v>
      </c>
      <c r="V14" s="76" t="s">
        <v>39</v>
      </c>
      <c r="W14" s="13">
        <v>3</v>
      </c>
      <c r="X14" s="16">
        <f>AB14-数据源!AB14</f>
        <v>1</v>
      </c>
      <c r="Y14" s="16">
        <v>1</v>
      </c>
      <c r="Z14" s="75"/>
      <c r="AA14" s="75"/>
      <c r="AB14" s="16">
        <f t="shared" si="15"/>
        <v>1</v>
      </c>
      <c r="AC14" s="83">
        <f t="shared" si="3"/>
        <v>0.333333333333333</v>
      </c>
      <c r="AD14" s="13">
        <v>2</v>
      </c>
      <c r="AE14" s="17">
        <v>0</v>
      </c>
      <c r="AF14" s="83">
        <f t="shared" si="4"/>
        <v>0</v>
      </c>
      <c r="AG14" s="81">
        <f t="shared" si="5"/>
        <v>0.183333333333333</v>
      </c>
      <c r="AH14" s="86"/>
    </row>
    <row r="15" ht="18.75" spans="1:34">
      <c r="A15" s="38"/>
      <c r="B15" s="39" t="s">
        <v>59</v>
      </c>
      <c r="C15" s="40">
        <f t="shared" ref="C15:I15" si="17">SUM(C10:C14)</f>
        <v>10000</v>
      </c>
      <c r="D15" s="44">
        <f t="shared" si="17"/>
        <v>0</v>
      </c>
      <c r="E15" s="44">
        <f t="shared" si="17"/>
        <v>6482</v>
      </c>
      <c r="F15" s="98">
        <f t="shared" si="0"/>
        <v>0.6482</v>
      </c>
      <c r="G15" s="40">
        <f t="shared" si="17"/>
        <v>750</v>
      </c>
      <c r="H15" s="96">
        <f t="shared" si="17"/>
        <v>138.6499</v>
      </c>
      <c r="I15" s="16">
        <f t="shared" si="17"/>
        <v>130.6499</v>
      </c>
      <c r="J15" s="28">
        <f t="shared" ref="I15:M15" si="18">SUM(J10:J14)</f>
        <v>8</v>
      </c>
      <c r="K15" s="28"/>
      <c r="L15" s="28"/>
      <c r="M15" s="28">
        <f t="shared" si="18"/>
        <v>138.6499</v>
      </c>
      <c r="N15" s="66">
        <f t="shared" si="1"/>
        <v>0.184866533333333</v>
      </c>
      <c r="O15" s="38" t="s">
        <v>39</v>
      </c>
      <c r="P15" s="96">
        <f>SUM(P10:P14)</f>
        <v>5</v>
      </c>
      <c r="Q15" s="102">
        <f>SUM(Q10:Q14)</f>
        <v>5</v>
      </c>
      <c r="R15" s="45">
        <f t="shared" ref="Q15:U15" si="19">SUM(R10:R14)</f>
        <v>0</v>
      </c>
      <c r="S15" s="45">
        <f t="shared" si="19"/>
        <v>0</v>
      </c>
      <c r="T15" s="45">
        <f t="shared" si="19"/>
        <v>0</v>
      </c>
      <c r="U15" s="28">
        <f t="shared" si="19"/>
        <v>5</v>
      </c>
      <c r="V15" s="39" t="s">
        <v>39</v>
      </c>
      <c r="W15" s="64">
        <f t="shared" ref="W15:Y15" si="20">SUM(W10:W14)</f>
        <v>15</v>
      </c>
      <c r="X15" s="96">
        <f t="shared" si="20"/>
        <v>7</v>
      </c>
      <c r="Y15" s="31">
        <f t="shared" si="20"/>
        <v>7</v>
      </c>
      <c r="Z15" s="31"/>
      <c r="AA15" s="31"/>
      <c r="AB15" s="28">
        <f t="shared" ref="AB15:AE15" si="21">SUM(AB10:AB14)</f>
        <v>7</v>
      </c>
      <c r="AC15" s="82">
        <f t="shared" si="3"/>
        <v>0.466666666666667</v>
      </c>
      <c r="AD15" s="64">
        <f t="shared" si="21"/>
        <v>10</v>
      </c>
      <c r="AE15" s="31">
        <f t="shared" si="21"/>
        <v>0</v>
      </c>
      <c r="AF15" s="82">
        <f t="shared" si="4"/>
        <v>0</v>
      </c>
      <c r="AG15" s="82">
        <f t="shared" si="5"/>
        <v>0.472559973333333</v>
      </c>
      <c r="AH15" s="88"/>
    </row>
    <row r="16" ht="18" spans="1:34">
      <c r="A16" s="41" t="s">
        <v>83</v>
      </c>
      <c r="B16" s="14" t="s">
        <v>73</v>
      </c>
      <c r="C16" s="15" t="s">
        <v>39</v>
      </c>
      <c r="D16" s="17" t="s">
        <v>39</v>
      </c>
      <c r="E16" s="42" t="s">
        <v>39</v>
      </c>
      <c r="F16" s="97" t="s">
        <v>39</v>
      </c>
      <c r="G16" s="15">
        <v>1800</v>
      </c>
      <c r="H16" s="16">
        <f>M16-数据源!M16</f>
        <v>375.29</v>
      </c>
      <c r="I16" s="16">
        <f>VLOOKUP(B16,数据源!$AK:$AR,7,FALSE)/10000</f>
        <v>375.29</v>
      </c>
      <c r="J16" s="16"/>
      <c r="K16" s="67"/>
      <c r="L16" s="16"/>
      <c r="M16" s="16">
        <f t="shared" ref="M16:M22" si="22">SUM(I16:L16)</f>
        <v>375.29</v>
      </c>
      <c r="N16" s="18">
        <f t="shared" si="1"/>
        <v>0.208494444444444</v>
      </c>
      <c r="O16" s="13">
        <v>70</v>
      </c>
      <c r="P16" s="16">
        <f>U16-数据源!U16</f>
        <v>45</v>
      </c>
      <c r="Q16" s="101">
        <f>VLOOKUP(B16,数据源!$AK:$AQ,5,FALSE)</f>
        <v>37</v>
      </c>
      <c r="R16" s="73"/>
      <c r="S16" s="73">
        <v>6</v>
      </c>
      <c r="T16" s="73">
        <v>2</v>
      </c>
      <c r="U16" s="16">
        <f t="shared" si="16"/>
        <v>45</v>
      </c>
      <c r="V16" s="18">
        <f t="shared" ref="V16:V24" si="23">U16/O16</f>
        <v>0.642857142857143</v>
      </c>
      <c r="W16" s="13">
        <v>50</v>
      </c>
      <c r="X16" s="16">
        <f>AB16-数据源!AB16</f>
        <v>42</v>
      </c>
      <c r="Y16" s="16">
        <v>42</v>
      </c>
      <c r="Z16" s="80"/>
      <c r="AA16" s="80"/>
      <c r="AB16" s="16">
        <f t="shared" ref="AB16:AB22" si="24">SUM(Y16:AA16)</f>
        <v>42</v>
      </c>
      <c r="AC16" s="81">
        <f t="shared" si="3"/>
        <v>0.84</v>
      </c>
      <c r="AD16" s="13">
        <v>5</v>
      </c>
      <c r="AE16" s="17">
        <v>0</v>
      </c>
      <c r="AF16" s="81">
        <f t="shared" si="4"/>
        <v>0</v>
      </c>
      <c r="AG16" s="81">
        <f t="shared" ref="AG16:AG23" si="25">IF(N16&gt;1.2,1.2,N16)*0.6+IF(V16&gt;1.2,1.2,V16)*0.1+IF(AC16&gt;1.2,1.2,AC16)*0.2+IF(AF16&gt;1.2,1.2,AF16)*0.1</f>
        <v>0.357382380952381</v>
      </c>
      <c r="AH16" s="89">
        <f t="shared" ref="AH16:AH22" si="26">AG16</f>
        <v>0.357382380952381</v>
      </c>
    </row>
    <row r="17" ht="17.25" spans="1:34">
      <c r="A17" s="41"/>
      <c r="B17" s="20" t="s">
        <v>66</v>
      </c>
      <c r="C17" s="21" t="s">
        <v>39</v>
      </c>
      <c r="D17" s="17" t="s">
        <v>39</v>
      </c>
      <c r="E17" s="42" t="s">
        <v>39</v>
      </c>
      <c r="F17" s="97" t="s">
        <v>39</v>
      </c>
      <c r="G17" s="21">
        <v>850</v>
      </c>
      <c r="H17" s="16">
        <f>M17-数据源!M17</f>
        <v>34.24</v>
      </c>
      <c r="I17" s="16">
        <f>VLOOKUP(B17,数据源!$AK:$AR,7,FALSE)/10000</f>
        <v>19.24</v>
      </c>
      <c r="J17" s="16">
        <v>15</v>
      </c>
      <c r="K17" s="67"/>
      <c r="L17" s="16"/>
      <c r="M17" s="16">
        <f t="shared" si="22"/>
        <v>34.24</v>
      </c>
      <c r="N17" s="62">
        <f t="shared" si="1"/>
        <v>0.0402823529411765</v>
      </c>
      <c r="O17" s="19">
        <v>75</v>
      </c>
      <c r="P17" s="16">
        <f>U17-数据源!U17</f>
        <v>15</v>
      </c>
      <c r="Q17" s="101">
        <f>VLOOKUP(B17,数据源!$AK:$AQ,5,FALSE)</f>
        <v>10</v>
      </c>
      <c r="R17" s="74">
        <v>1</v>
      </c>
      <c r="S17" s="73">
        <v>4</v>
      </c>
      <c r="T17" s="73"/>
      <c r="U17" s="16">
        <f t="shared" si="16"/>
        <v>15</v>
      </c>
      <c r="V17" s="18">
        <f t="shared" si="23"/>
        <v>0.2</v>
      </c>
      <c r="W17" s="13">
        <v>50</v>
      </c>
      <c r="X17" s="16">
        <f>AB17-数据源!AB17</f>
        <v>13</v>
      </c>
      <c r="Y17" s="16">
        <v>13</v>
      </c>
      <c r="Z17" s="80"/>
      <c r="AA17" s="80"/>
      <c r="AB17" s="16">
        <f t="shared" si="24"/>
        <v>13</v>
      </c>
      <c r="AC17" s="81">
        <f t="shared" si="3"/>
        <v>0.26</v>
      </c>
      <c r="AD17" s="13">
        <v>3</v>
      </c>
      <c r="AE17" s="17">
        <v>0</v>
      </c>
      <c r="AF17" s="81">
        <f t="shared" si="4"/>
        <v>0</v>
      </c>
      <c r="AG17" s="81">
        <f t="shared" si="25"/>
        <v>0.0961694117647059</v>
      </c>
      <c r="AH17" s="89">
        <f t="shared" si="26"/>
        <v>0.0961694117647059</v>
      </c>
    </row>
    <row r="18" ht="17.25" spans="1:34">
      <c r="A18" s="41"/>
      <c r="B18" s="14" t="s">
        <v>70</v>
      </c>
      <c r="C18" s="15" t="s">
        <v>39</v>
      </c>
      <c r="D18" s="17" t="s">
        <v>39</v>
      </c>
      <c r="E18" s="42" t="s">
        <v>39</v>
      </c>
      <c r="F18" s="97" t="s">
        <v>39</v>
      </c>
      <c r="G18" s="21">
        <v>850</v>
      </c>
      <c r="H18" s="16">
        <f>M18-数据源!M18</f>
        <v>267.2</v>
      </c>
      <c r="I18" s="16">
        <f>VLOOKUP(B18,数据源!$AK:$AR,7,FALSE)/10000</f>
        <v>182.2</v>
      </c>
      <c r="J18" s="16">
        <v>85</v>
      </c>
      <c r="K18" s="67"/>
      <c r="L18" s="16"/>
      <c r="M18" s="16">
        <f t="shared" si="22"/>
        <v>267.2</v>
      </c>
      <c r="N18" s="62">
        <f t="shared" si="1"/>
        <v>0.314352941176471</v>
      </c>
      <c r="O18" s="13">
        <v>75</v>
      </c>
      <c r="P18" s="16">
        <f>U18-数据源!U18</f>
        <v>11</v>
      </c>
      <c r="Q18" s="101">
        <f>VLOOKUP(B18,数据源!$AK:$AQ,5,FALSE)</f>
        <v>10</v>
      </c>
      <c r="R18" s="73"/>
      <c r="S18" s="73">
        <v>1</v>
      </c>
      <c r="T18" s="73"/>
      <c r="U18" s="16">
        <f t="shared" si="16"/>
        <v>11</v>
      </c>
      <c r="V18" s="18">
        <f t="shared" si="23"/>
        <v>0.146666666666667</v>
      </c>
      <c r="W18" s="13">
        <v>50</v>
      </c>
      <c r="X18" s="16">
        <f>AB18-数据源!AB18</f>
        <v>3</v>
      </c>
      <c r="Y18" s="16">
        <v>3</v>
      </c>
      <c r="Z18" s="80"/>
      <c r="AA18" s="80"/>
      <c r="AB18" s="16">
        <f t="shared" si="24"/>
        <v>3</v>
      </c>
      <c r="AC18" s="81">
        <f t="shared" si="3"/>
        <v>0.06</v>
      </c>
      <c r="AD18" s="13">
        <v>3</v>
      </c>
      <c r="AE18" s="17">
        <v>0</v>
      </c>
      <c r="AF18" s="81">
        <f t="shared" si="4"/>
        <v>0</v>
      </c>
      <c r="AG18" s="81">
        <f t="shared" si="25"/>
        <v>0.215278431372549</v>
      </c>
      <c r="AH18" s="89">
        <f t="shared" si="26"/>
        <v>0.215278431372549</v>
      </c>
    </row>
    <row r="19" ht="17.25" spans="1:34">
      <c r="A19" s="41"/>
      <c r="B19" s="20" t="s">
        <v>52</v>
      </c>
      <c r="C19" s="21" t="s">
        <v>39</v>
      </c>
      <c r="D19" s="17" t="s">
        <v>39</v>
      </c>
      <c r="E19" s="42" t="s">
        <v>39</v>
      </c>
      <c r="F19" s="97" t="s">
        <v>39</v>
      </c>
      <c r="G19" s="21">
        <v>750</v>
      </c>
      <c r="H19" s="16">
        <f>M19-数据源!M19</f>
        <v>283</v>
      </c>
      <c r="I19" s="16">
        <f>VLOOKUP(B19,数据源!$AK:$AR,7,FALSE)/10000</f>
        <v>0</v>
      </c>
      <c r="J19" s="16">
        <v>283</v>
      </c>
      <c r="K19" s="67"/>
      <c r="L19" s="16"/>
      <c r="M19" s="16">
        <f t="shared" si="22"/>
        <v>283</v>
      </c>
      <c r="N19" s="62">
        <f t="shared" si="1"/>
        <v>0.377333333333333</v>
      </c>
      <c r="O19" s="19">
        <v>70</v>
      </c>
      <c r="P19" s="16">
        <f>U19-数据源!U19</f>
        <v>14</v>
      </c>
      <c r="Q19" s="101">
        <f>VLOOKUP(B19,数据源!$AK:$AQ,5,FALSE)</f>
        <v>0</v>
      </c>
      <c r="R19" s="73"/>
      <c r="S19" s="73">
        <v>14</v>
      </c>
      <c r="T19" s="73"/>
      <c r="U19" s="16">
        <f t="shared" si="16"/>
        <v>14</v>
      </c>
      <c r="V19" s="18">
        <f t="shared" si="23"/>
        <v>0.2</v>
      </c>
      <c r="W19" s="19">
        <v>50</v>
      </c>
      <c r="X19" s="16">
        <f>AB19-数据源!AB19</f>
        <v>14</v>
      </c>
      <c r="Y19" s="16">
        <v>14</v>
      </c>
      <c r="Z19" s="80"/>
      <c r="AA19" s="80"/>
      <c r="AB19" s="16">
        <f t="shared" si="24"/>
        <v>14</v>
      </c>
      <c r="AC19" s="81">
        <f t="shared" si="3"/>
        <v>0.28</v>
      </c>
      <c r="AD19" s="19">
        <v>3</v>
      </c>
      <c r="AE19" s="17">
        <v>0</v>
      </c>
      <c r="AF19" s="81">
        <f t="shared" si="4"/>
        <v>0</v>
      </c>
      <c r="AG19" s="81">
        <f t="shared" si="25"/>
        <v>0.3024</v>
      </c>
      <c r="AH19" s="90">
        <f t="shared" si="26"/>
        <v>0.3024</v>
      </c>
    </row>
    <row r="20" ht="17.25" spans="1:34">
      <c r="A20" s="41"/>
      <c r="B20" s="20" t="s">
        <v>35</v>
      </c>
      <c r="C20" s="21" t="s">
        <v>39</v>
      </c>
      <c r="D20" s="17" t="s">
        <v>39</v>
      </c>
      <c r="E20" s="42" t="s">
        <v>39</v>
      </c>
      <c r="F20" s="97" t="s">
        <v>39</v>
      </c>
      <c r="G20" s="21">
        <v>550</v>
      </c>
      <c r="H20" s="16">
        <f>M20-数据源!M20</f>
        <v>114</v>
      </c>
      <c r="I20" s="16">
        <f>VLOOKUP(B20,数据源!$AK:$AR,7,FALSE)/10000</f>
        <v>10</v>
      </c>
      <c r="J20" s="16">
        <v>104</v>
      </c>
      <c r="K20" s="67"/>
      <c r="L20" s="16"/>
      <c r="M20" s="16">
        <f t="shared" si="22"/>
        <v>114</v>
      </c>
      <c r="N20" s="62">
        <f t="shared" si="1"/>
        <v>0.207272727272727</v>
      </c>
      <c r="O20" s="19">
        <v>70</v>
      </c>
      <c r="P20" s="16">
        <f>U20-数据源!U20</f>
        <v>17</v>
      </c>
      <c r="Q20" s="101">
        <f>VLOOKUP(B20,数据源!$AK:$AQ,5,FALSE)</f>
        <v>6</v>
      </c>
      <c r="R20" s="73">
        <v>6</v>
      </c>
      <c r="S20" s="73">
        <v>5</v>
      </c>
      <c r="T20" s="73"/>
      <c r="U20" s="16">
        <f t="shared" si="16"/>
        <v>17</v>
      </c>
      <c r="V20" s="18">
        <f t="shared" si="23"/>
        <v>0.242857142857143</v>
      </c>
      <c r="W20" s="19">
        <v>50</v>
      </c>
      <c r="X20" s="16">
        <f>AB20-数据源!AB20</f>
        <v>9</v>
      </c>
      <c r="Y20" s="16">
        <v>7</v>
      </c>
      <c r="Z20" s="80">
        <v>2</v>
      </c>
      <c r="AA20" s="80"/>
      <c r="AB20" s="16">
        <f t="shared" si="24"/>
        <v>9</v>
      </c>
      <c r="AC20" s="81">
        <f t="shared" si="3"/>
        <v>0.18</v>
      </c>
      <c r="AD20" s="19">
        <v>2</v>
      </c>
      <c r="AE20" s="17">
        <v>0</v>
      </c>
      <c r="AF20" s="81">
        <f t="shared" si="4"/>
        <v>0</v>
      </c>
      <c r="AG20" s="81">
        <f t="shared" si="25"/>
        <v>0.184649350649351</v>
      </c>
      <c r="AH20" s="90">
        <f t="shared" si="26"/>
        <v>0.184649350649351</v>
      </c>
    </row>
    <row r="21" ht="17.25" spans="1:34">
      <c r="A21" s="41"/>
      <c r="B21" s="14" t="s">
        <v>14</v>
      </c>
      <c r="C21" s="15" t="s">
        <v>39</v>
      </c>
      <c r="D21" s="17" t="s">
        <v>39</v>
      </c>
      <c r="E21" s="42" t="s">
        <v>39</v>
      </c>
      <c r="F21" s="97" t="s">
        <v>39</v>
      </c>
      <c r="G21" s="21">
        <v>550</v>
      </c>
      <c r="H21" s="16">
        <f>M21-数据源!M21</f>
        <v>214</v>
      </c>
      <c r="I21" s="16">
        <f>VLOOKUP(B21,数据源!$AK:$AR,7,FALSE)/10000</f>
        <v>54</v>
      </c>
      <c r="J21" s="16">
        <v>160</v>
      </c>
      <c r="K21" s="67"/>
      <c r="L21" s="16"/>
      <c r="M21" s="16">
        <f t="shared" si="22"/>
        <v>214</v>
      </c>
      <c r="N21" s="62">
        <f t="shared" si="1"/>
        <v>0.389090909090909</v>
      </c>
      <c r="O21" s="13">
        <v>70</v>
      </c>
      <c r="P21" s="16">
        <f>U21-数据源!U21</f>
        <v>14</v>
      </c>
      <c r="Q21" s="101">
        <f>VLOOKUP(B21,数据源!$AK:$AQ,5,FALSE)</f>
        <v>6</v>
      </c>
      <c r="R21" s="73">
        <v>3</v>
      </c>
      <c r="S21" s="73">
        <v>5</v>
      </c>
      <c r="T21" s="73"/>
      <c r="U21" s="16">
        <f t="shared" si="16"/>
        <v>14</v>
      </c>
      <c r="V21" s="18">
        <f t="shared" si="23"/>
        <v>0.2</v>
      </c>
      <c r="W21" s="13">
        <v>50</v>
      </c>
      <c r="X21" s="16">
        <f>AB21-数据源!AB21</f>
        <v>13</v>
      </c>
      <c r="Y21" s="16">
        <v>11</v>
      </c>
      <c r="Z21" s="80">
        <v>2</v>
      </c>
      <c r="AA21" s="80"/>
      <c r="AB21" s="16">
        <f t="shared" si="24"/>
        <v>13</v>
      </c>
      <c r="AC21" s="81">
        <f t="shared" si="3"/>
        <v>0.26</v>
      </c>
      <c r="AD21" s="13">
        <v>2</v>
      </c>
      <c r="AE21" s="17">
        <v>0</v>
      </c>
      <c r="AF21" s="81">
        <f t="shared" si="4"/>
        <v>0</v>
      </c>
      <c r="AG21" s="81">
        <f t="shared" si="25"/>
        <v>0.305454545454545</v>
      </c>
      <c r="AH21" s="90">
        <f t="shared" si="26"/>
        <v>0.305454545454545</v>
      </c>
    </row>
    <row r="22" ht="17.25" spans="1:34">
      <c r="A22" s="41"/>
      <c r="B22" s="14" t="s">
        <v>47</v>
      </c>
      <c r="C22" s="15"/>
      <c r="D22" s="17"/>
      <c r="E22" s="42"/>
      <c r="F22" s="97"/>
      <c r="G22" s="15">
        <v>550</v>
      </c>
      <c r="H22" s="16">
        <f>M22-数据源!M22</f>
        <v>226</v>
      </c>
      <c r="I22" s="16">
        <f>VLOOKUP(B22,数据源!$AK:$AR,7,FALSE)/10000</f>
        <v>0</v>
      </c>
      <c r="J22" s="16">
        <v>226</v>
      </c>
      <c r="K22" s="67"/>
      <c r="L22" s="16"/>
      <c r="M22" s="16">
        <f t="shared" si="22"/>
        <v>226</v>
      </c>
      <c r="N22" s="62">
        <f t="shared" si="1"/>
        <v>0.410909090909091</v>
      </c>
      <c r="O22" s="13">
        <v>70</v>
      </c>
      <c r="P22" s="16">
        <f>U22-数据源!U22</f>
        <v>17</v>
      </c>
      <c r="Q22" s="101">
        <f>VLOOKUP(B22,数据源!$AK:$AQ,5,FALSE)</f>
        <v>0</v>
      </c>
      <c r="R22" s="73"/>
      <c r="S22" s="73">
        <v>17</v>
      </c>
      <c r="T22" s="73"/>
      <c r="U22" s="16">
        <f t="shared" si="16"/>
        <v>17</v>
      </c>
      <c r="V22" s="18">
        <f t="shared" si="23"/>
        <v>0.242857142857143</v>
      </c>
      <c r="W22" s="13">
        <v>50</v>
      </c>
      <c r="X22" s="16">
        <f>AB22-数据源!AB22</f>
        <v>17</v>
      </c>
      <c r="Y22" s="16">
        <v>17</v>
      </c>
      <c r="Z22" s="80"/>
      <c r="AA22" s="80"/>
      <c r="AB22" s="16">
        <f t="shared" si="24"/>
        <v>17</v>
      </c>
      <c r="AC22" s="81">
        <f t="shared" si="3"/>
        <v>0.34</v>
      </c>
      <c r="AD22" s="13">
        <v>2</v>
      </c>
      <c r="AE22" s="17">
        <v>0</v>
      </c>
      <c r="AF22" s="81">
        <f t="shared" si="4"/>
        <v>0</v>
      </c>
      <c r="AG22" s="81">
        <f t="shared" si="25"/>
        <v>0.338831168831169</v>
      </c>
      <c r="AH22" s="90">
        <f t="shared" si="26"/>
        <v>0.338831168831169</v>
      </c>
    </row>
    <row r="23" ht="18.75" spans="1:34">
      <c r="A23" s="43"/>
      <c r="B23" s="26" t="s">
        <v>59</v>
      </c>
      <c r="C23" s="27" t="s">
        <v>39</v>
      </c>
      <c r="D23" s="44" t="s">
        <v>39</v>
      </c>
      <c r="E23" s="44" t="s">
        <v>39</v>
      </c>
      <c r="F23" s="98" t="s">
        <v>39</v>
      </c>
      <c r="G23" s="27">
        <f t="shared" ref="G23:J23" si="27">SUM(G16:G22)</f>
        <v>5900</v>
      </c>
      <c r="H23" s="45">
        <v>235.431663291214</v>
      </c>
      <c r="I23" s="16">
        <f>SUM(I16:I22)</f>
        <v>640.73</v>
      </c>
      <c r="J23" s="45">
        <f t="shared" si="27"/>
        <v>873</v>
      </c>
      <c r="K23" s="45"/>
      <c r="L23" s="45"/>
      <c r="M23" s="45">
        <f>SUM(M16:M22)</f>
        <v>1513.73</v>
      </c>
      <c r="N23" s="30">
        <f t="shared" si="1"/>
        <v>0.256564406779661</v>
      </c>
      <c r="O23" s="64">
        <f>SUM(O16:O22)</f>
        <v>500</v>
      </c>
      <c r="P23" s="45">
        <f>SUM(P16:P22)</f>
        <v>133</v>
      </c>
      <c r="Q23" s="102">
        <f>SUM(Q16:Q22)</f>
        <v>69</v>
      </c>
      <c r="R23" s="45">
        <f t="shared" ref="Q23:T23" si="28">SUM(R16:R21)</f>
        <v>10</v>
      </c>
      <c r="S23" s="45">
        <f t="shared" ref="S23:Y23" si="29">SUM(S16:S22)</f>
        <v>52</v>
      </c>
      <c r="T23" s="45">
        <f t="shared" si="28"/>
        <v>2</v>
      </c>
      <c r="U23" s="45">
        <f t="shared" si="29"/>
        <v>133</v>
      </c>
      <c r="V23" s="30">
        <f t="shared" si="23"/>
        <v>0.266</v>
      </c>
      <c r="W23" s="64">
        <f t="shared" si="29"/>
        <v>350</v>
      </c>
      <c r="X23" s="45">
        <f t="shared" si="29"/>
        <v>111</v>
      </c>
      <c r="Y23" s="31">
        <f t="shared" si="29"/>
        <v>107</v>
      </c>
      <c r="Z23" s="31"/>
      <c r="AA23" s="31">
        <f t="shared" ref="AA23:AE23" si="30">SUM(AA16:AA22)</f>
        <v>0</v>
      </c>
      <c r="AB23" s="45">
        <f t="shared" si="30"/>
        <v>111</v>
      </c>
      <c r="AC23" s="82">
        <f t="shared" si="3"/>
        <v>0.317142857142857</v>
      </c>
      <c r="AD23" s="64">
        <f t="shared" si="30"/>
        <v>20</v>
      </c>
      <c r="AE23" s="31">
        <f t="shared" si="30"/>
        <v>0</v>
      </c>
      <c r="AF23" s="82">
        <f t="shared" si="4"/>
        <v>0</v>
      </c>
      <c r="AG23" s="82">
        <f t="shared" si="25"/>
        <v>0.243967215496368</v>
      </c>
      <c r="AH23" s="87" t="s">
        <v>39</v>
      </c>
    </row>
    <row r="24" ht="19.5" spans="1:34">
      <c r="A24" s="46" t="s">
        <v>59</v>
      </c>
      <c r="B24" s="47"/>
      <c r="C24" s="46">
        <f>C9+C15</f>
        <v>20000</v>
      </c>
      <c r="D24" s="48">
        <f>SUM(D9,D15)</f>
        <v>0</v>
      </c>
      <c r="E24" s="48">
        <f>E9+E15</f>
        <v>10906</v>
      </c>
      <c r="F24" s="100">
        <f>E24/C24</f>
        <v>0.5453</v>
      </c>
      <c r="G24" s="46">
        <f>G9+G15+G23</f>
        <v>7450</v>
      </c>
      <c r="H24" s="50">
        <v>268.881663291215</v>
      </c>
      <c r="I24" s="50">
        <f t="shared" ref="I24:K24" si="31">SUM(I9,I15,I23)</f>
        <v>862.9821</v>
      </c>
      <c r="J24" s="50">
        <f t="shared" si="31"/>
        <v>895</v>
      </c>
      <c r="K24" s="50">
        <f t="shared" si="31"/>
        <v>0</v>
      </c>
      <c r="L24" s="50">
        <f>SUM(L4:L23)</f>
        <v>0</v>
      </c>
      <c r="M24" s="48">
        <f>SUM(M9,M15,M23)</f>
        <v>1757.9821</v>
      </c>
      <c r="N24" s="49">
        <f t="shared" si="1"/>
        <v>0.235970751677852</v>
      </c>
      <c r="O24" s="46">
        <f>O23</f>
        <v>500</v>
      </c>
      <c r="P24" s="50">
        <v>20</v>
      </c>
      <c r="Q24" s="50">
        <f>Q23+Q15+Q9</f>
        <v>75</v>
      </c>
      <c r="R24" s="50">
        <f t="shared" ref="Q24:U24" si="32">R23+R15+R9</f>
        <v>10</v>
      </c>
      <c r="S24" s="50"/>
      <c r="T24" s="50"/>
      <c r="U24" s="50">
        <f t="shared" si="32"/>
        <v>139</v>
      </c>
      <c r="V24" s="49">
        <f t="shared" si="23"/>
        <v>0.278</v>
      </c>
      <c r="W24" s="77">
        <f t="shared" ref="W24:Y24" si="33">SUM(W9,W15,W23)</f>
        <v>382</v>
      </c>
      <c r="X24" s="50">
        <f t="shared" si="33"/>
        <v>118</v>
      </c>
      <c r="Y24" s="50">
        <f t="shared" si="33"/>
        <v>114</v>
      </c>
      <c r="Z24" s="50">
        <f>SUM(Z16:Z23)</f>
        <v>4</v>
      </c>
      <c r="AA24" s="50">
        <f t="shared" ref="AA24:AE24" si="34">SUM(AA9,AA15,AA23)</f>
        <v>0</v>
      </c>
      <c r="AB24" s="50">
        <f t="shared" si="34"/>
        <v>118</v>
      </c>
      <c r="AC24" s="49">
        <f t="shared" si="3"/>
        <v>0.308900523560209</v>
      </c>
      <c r="AD24" s="77">
        <f t="shared" si="34"/>
        <v>41</v>
      </c>
      <c r="AE24" s="84">
        <f t="shared" si="34"/>
        <v>0</v>
      </c>
      <c r="AF24" s="49">
        <f t="shared" si="4"/>
        <v>0</v>
      </c>
      <c r="AG24" s="49" t="s">
        <v>39</v>
      </c>
      <c r="AH24" s="91" t="s">
        <v>39</v>
      </c>
    </row>
    <row r="25" ht="18" spans="1:34">
      <c r="A25" s="51" t="s">
        <v>99</v>
      </c>
      <c r="B25" s="52"/>
      <c r="C25" s="52"/>
      <c r="D25" s="52"/>
      <c r="E25" s="52"/>
      <c r="F25" s="52"/>
      <c r="G25" s="52"/>
      <c r="H25" s="52"/>
      <c r="I25" s="68"/>
      <c r="J25" s="68"/>
      <c r="K25" s="68"/>
      <c r="L25" s="68"/>
      <c r="M25" s="68"/>
      <c r="N25" s="69"/>
      <c r="O25" s="70"/>
      <c r="P25" s="68"/>
      <c r="Q25" s="68"/>
      <c r="R25" s="70"/>
      <c r="S25" s="70"/>
      <c r="T25" s="70"/>
      <c r="U25" s="70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92"/>
      <c r="AH25" s="93"/>
    </row>
    <row r="26" ht="16.5" spans="1:34">
      <c r="A26" s="53" t="s">
        <v>102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ht="18" spans="1:34">
      <c r="A27" s="51" t="s">
        <v>105</v>
      </c>
      <c r="B27" s="52"/>
      <c r="C27" s="52"/>
      <c r="D27" s="52"/>
      <c r="E27" s="52"/>
      <c r="F27" s="52"/>
      <c r="G27" s="52"/>
      <c r="H27" s="52"/>
      <c r="I27" s="68"/>
      <c r="J27" s="68"/>
      <c r="K27" s="68"/>
      <c r="L27" s="68"/>
      <c r="M27" s="68"/>
      <c r="N27" s="69"/>
      <c r="O27" s="70"/>
      <c r="P27" s="68"/>
      <c r="Q27" s="68"/>
      <c r="R27" s="70"/>
      <c r="S27" s="70"/>
      <c r="T27" s="70"/>
      <c r="U27" s="70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92"/>
      <c r="AH27" s="93"/>
    </row>
    <row r="28" ht="18" spans="1:34">
      <c r="A28" s="51" t="s">
        <v>109</v>
      </c>
      <c r="B28" s="52"/>
      <c r="C28" s="52"/>
      <c r="D28" s="52"/>
      <c r="E28" s="52"/>
      <c r="F28" s="52"/>
      <c r="G28" s="52"/>
      <c r="H28" s="52"/>
      <c r="I28" s="68"/>
      <c r="J28" s="68"/>
      <c r="K28" s="68"/>
      <c r="L28" s="68"/>
      <c r="M28" s="68"/>
      <c r="N28" s="69"/>
      <c r="O28" s="70"/>
      <c r="P28" s="68"/>
      <c r="Q28" s="68"/>
      <c r="R28" s="70"/>
      <c r="S28" s="70"/>
      <c r="T28" s="70"/>
      <c r="U28" s="70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92"/>
      <c r="AH28" s="93"/>
    </row>
    <row r="30" spans="1:4">
      <c r="A30" t="s">
        <v>790</v>
      </c>
      <c r="B30" t="s">
        <v>791</v>
      </c>
      <c r="D30" t="s">
        <v>792</v>
      </c>
    </row>
    <row r="31" spans="1:4">
      <c r="A31" t="s">
        <v>793</v>
      </c>
      <c r="B31" s="54" t="s">
        <v>21</v>
      </c>
      <c r="D31" t="s">
        <v>794</v>
      </c>
    </row>
    <row r="32" spans="1:4">
      <c r="A32" t="s">
        <v>795</v>
      </c>
      <c r="B32" s="54" t="s">
        <v>22</v>
      </c>
      <c r="D32" t="s">
        <v>796</v>
      </c>
    </row>
    <row r="33" spans="1:4">
      <c r="A33" t="s">
        <v>797</v>
      </c>
      <c r="B33" s="54" t="s">
        <v>23</v>
      </c>
      <c r="D33" t="s">
        <v>798</v>
      </c>
    </row>
    <row r="34" spans="1:4">
      <c r="A34" t="s">
        <v>799</v>
      </c>
      <c r="B34" s="55" t="s">
        <v>800</v>
      </c>
      <c r="D34" t="s">
        <v>801</v>
      </c>
    </row>
    <row r="35" spans="1:4">
      <c r="A35" t="s">
        <v>802</v>
      </c>
      <c r="B35" s="55" t="s">
        <v>25</v>
      </c>
      <c r="D35" t="s">
        <v>794</v>
      </c>
    </row>
    <row r="36" spans="1:4">
      <c r="A36" t="s">
        <v>803</v>
      </c>
      <c r="B36" s="56" t="s">
        <v>26</v>
      </c>
      <c r="D36" t="s">
        <v>794</v>
      </c>
    </row>
    <row r="37" spans="1:4">
      <c r="A37" t="s">
        <v>804</v>
      </c>
      <c r="B37" s="56" t="s">
        <v>27</v>
      </c>
      <c r="D37" t="s">
        <v>805</v>
      </c>
    </row>
    <row r="38" spans="1:4">
      <c r="A38" t="s">
        <v>806</v>
      </c>
      <c r="B38" s="57" t="s">
        <v>11</v>
      </c>
      <c r="D38" t="s">
        <v>796</v>
      </c>
    </row>
  </sheetData>
  <mergeCells count="17">
    <mergeCell ref="A1:AH1"/>
    <mergeCell ref="C2:F2"/>
    <mergeCell ref="G2:N2"/>
    <mergeCell ref="O2:V2"/>
    <mergeCell ref="W2:AC2"/>
    <mergeCell ref="AD2:AF2"/>
    <mergeCell ref="A24:B24"/>
    <mergeCell ref="A26:AH26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4:F23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{cba80969-e656-45c1-9f7e-e863148ab1a6}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{9d9f79a2-9001-466b-90e3-9133ae804998}</x14:id>
        </ext>
      </extLst>
    </cfRule>
    <cfRule type="dataBar" priority="3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{b1075cd7-e61d-4e54-bbbf-c0fd72dc6937}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{35dee7fe-dcab-43aa-a88a-4fed7b37d170}</x14:id>
        </ext>
      </extLst>
    </cfRule>
    <cfRule type="dataBar" priority="3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{86a16261-6c97-4675-83ab-0190b3bd842a}</x14:id>
        </ext>
      </extLst>
    </cfRule>
  </conditionalFormatting>
  <conditionalFormatting sqref="H4:H22">
    <cfRule type="cellIs" dxfId="1" priority="1" operator="equal">
      <formula>0</formula>
    </cfRule>
  </conditionalFormatting>
  <conditionalFormatting sqref="N4:N23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{a228b995-9808-4a3e-a3ad-ae41ab523717}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{f84307a5-1f53-45a2-93ba-abf290c4c637}</x14:id>
        </ext>
      </extLst>
    </cfRule>
    <cfRule type="dataBar" priority="30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{32e3d857-a62f-40f3-903d-fa6a05256099}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{d72e2165-b0b1-45a6-9310-3453406ef66e}</x14:id>
        </ext>
      </extLst>
    </cfRule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{e3080e6a-0a90-493b-a3fc-551a8aeae2ba}</x14:id>
        </ext>
      </extLst>
    </cfRule>
  </conditionalFormatting>
  <conditionalFormatting sqref="V16:V23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{dd43c239-4ad0-46a7-9ed4-ab6518ef23f8}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{dc4532d5-b6d4-436d-8a03-81d4d5a9d5b6}</x14:id>
        </ext>
      </extLst>
    </cfRule>
    <cfRule type="dataBar" priority="19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{79c27fb6-a1e1-44f1-bd7b-41b8db2300dd}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{d896cc23-8ad5-4a7d-9ad3-3d6c7fdee648}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{a7716ce2-bc1a-42eb-b690-8c83083267ba}</x14:id>
        </ext>
      </extLst>
    </cfRule>
  </conditionalFormatting>
  <conditionalFormatting sqref="AC4:AC23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{b6479266-cf53-46ce-8398-c32fa8e13681}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{3b3be3f0-4dbc-4145-88ea-922d4273d2a8}</x14:id>
        </ext>
      </extLst>
    </cfRule>
    <cfRule type="dataBar" priority="1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{e519cac0-74a2-4142-9935-b2c403ceee23}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{913b56b4-0a3a-4885-a91e-1c5a0d25fb1c}</x14:id>
        </ext>
      </extLst>
    </cfRule>
    <cfRule type="dataBar" priority="1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{1060607c-7bdf-4bd9-ab8c-1cd1ce66ab62}</x14:id>
        </ext>
      </extLst>
    </cfRule>
  </conditionalFormatting>
  <conditionalFormatting sqref="AF4:AF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{5f672835-3b9c-4f99-b1de-d1f71f3e08f0}</x14:id>
        </ext>
      </extLst>
    </cfRule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{26efdf03-53f8-472b-a3b4-33b4e1fed2ab}</x14:id>
        </ext>
      </extLst>
    </cfRule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{fe08e478-d2b1-4c6e-93a3-796e6eaf3fcb}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{3d16d236-a8c6-405c-aefb-5cefb3dfa275}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{f9e0e48b-2992-42a2-b4ad-45f3b7182999}</x14:id>
        </ext>
      </extLst>
    </cfRule>
  </conditionalFormatting>
  <conditionalFormatting sqref="AG4:AG2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{fe855c91-7d0a-48e6-b0c8-92821e0c1cd9}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{1dfa224e-6622-4473-bcb6-bb610d796ee1}</x14:id>
        </ext>
      </extLst>
    </cfRule>
    <cfRule type="dataBar" priority="2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{4501fc89-8355-4fde-b30a-607bcd901807}</x14:id>
        </ext>
      </extLst>
    </cfRule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{817e698c-a803-4284-b821-6aa8ec8844e6}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{dd2d45a5-ebe2-4d7a-ae89-aef0598fe27a}</x14:id>
        </ext>
      </extLst>
    </cfRule>
  </conditionalFormatting>
  <conditionalFormatting sqref="D4:D8 D10:D14">
    <cfRule type="cellIs" dxfId="0" priority="22" operator="greaterThan">
      <formula>0</formula>
    </cfRule>
  </conditionalFormatting>
  <conditionalFormatting sqref="M4:M8 M16:M22 M10:M14">
    <cfRule type="top10" dxfId="2" priority="11" rank="3"/>
  </conditionalFormatting>
  <conditionalFormatting sqref="U4:U8 U16:U22 U10:U14">
    <cfRule type="top10" dxfId="2" priority="10" rank="3"/>
  </conditionalFormatting>
  <conditionalFormatting sqref="AB4:AB8 AB16:AB22 AB10:AB14">
    <cfRule type="top10" dxfId="2" priority="9" rank="3"/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a80969-e656-45c1-9f7e-e863148ab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d9f79a2-9001-466b-90e3-9133ae80499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1075cd7-e61d-4e54-bbbf-c0fd72dc69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5dee7fe-dcab-43aa-a88a-4fed7b37d17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6a16261-6c97-4675-83ab-0190b3bd842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F4:F23</xm:sqref>
        </x14:conditionalFormatting>
        <x14:conditionalFormatting xmlns:xm="http://schemas.microsoft.com/office/excel/2006/main">
          <x14:cfRule type="dataBar" id="{a228b995-9808-4a3e-a3ad-ae41ab5237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f84307a5-1f53-45a2-93ba-abf290c4c63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2e3d857-a62f-40f3-903d-fa6a0525609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72e2165-b0b1-45a6-9310-3453406ef6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3080e6a-0a90-493b-a3fc-551a8aeae2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dd43c239-4ad0-46a7-9ed4-ab6518ef23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c4532d5-b6d4-436d-8a03-81d4d5a9d5b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9c27fb6-a1e1-44f1-bd7b-41b8db2300d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96cc23-8ad5-4a7d-9ad3-3d6c7fdee64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716ce2-bc1a-42eb-b690-8c83083267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b6479266-cf53-46ce-8398-c32fa8e136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b3be3f0-4dbc-4145-88ea-922d4273d2a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519cac0-74a2-4142-9935-b2c403ceee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13b56b4-0a3a-4885-a91e-1c5a0d25fb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60607c-7bdf-4bd9-ab8c-1cd1ce66ab6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5f672835-3b9c-4f99-b1de-d1f71f3e0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6efdf03-53f8-472b-a3b4-33b4e1fed2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e08e478-d2b1-4c6e-93a3-796e6eaf3f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16d236-a8c6-405c-aefb-5cefb3dfa2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9e0e48b-2992-42a2-b4ad-45f3b718299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fe855c91-7d0a-48e6-b0c8-92821e0c1c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dfa224e-6622-4473-bcb6-bb610d796e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501fc89-8355-4fde-b30a-607bcd9018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7e698c-a803-4284-b821-6aa8ec8844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d2d45a5-ebe2-4d7a-ae89-aef0598fe27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workbookViewId="0">
      <pane xSplit="2" topLeftCell="G1" activePane="topRight" state="frozen"/>
      <selection/>
      <selection pane="topRight" activeCell="U27" sqref="U27"/>
    </sheetView>
  </sheetViews>
  <sheetFormatPr defaultColWidth="9" defaultRowHeight="13.5"/>
  <cols>
    <col min="4" max="4" width="9" customWidth="1"/>
    <col min="8" max="8" width="9" customWidth="1"/>
    <col min="9" max="12" width="9" hidden="1" customWidth="1"/>
    <col min="16" max="16" width="9" customWidth="1"/>
    <col min="17" max="20" width="9" hidden="1" customWidth="1"/>
    <col min="21" max="21" width="9.625" customWidth="1"/>
    <col min="24" max="24" width="9" customWidth="1"/>
    <col min="25" max="27" width="9" hidden="1" customWidth="1"/>
  </cols>
  <sheetData>
    <row r="1" ht="23.25" spans="1:34">
      <c r="A1" s="1" t="s">
        <v>807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75" spans="1:34">
      <c r="A2" s="2" t="s">
        <v>5</v>
      </c>
      <c r="B2" s="3" t="s">
        <v>6</v>
      </c>
      <c r="C2" s="4" t="s">
        <v>7</v>
      </c>
      <c r="D2" s="4"/>
      <c r="E2" s="4"/>
      <c r="F2" s="4"/>
      <c r="G2" s="2" t="s">
        <v>8</v>
      </c>
      <c r="H2" s="5"/>
      <c r="I2" s="58"/>
      <c r="J2" s="59"/>
      <c r="K2" s="59"/>
      <c r="L2" s="59"/>
      <c r="M2" s="59"/>
      <c r="N2" s="3"/>
      <c r="O2" s="2" t="s">
        <v>9</v>
      </c>
      <c r="P2" s="5"/>
      <c r="Q2" s="58"/>
      <c r="R2" s="59"/>
      <c r="S2" s="59"/>
      <c r="T2" s="59"/>
      <c r="U2" s="59"/>
      <c r="V2" s="3"/>
      <c r="W2" s="71" t="s">
        <v>10</v>
      </c>
      <c r="X2" s="72"/>
      <c r="Y2" s="72"/>
      <c r="Z2" s="72"/>
      <c r="AA2" s="72"/>
      <c r="AB2" s="72"/>
      <c r="AC2" s="78"/>
      <c r="AD2" s="72" t="s">
        <v>11</v>
      </c>
      <c r="AE2" s="72"/>
      <c r="AF2" s="78"/>
      <c r="AG2" s="78" t="s">
        <v>12</v>
      </c>
      <c r="AH2" s="78" t="s">
        <v>13</v>
      </c>
    </row>
    <row r="3" ht="36.75" spans="1:34">
      <c r="A3" s="6"/>
      <c r="B3" s="7"/>
      <c r="C3" s="8" t="s">
        <v>16</v>
      </c>
      <c r="D3" s="9" t="s">
        <v>17</v>
      </c>
      <c r="E3" s="10" t="s">
        <v>18</v>
      </c>
      <c r="F3" s="11" t="s">
        <v>19</v>
      </c>
      <c r="G3" s="6" t="s">
        <v>16</v>
      </c>
      <c r="H3" s="12" t="s">
        <v>17</v>
      </c>
      <c r="I3" s="12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7" t="s">
        <v>19</v>
      </c>
      <c r="O3" s="6" t="s">
        <v>16</v>
      </c>
      <c r="P3" s="61" t="s">
        <v>17</v>
      </c>
      <c r="Q3" s="12" t="s">
        <v>20</v>
      </c>
      <c r="R3" s="61" t="s">
        <v>24</v>
      </c>
      <c r="S3" s="61" t="s">
        <v>25</v>
      </c>
      <c r="T3" s="61" t="s">
        <v>23</v>
      </c>
      <c r="U3" s="61" t="s">
        <v>18</v>
      </c>
      <c r="V3" s="7" t="s">
        <v>19</v>
      </c>
      <c r="W3" s="6" t="s">
        <v>16</v>
      </c>
      <c r="X3" s="60" t="s">
        <v>17</v>
      </c>
      <c r="Y3" s="60" t="s">
        <v>26</v>
      </c>
      <c r="Z3" s="60" t="s">
        <v>27</v>
      </c>
      <c r="AA3" s="61" t="s">
        <v>23</v>
      </c>
      <c r="AB3" s="60" t="s">
        <v>18</v>
      </c>
      <c r="AC3" s="79" t="s">
        <v>19</v>
      </c>
      <c r="AD3" s="60" t="s">
        <v>16</v>
      </c>
      <c r="AE3" s="60" t="s">
        <v>18</v>
      </c>
      <c r="AF3" s="79" t="s">
        <v>19</v>
      </c>
      <c r="AG3" s="85"/>
      <c r="AH3" s="85"/>
    </row>
    <row r="4" ht="17.25" spans="1:34">
      <c r="A4" s="13" t="s">
        <v>37</v>
      </c>
      <c r="B4" s="14" t="s">
        <v>38</v>
      </c>
      <c r="C4" s="15">
        <v>2000</v>
      </c>
      <c r="D4" s="16"/>
      <c r="E4" s="17">
        <v>1262</v>
      </c>
      <c r="F4" s="18">
        <f t="shared" ref="F4:F15" si="0">E4/C4</f>
        <v>0.631</v>
      </c>
      <c r="G4" s="15">
        <v>150</v>
      </c>
      <c r="H4" s="17">
        <v>20</v>
      </c>
      <c r="I4" s="15">
        <f>VLOOKUP(B4,[1]鑫e贷客户经理粒度营销数据!$I:$M,5,0)</f>
        <v>83.7</v>
      </c>
      <c r="J4" s="16">
        <v>0</v>
      </c>
      <c r="K4" s="16"/>
      <c r="L4" s="16"/>
      <c r="M4" s="16">
        <f t="shared" ref="M4:M23" si="1">I4+J4+K4+L4</f>
        <v>83.7</v>
      </c>
      <c r="N4" s="18">
        <f t="shared" ref="N4:N24" si="2">M4/G4</f>
        <v>0.558</v>
      </c>
      <c r="O4" s="13" t="s">
        <v>39</v>
      </c>
      <c r="P4" s="17">
        <v>0</v>
      </c>
      <c r="Q4" s="16">
        <f>VLOOKUP(B4,[1]鑫e贷客户经理粒度营销数据!$I:$M,2,0)</f>
        <v>4</v>
      </c>
      <c r="R4" s="73"/>
      <c r="S4" s="73">
        <v>0</v>
      </c>
      <c r="T4" s="73"/>
      <c r="U4" s="16">
        <f t="shared" ref="U4:U24" si="3">Q4+R4+S4+T4</f>
        <v>4</v>
      </c>
      <c r="V4" s="14" t="s">
        <v>39</v>
      </c>
      <c r="W4" s="13">
        <v>3</v>
      </c>
      <c r="X4" s="17">
        <v>0</v>
      </c>
      <c r="Y4" s="16">
        <f>VLOOKUP(B4,[2]Sheet2!$K:$L,2,0)</f>
        <v>3</v>
      </c>
      <c r="Z4" s="80"/>
      <c r="AA4" s="80"/>
      <c r="AB4" s="16">
        <f t="shared" ref="AB4:AB24" si="4">Y4+Z4+AA4</f>
        <v>3</v>
      </c>
      <c r="AC4" s="81">
        <f t="shared" ref="AC4:AC24" si="5">AB4/W4</f>
        <v>1</v>
      </c>
      <c r="AD4" s="13">
        <v>2</v>
      </c>
      <c r="AE4" s="17">
        <v>3</v>
      </c>
      <c r="AF4" s="81">
        <f t="shared" ref="AF4:AF24" si="6">AE4/AD4</f>
        <v>1.5</v>
      </c>
      <c r="AG4" s="81">
        <f t="shared" ref="AG4:AG15" si="7">IF(F4&gt;1.2,1.2,F4)*0.6+IF(N4&gt;1.2,1.2,N4)*0.2+IF(AC4&gt;1.2,1.2,AC4)*0.1+IF(AF4&gt;1.2,1.2,AF4)*0.1</f>
        <v>0.7102</v>
      </c>
      <c r="AH4" s="86">
        <f>AG9</f>
        <v>0.821715561497326</v>
      </c>
    </row>
    <row r="5" ht="18" spans="1:34">
      <c r="A5" s="19"/>
      <c r="B5" s="20" t="s">
        <v>44</v>
      </c>
      <c r="C5" s="21">
        <v>2000</v>
      </c>
      <c r="D5" s="22"/>
      <c r="E5" s="23">
        <v>2902</v>
      </c>
      <c r="F5" s="18">
        <f t="shared" si="0"/>
        <v>1.451</v>
      </c>
      <c r="G5" s="21">
        <v>150</v>
      </c>
      <c r="H5" s="17">
        <v>0</v>
      </c>
      <c r="I5" s="15">
        <f>VLOOKUP(B5,[1]鑫e贷客户经理粒度营销数据!$I:$M,5,0)</f>
        <v>81.1</v>
      </c>
      <c r="J5" s="16">
        <f>VLOOKUP(B5,[2]Sheet3!$I:$L,4,0)</f>
        <v>10</v>
      </c>
      <c r="K5" s="16"/>
      <c r="L5" s="16"/>
      <c r="M5" s="16">
        <f t="shared" si="1"/>
        <v>91.1</v>
      </c>
      <c r="N5" s="62">
        <f t="shared" si="2"/>
        <v>0.607333333333333</v>
      </c>
      <c r="O5" s="19" t="s">
        <v>39</v>
      </c>
      <c r="P5" s="17">
        <v>0</v>
      </c>
      <c r="Q5" s="16">
        <f>VLOOKUP(B5,[1]鑫e贷客户经理粒度营销数据!$I:$M,2,0)</f>
        <v>1</v>
      </c>
      <c r="R5" s="74"/>
      <c r="S5" s="73">
        <v>0</v>
      </c>
      <c r="T5" s="73"/>
      <c r="U5" s="16">
        <f t="shared" si="3"/>
        <v>1</v>
      </c>
      <c r="V5" s="20" t="s">
        <v>39</v>
      </c>
      <c r="W5" s="13">
        <v>3</v>
      </c>
      <c r="X5" s="17">
        <v>0</v>
      </c>
      <c r="Y5" s="16">
        <f>VLOOKUP(B5,[2]Sheet2!$K:$L,2,0)</f>
        <v>1</v>
      </c>
      <c r="Z5" s="80"/>
      <c r="AA5" s="80"/>
      <c r="AB5" s="16">
        <f t="shared" si="4"/>
        <v>1</v>
      </c>
      <c r="AC5" s="81">
        <f t="shared" si="5"/>
        <v>0.333333333333333</v>
      </c>
      <c r="AD5" s="13">
        <v>2</v>
      </c>
      <c r="AE5" s="17">
        <v>3</v>
      </c>
      <c r="AF5" s="81">
        <f t="shared" si="6"/>
        <v>1.5</v>
      </c>
      <c r="AG5" s="81">
        <f t="shared" si="7"/>
        <v>0.9948</v>
      </c>
      <c r="AH5" s="86"/>
    </row>
    <row r="6" ht="18" spans="1:34">
      <c r="A6" s="19"/>
      <c r="B6" s="20" t="s">
        <v>48</v>
      </c>
      <c r="C6" s="21">
        <v>2000</v>
      </c>
      <c r="D6" s="22"/>
      <c r="E6" s="23">
        <v>3699</v>
      </c>
      <c r="F6" s="18">
        <f t="shared" si="0"/>
        <v>1.8495</v>
      </c>
      <c r="G6" s="21">
        <v>200</v>
      </c>
      <c r="H6" s="17">
        <v>47</v>
      </c>
      <c r="I6" s="15">
        <f>VLOOKUP(B6,[1]鑫e贷客户经理粒度营销数据!$I:$M,5,0)</f>
        <v>113.4222</v>
      </c>
      <c r="J6" s="16">
        <f>VLOOKUP(B6,[2]Sheet3!$I:$L,4,0)</f>
        <v>32.4666</v>
      </c>
      <c r="K6" s="16"/>
      <c r="L6" s="16"/>
      <c r="M6" s="16">
        <f t="shared" si="1"/>
        <v>145.8888</v>
      </c>
      <c r="N6" s="62">
        <f t="shared" si="2"/>
        <v>0.729444</v>
      </c>
      <c r="O6" s="19" t="s">
        <v>39</v>
      </c>
      <c r="P6" s="17">
        <v>0</v>
      </c>
      <c r="Q6" s="16">
        <f>VLOOKUP(B6,[1]鑫e贷客户经理粒度营销数据!$I:$M,2,0)</f>
        <v>1</v>
      </c>
      <c r="R6" s="74"/>
      <c r="S6" s="73">
        <v>0</v>
      </c>
      <c r="T6" s="73"/>
      <c r="U6" s="16">
        <f t="shared" si="3"/>
        <v>1</v>
      </c>
      <c r="V6" s="20" t="s">
        <v>39</v>
      </c>
      <c r="W6" s="13">
        <v>5</v>
      </c>
      <c r="X6" s="17">
        <v>0</v>
      </c>
      <c r="Y6" s="16">
        <f>VLOOKUP(B6,[2]Sheet2!$K:$L,2,0)</f>
        <v>1</v>
      </c>
      <c r="Z6" s="80"/>
      <c r="AA6" s="80"/>
      <c r="AB6" s="16">
        <f t="shared" si="4"/>
        <v>1</v>
      </c>
      <c r="AC6" s="81">
        <f t="shared" si="5"/>
        <v>0.2</v>
      </c>
      <c r="AD6" s="13">
        <v>3</v>
      </c>
      <c r="AE6" s="17">
        <v>4</v>
      </c>
      <c r="AF6" s="81">
        <f t="shared" si="6"/>
        <v>1.33333333333333</v>
      </c>
      <c r="AG6" s="81">
        <f t="shared" si="7"/>
        <v>1.0058888</v>
      </c>
      <c r="AH6" s="86"/>
    </row>
    <row r="7" ht="17.25" spans="1:34">
      <c r="A7" s="24"/>
      <c r="B7" s="20" t="s">
        <v>53</v>
      </c>
      <c r="C7" s="21">
        <v>2000</v>
      </c>
      <c r="D7" s="22"/>
      <c r="E7" s="17">
        <v>1371</v>
      </c>
      <c r="F7" s="18">
        <f t="shared" si="0"/>
        <v>0.6855</v>
      </c>
      <c r="G7" s="21">
        <v>150</v>
      </c>
      <c r="H7" s="17">
        <v>0</v>
      </c>
      <c r="I7" s="15">
        <f>VLOOKUP(B7,[1]鑫e贷客户经理粒度营销数据!$I:$M,5,0)</f>
        <v>0</v>
      </c>
      <c r="J7" s="16">
        <v>0</v>
      </c>
      <c r="K7" s="16"/>
      <c r="L7" s="16"/>
      <c r="M7" s="16">
        <f t="shared" si="1"/>
        <v>0</v>
      </c>
      <c r="N7" s="62">
        <f t="shared" si="2"/>
        <v>0</v>
      </c>
      <c r="O7" s="19" t="s">
        <v>39</v>
      </c>
      <c r="P7" s="17">
        <v>0</v>
      </c>
      <c r="Q7" s="16">
        <f>VLOOKUP(B7,[1]鑫e贷客户经理粒度营销数据!$I:$M,2,0)</f>
        <v>0</v>
      </c>
      <c r="R7" s="74"/>
      <c r="S7" s="73">
        <v>0</v>
      </c>
      <c r="T7" s="73"/>
      <c r="U7" s="16">
        <f t="shared" si="3"/>
        <v>0</v>
      </c>
      <c r="V7" s="20" t="s">
        <v>39</v>
      </c>
      <c r="W7" s="13">
        <v>3</v>
      </c>
      <c r="X7" s="17">
        <v>0</v>
      </c>
      <c r="Y7" s="16">
        <v>0</v>
      </c>
      <c r="Z7" s="80"/>
      <c r="AA7" s="80"/>
      <c r="AB7" s="16">
        <f t="shared" si="4"/>
        <v>0</v>
      </c>
      <c r="AC7" s="81">
        <f t="shared" si="5"/>
        <v>0</v>
      </c>
      <c r="AD7" s="13">
        <v>2</v>
      </c>
      <c r="AE7" s="17">
        <v>0</v>
      </c>
      <c r="AF7" s="81">
        <f t="shared" si="6"/>
        <v>0</v>
      </c>
      <c r="AG7" s="81">
        <f t="shared" si="7"/>
        <v>0.4113</v>
      </c>
      <c r="AH7" s="86"/>
    </row>
    <row r="8" ht="17.25" spans="1:34">
      <c r="A8" s="24"/>
      <c r="B8" s="14" t="s">
        <v>43</v>
      </c>
      <c r="C8" s="15">
        <v>2000</v>
      </c>
      <c r="D8" s="22"/>
      <c r="E8" s="17">
        <v>514</v>
      </c>
      <c r="F8" s="18">
        <f t="shared" si="0"/>
        <v>0.257</v>
      </c>
      <c r="G8" s="15">
        <v>150</v>
      </c>
      <c r="H8" s="17">
        <v>10</v>
      </c>
      <c r="I8" s="15">
        <f>VLOOKUP(B8,[1]鑫e贷客户经理粒度营销数据!$I:$M,5,0)</f>
        <v>98.946</v>
      </c>
      <c r="J8" s="16">
        <v>0</v>
      </c>
      <c r="K8" s="16"/>
      <c r="L8" s="16"/>
      <c r="M8" s="16">
        <f t="shared" si="1"/>
        <v>98.946</v>
      </c>
      <c r="N8" s="62">
        <f t="shared" si="2"/>
        <v>0.65964</v>
      </c>
      <c r="O8" s="13"/>
      <c r="P8" s="16">
        <v>0</v>
      </c>
      <c r="Q8" s="16">
        <f>VLOOKUP(B8,[1]鑫e贷客户经理粒度营销数据!$I:$M,2,0)</f>
        <v>2</v>
      </c>
      <c r="R8" s="73"/>
      <c r="S8" s="73">
        <v>0</v>
      </c>
      <c r="T8" s="73"/>
      <c r="U8" s="16">
        <f t="shared" si="3"/>
        <v>2</v>
      </c>
      <c r="V8" s="20" t="s">
        <v>39</v>
      </c>
      <c r="W8" s="13">
        <v>3</v>
      </c>
      <c r="X8" s="17">
        <v>0</v>
      </c>
      <c r="Y8" s="16">
        <f>VLOOKUP(B8,[2]Sheet2!$K:$L,2,0)</f>
        <v>2</v>
      </c>
      <c r="Z8" s="80"/>
      <c r="AA8" s="80"/>
      <c r="AB8" s="16">
        <f t="shared" si="4"/>
        <v>2</v>
      </c>
      <c r="AC8" s="81">
        <f t="shared" si="5"/>
        <v>0.666666666666667</v>
      </c>
      <c r="AD8" s="13">
        <v>2</v>
      </c>
      <c r="AE8" s="17">
        <v>0</v>
      </c>
      <c r="AF8" s="81">
        <f t="shared" si="6"/>
        <v>0</v>
      </c>
      <c r="AG8" s="81">
        <f t="shared" si="7"/>
        <v>0.352794666666667</v>
      </c>
      <c r="AH8" s="86"/>
    </row>
    <row r="9" ht="18.75" spans="1:34">
      <c r="A9" s="25"/>
      <c r="B9" s="26" t="s">
        <v>59</v>
      </c>
      <c r="C9" s="27">
        <f>SUM(C4:C8)</f>
        <v>10000</v>
      </c>
      <c r="D9" s="28">
        <f>SUM(D4:D8)</f>
        <v>0</v>
      </c>
      <c r="E9" s="29">
        <f>SUM(E4:E8)</f>
        <v>9748</v>
      </c>
      <c r="F9" s="30">
        <f t="shared" si="0"/>
        <v>0.9748</v>
      </c>
      <c r="G9" s="27">
        <f>SUM(G4:G8)</f>
        <v>800</v>
      </c>
      <c r="H9" s="31">
        <v>76</v>
      </c>
      <c r="I9" s="15">
        <v>377</v>
      </c>
      <c r="J9" s="16">
        <v>42</v>
      </c>
      <c r="K9" s="45"/>
      <c r="L9" s="45"/>
      <c r="M9" s="63">
        <f t="shared" si="1"/>
        <v>419</v>
      </c>
      <c r="N9" s="30">
        <f t="shared" si="2"/>
        <v>0.52375</v>
      </c>
      <c r="O9" s="64" t="s">
        <v>39</v>
      </c>
      <c r="P9" s="45">
        <v>0</v>
      </c>
      <c r="Q9" s="16">
        <v>8</v>
      </c>
      <c r="R9" s="45"/>
      <c r="S9" s="73">
        <v>0</v>
      </c>
      <c r="T9" s="45"/>
      <c r="U9" s="63">
        <f t="shared" si="3"/>
        <v>8</v>
      </c>
      <c r="V9" s="26" t="s">
        <v>39</v>
      </c>
      <c r="W9" s="64">
        <f>SUM(W4:W8)</f>
        <v>17</v>
      </c>
      <c r="X9" s="31">
        <v>0</v>
      </c>
      <c r="Y9" s="16">
        <v>7</v>
      </c>
      <c r="Z9" s="31"/>
      <c r="AA9" s="31"/>
      <c r="AB9" s="63">
        <f t="shared" si="4"/>
        <v>7</v>
      </c>
      <c r="AC9" s="82">
        <f t="shared" si="5"/>
        <v>0.411764705882353</v>
      </c>
      <c r="AD9" s="64">
        <f>SUM(AD4:AD8)</f>
        <v>11</v>
      </c>
      <c r="AE9" s="31">
        <f>SUM(AE4:AE8)</f>
        <v>10</v>
      </c>
      <c r="AF9" s="82">
        <f t="shared" si="6"/>
        <v>0.909090909090909</v>
      </c>
      <c r="AG9" s="82">
        <f t="shared" si="7"/>
        <v>0.821715561497326</v>
      </c>
      <c r="AH9" s="87"/>
    </row>
    <row r="10" ht="18" spans="1:34">
      <c r="A10" s="13" t="s">
        <v>63</v>
      </c>
      <c r="B10" s="32" t="s">
        <v>64</v>
      </c>
      <c r="C10" s="15">
        <v>2000</v>
      </c>
      <c r="D10" s="16">
        <v>112</v>
      </c>
      <c r="E10" s="94">
        <v>3552</v>
      </c>
      <c r="F10" s="18">
        <f t="shared" si="0"/>
        <v>1.776</v>
      </c>
      <c r="G10" s="15">
        <v>150</v>
      </c>
      <c r="H10" s="17">
        <v>0</v>
      </c>
      <c r="I10" s="15">
        <f>VLOOKUP(B10,[1]鑫e贷客户经理粒度营销数据!$I:$M,5,0)</f>
        <v>1</v>
      </c>
      <c r="J10" s="16">
        <v>0</v>
      </c>
      <c r="K10" s="16"/>
      <c r="L10" s="16"/>
      <c r="M10" s="16">
        <f t="shared" si="1"/>
        <v>1</v>
      </c>
      <c r="N10" s="18">
        <f t="shared" si="2"/>
        <v>0.00666666666666667</v>
      </c>
      <c r="O10" s="13" t="s">
        <v>39</v>
      </c>
      <c r="P10" s="17">
        <v>2</v>
      </c>
      <c r="Q10" s="16">
        <f>VLOOKUP(B10,[1]鑫e贷客户经理粒度营销数据!$I:$M,2,0)</f>
        <v>2</v>
      </c>
      <c r="R10" s="73"/>
      <c r="S10" s="73">
        <f>VLOOKUP(B10,[2]Sheet1!$I:$J,2,0)</f>
        <v>1</v>
      </c>
      <c r="T10" s="73"/>
      <c r="U10" s="16">
        <f t="shared" si="3"/>
        <v>3</v>
      </c>
      <c r="V10" s="14" t="s">
        <v>39</v>
      </c>
      <c r="W10" s="13">
        <v>3</v>
      </c>
      <c r="X10" s="17">
        <v>1</v>
      </c>
      <c r="Y10" s="16">
        <f>VLOOKUP(B10,[2]Sheet2!$K:$L,2,0)</f>
        <v>2</v>
      </c>
      <c r="Z10" s="80"/>
      <c r="AA10" s="80"/>
      <c r="AB10" s="16">
        <f t="shared" si="4"/>
        <v>2</v>
      </c>
      <c r="AC10" s="81">
        <f t="shared" si="5"/>
        <v>0.666666666666667</v>
      </c>
      <c r="AD10" s="13">
        <v>2</v>
      </c>
      <c r="AE10" s="17">
        <v>0</v>
      </c>
      <c r="AF10" s="81">
        <f t="shared" si="6"/>
        <v>0</v>
      </c>
      <c r="AG10" s="81">
        <f t="shared" si="7"/>
        <v>0.788</v>
      </c>
      <c r="AH10" s="86">
        <f>AG15</f>
        <v>0.9581</v>
      </c>
    </row>
    <row r="11" ht="18" spans="1:34">
      <c r="A11" s="19"/>
      <c r="B11" s="33" t="s">
        <v>46</v>
      </c>
      <c r="C11" s="21">
        <v>2000</v>
      </c>
      <c r="D11" s="22"/>
      <c r="E11" s="95">
        <v>2956</v>
      </c>
      <c r="F11" s="18">
        <f t="shared" si="0"/>
        <v>1.478</v>
      </c>
      <c r="G11" s="21">
        <v>150</v>
      </c>
      <c r="H11" s="13">
        <v>0</v>
      </c>
      <c r="I11" s="15">
        <f>VLOOKUP(B11,[1]鑫e贷客户经理粒度营销数据!$I:$M,5,0)</f>
        <v>44.0425</v>
      </c>
      <c r="J11" s="16">
        <v>0</v>
      </c>
      <c r="K11" s="22"/>
      <c r="L11" s="22"/>
      <c r="M11" s="16">
        <f t="shared" si="1"/>
        <v>44.0425</v>
      </c>
      <c r="N11" s="62">
        <f t="shared" si="2"/>
        <v>0.293616666666667</v>
      </c>
      <c r="O11" s="19" t="s">
        <v>39</v>
      </c>
      <c r="P11" s="17">
        <v>0</v>
      </c>
      <c r="Q11" s="16">
        <f>VLOOKUP(B11,[1]鑫e贷客户经理粒度营销数据!$I:$M,2,0)</f>
        <v>2</v>
      </c>
      <c r="R11" s="74"/>
      <c r="S11" s="73">
        <v>0</v>
      </c>
      <c r="T11" s="73"/>
      <c r="U11" s="16">
        <f t="shared" si="3"/>
        <v>2</v>
      </c>
      <c r="V11" s="20" t="s">
        <v>39</v>
      </c>
      <c r="W11" s="13">
        <v>3</v>
      </c>
      <c r="X11" s="17">
        <v>0</v>
      </c>
      <c r="Y11" s="16">
        <f>VLOOKUP(B11,[2]Sheet2!$K:$L,2,0)</f>
        <v>2</v>
      </c>
      <c r="Z11" s="80"/>
      <c r="AA11" s="80"/>
      <c r="AB11" s="16">
        <f t="shared" si="4"/>
        <v>2</v>
      </c>
      <c r="AC11" s="81">
        <f t="shared" si="5"/>
        <v>0.666666666666667</v>
      </c>
      <c r="AD11" s="13">
        <v>2</v>
      </c>
      <c r="AE11" s="17">
        <v>2</v>
      </c>
      <c r="AF11" s="81">
        <f t="shared" si="6"/>
        <v>1</v>
      </c>
      <c r="AG11" s="81">
        <f t="shared" si="7"/>
        <v>0.94539</v>
      </c>
      <c r="AH11" s="86"/>
    </row>
    <row r="12" ht="17.25" spans="1:34">
      <c r="A12" s="19"/>
      <c r="B12" s="33" t="s">
        <v>62</v>
      </c>
      <c r="C12" s="21">
        <v>2000</v>
      </c>
      <c r="D12" s="22"/>
      <c r="E12" s="35">
        <v>1740</v>
      </c>
      <c r="F12" s="18">
        <f t="shared" si="0"/>
        <v>0.87</v>
      </c>
      <c r="G12" s="21">
        <v>150</v>
      </c>
      <c r="H12" s="17">
        <v>8</v>
      </c>
      <c r="I12" s="15">
        <f>VLOOKUP(B12,[1]鑫e贷客户经理粒度营销数据!$I:$M,5,0)</f>
        <v>123.6064</v>
      </c>
      <c r="J12" s="16">
        <v>0</v>
      </c>
      <c r="K12" s="22"/>
      <c r="L12" s="22"/>
      <c r="M12" s="16">
        <f t="shared" si="1"/>
        <v>123.6064</v>
      </c>
      <c r="N12" s="62">
        <f t="shared" si="2"/>
        <v>0.824042666666667</v>
      </c>
      <c r="O12" s="19" t="s">
        <v>39</v>
      </c>
      <c r="P12" s="17">
        <v>0</v>
      </c>
      <c r="Q12" s="16">
        <f>VLOOKUP(B12,[1]鑫e贷客户经理粒度营销数据!$I:$M,2,0)</f>
        <v>5</v>
      </c>
      <c r="R12" s="74"/>
      <c r="S12" s="73">
        <v>0</v>
      </c>
      <c r="T12" s="73"/>
      <c r="U12" s="16">
        <f t="shared" si="3"/>
        <v>5</v>
      </c>
      <c r="V12" s="20" t="s">
        <v>39</v>
      </c>
      <c r="W12" s="13">
        <v>3</v>
      </c>
      <c r="X12" s="17">
        <v>0</v>
      </c>
      <c r="Y12" s="16">
        <f>VLOOKUP(B12,[2]Sheet2!$K:$L,2,0)</f>
        <v>5</v>
      </c>
      <c r="Z12" s="80"/>
      <c r="AA12" s="80"/>
      <c r="AB12" s="16">
        <f t="shared" si="4"/>
        <v>5</v>
      </c>
      <c r="AC12" s="81">
        <f t="shared" si="5"/>
        <v>1.66666666666667</v>
      </c>
      <c r="AD12" s="13">
        <v>2</v>
      </c>
      <c r="AE12" s="17">
        <v>3</v>
      </c>
      <c r="AF12" s="81">
        <f t="shared" si="6"/>
        <v>1.5</v>
      </c>
      <c r="AG12" s="81">
        <f t="shared" si="7"/>
        <v>0.926808533333333</v>
      </c>
      <c r="AH12" s="86"/>
    </row>
    <row r="13" ht="17.25" spans="1:34">
      <c r="A13" s="24"/>
      <c r="B13" s="36" t="s">
        <v>74</v>
      </c>
      <c r="C13" s="37">
        <v>2000</v>
      </c>
      <c r="D13" s="22">
        <v>350</v>
      </c>
      <c r="E13" s="34">
        <v>2969.5</v>
      </c>
      <c r="F13" s="18">
        <f t="shared" si="0"/>
        <v>1.48475</v>
      </c>
      <c r="G13" s="21">
        <v>150</v>
      </c>
      <c r="H13" s="15">
        <v>13</v>
      </c>
      <c r="I13" s="15">
        <f>VLOOKUP(B13,[1]鑫e贷客户经理粒度营销数据!$I:$M,5,0)</f>
        <v>75.2351</v>
      </c>
      <c r="J13" s="16">
        <f>VLOOKUP(B13,[2]Sheet3!$I:$L,4,0)</f>
        <v>16.9</v>
      </c>
      <c r="K13" s="22"/>
      <c r="L13" s="22"/>
      <c r="M13" s="16">
        <f t="shared" si="1"/>
        <v>92.1351</v>
      </c>
      <c r="N13" s="62">
        <f t="shared" si="2"/>
        <v>0.614234</v>
      </c>
      <c r="O13" s="24" t="s">
        <v>39</v>
      </c>
      <c r="P13" s="17">
        <v>0</v>
      </c>
      <c r="Q13" s="16">
        <f>VLOOKUP(B13,[1]鑫e贷客户经理粒度营销数据!$I:$M,2,0)</f>
        <v>2</v>
      </c>
      <c r="R13" s="75"/>
      <c r="S13" s="73">
        <v>0</v>
      </c>
      <c r="T13" s="73"/>
      <c r="U13" s="16">
        <f t="shared" si="3"/>
        <v>2</v>
      </c>
      <c r="V13" s="76" t="s">
        <v>39</v>
      </c>
      <c r="W13" s="13">
        <v>3</v>
      </c>
      <c r="X13" s="17">
        <v>0</v>
      </c>
      <c r="Y13" s="16">
        <f>VLOOKUP(B13,[2]Sheet2!$K:$L,2,0)</f>
        <v>1</v>
      </c>
      <c r="Z13" s="75"/>
      <c r="AA13" s="75"/>
      <c r="AB13" s="16">
        <f t="shared" si="4"/>
        <v>1</v>
      </c>
      <c r="AC13" s="81">
        <f t="shared" si="5"/>
        <v>0.333333333333333</v>
      </c>
      <c r="AD13" s="13">
        <v>2</v>
      </c>
      <c r="AE13" s="17">
        <v>0</v>
      </c>
      <c r="AF13" s="81">
        <f t="shared" si="6"/>
        <v>0</v>
      </c>
      <c r="AG13" s="81">
        <f t="shared" si="7"/>
        <v>0.876180133333333</v>
      </c>
      <c r="AH13" s="86"/>
    </row>
    <row r="14" ht="17.25" spans="1:34">
      <c r="A14" s="24"/>
      <c r="B14" s="36" t="s">
        <v>56</v>
      </c>
      <c r="C14" s="37">
        <v>2000</v>
      </c>
      <c r="D14" s="22"/>
      <c r="E14" s="17">
        <v>617.5</v>
      </c>
      <c r="F14" s="18">
        <f t="shared" si="0"/>
        <v>0.30875</v>
      </c>
      <c r="G14" s="21">
        <v>150</v>
      </c>
      <c r="H14" s="13">
        <v>4</v>
      </c>
      <c r="I14" s="15">
        <f>VLOOKUP(B14,[1]鑫e贷客户经理粒度营销数据!$I:$M,5,0)</f>
        <v>85.7</v>
      </c>
      <c r="J14" s="16">
        <f>VLOOKUP(B14,[2]Sheet3!$I:$L,4,0)</f>
        <v>8</v>
      </c>
      <c r="K14" s="22"/>
      <c r="L14" s="22"/>
      <c r="M14" s="16">
        <f t="shared" si="1"/>
        <v>93.7</v>
      </c>
      <c r="N14" s="65">
        <f t="shared" si="2"/>
        <v>0.624666666666667</v>
      </c>
      <c r="O14" s="24" t="s">
        <v>39</v>
      </c>
      <c r="P14" s="17">
        <v>0</v>
      </c>
      <c r="Q14" s="16">
        <f>VLOOKUP(B14,[1]鑫e贷客户经理粒度营销数据!$I:$M,2,0)</f>
        <v>1</v>
      </c>
      <c r="R14" s="75"/>
      <c r="S14" s="73">
        <v>0</v>
      </c>
      <c r="T14" s="73"/>
      <c r="U14" s="16">
        <f t="shared" si="3"/>
        <v>1</v>
      </c>
      <c r="V14" s="76" t="s">
        <v>39</v>
      </c>
      <c r="W14" s="13">
        <v>3</v>
      </c>
      <c r="X14" s="17">
        <v>0</v>
      </c>
      <c r="Y14" s="16">
        <f>VLOOKUP(B14,[2]Sheet2!$K:$L,2,0)</f>
        <v>1</v>
      </c>
      <c r="Z14" s="75"/>
      <c r="AA14" s="75"/>
      <c r="AB14" s="16">
        <f t="shared" si="4"/>
        <v>1</v>
      </c>
      <c r="AC14" s="83">
        <f t="shared" si="5"/>
        <v>0.333333333333333</v>
      </c>
      <c r="AD14" s="13">
        <v>2</v>
      </c>
      <c r="AE14" s="17">
        <v>3</v>
      </c>
      <c r="AF14" s="83">
        <f t="shared" si="6"/>
        <v>1.5</v>
      </c>
      <c r="AG14" s="81">
        <f t="shared" si="7"/>
        <v>0.463516666666667</v>
      </c>
      <c r="AH14" s="86"/>
    </row>
    <row r="15" ht="18.75" spans="1:34">
      <c r="A15" s="38"/>
      <c r="B15" s="39" t="s">
        <v>59</v>
      </c>
      <c r="C15" s="40">
        <f>SUM(C10:C14)</f>
        <v>10000</v>
      </c>
      <c r="D15" s="28">
        <f>SUM(D10:D14)</f>
        <v>462</v>
      </c>
      <c r="E15" s="29">
        <f>SUM(E10:E14)</f>
        <v>11835</v>
      </c>
      <c r="F15" s="30">
        <f t="shared" si="0"/>
        <v>1.1835</v>
      </c>
      <c r="G15" s="40">
        <f>SUM(G10:G14)</f>
        <v>750</v>
      </c>
      <c r="H15" s="96">
        <v>26</v>
      </c>
      <c r="I15" s="15">
        <v>330</v>
      </c>
      <c r="J15" s="16">
        <v>25</v>
      </c>
      <c r="K15" s="28"/>
      <c r="L15" s="28"/>
      <c r="M15" s="63">
        <f t="shared" si="1"/>
        <v>355</v>
      </c>
      <c r="N15" s="66">
        <f t="shared" si="2"/>
        <v>0.473333333333333</v>
      </c>
      <c r="O15" s="38" t="s">
        <v>39</v>
      </c>
      <c r="P15" s="28">
        <v>2</v>
      </c>
      <c r="Q15" s="16">
        <v>12</v>
      </c>
      <c r="R15" s="45"/>
      <c r="S15" s="73">
        <v>1</v>
      </c>
      <c r="T15" s="45"/>
      <c r="U15" s="63">
        <f t="shared" si="3"/>
        <v>13</v>
      </c>
      <c r="V15" s="39" t="s">
        <v>39</v>
      </c>
      <c r="W15" s="64">
        <f>SUM(W10:W14)</f>
        <v>15</v>
      </c>
      <c r="X15" s="31">
        <v>1</v>
      </c>
      <c r="Y15" s="16">
        <v>11</v>
      </c>
      <c r="Z15" s="31"/>
      <c r="AA15" s="31"/>
      <c r="AB15" s="63">
        <f t="shared" si="4"/>
        <v>11</v>
      </c>
      <c r="AC15" s="82">
        <f t="shared" si="5"/>
        <v>0.733333333333333</v>
      </c>
      <c r="AD15" s="64">
        <f>SUM(AD10:AD14)</f>
        <v>10</v>
      </c>
      <c r="AE15" s="31">
        <f>SUM(AE10:AE14)</f>
        <v>8</v>
      </c>
      <c r="AF15" s="82">
        <f t="shared" si="6"/>
        <v>0.8</v>
      </c>
      <c r="AG15" s="82">
        <f t="shared" si="7"/>
        <v>0.9581</v>
      </c>
      <c r="AH15" s="88"/>
    </row>
    <row r="16" ht="18" spans="1:34">
      <c r="A16" s="41" t="s">
        <v>83</v>
      </c>
      <c r="B16" s="14" t="s">
        <v>73</v>
      </c>
      <c r="C16" s="15" t="s">
        <v>39</v>
      </c>
      <c r="D16" s="17" t="s">
        <v>39</v>
      </c>
      <c r="E16" s="42" t="s">
        <v>39</v>
      </c>
      <c r="F16" s="18" t="s">
        <v>39</v>
      </c>
      <c r="G16" s="15">
        <v>1500</v>
      </c>
      <c r="H16" s="16">
        <v>116</v>
      </c>
      <c r="I16" s="15">
        <f>VLOOKUP(B16,[1]鑫e贷客户经理粒度营销数据!$I:$M,5,0)</f>
        <v>859.7188</v>
      </c>
      <c r="J16" s="16">
        <f>VLOOKUP(B16,[2]Sheet3!$I:$L,4,0)</f>
        <v>427.5342</v>
      </c>
      <c r="K16" s="67"/>
      <c r="L16" s="16"/>
      <c r="M16" s="16">
        <f t="shared" si="1"/>
        <v>1287.253</v>
      </c>
      <c r="N16" s="18">
        <f t="shared" si="2"/>
        <v>0.858168666666667</v>
      </c>
      <c r="O16" s="13">
        <v>65</v>
      </c>
      <c r="P16" s="16">
        <v>4</v>
      </c>
      <c r="Q16" s="16">
        <f>VLOOKUP(B16,[1]鑫e贷客户经理粒度营销数据!$I:$M,2,0)</f>
        <v>78</v>
      </c>
      <c r="R16" s="73"/>
      <c r="S16" s="73">
        <f>VLOOKUP(B16,[2]Sheet1!$I:$J,2,0)</f>
        <v>27</v>
      </c>
      <c r="T16" s="73">
        <v>2</v>
      </c>
      <c r="U16" s="16">
        <f t="shared" si="3"/>
        <v>107</v>
      </c>
      <c r="V16" s="18">
        <f t="shared" ref="V16:V24" si="8">U16/O16</f>
        <v>1.64615384615385</v>
      </c>
      <c r="W16" s="15">
        <v>45</v>
      </c>
      <c r="X16" s="16">
        <v>4</v>
      </c>
      <c r="Y16" s="16">
        <f>VLOOKUP(B16,[2]Sheet2!$K:$L,2,0)</f>
        <v>93</v>
      </c>
      <c r="Z16" s="80"/>
      <c r="AA16" s="80"/>
      <c r="AB16" s="16">
        <f t="shared" si="4"/>
        <v>93</v>
      </c>
      <c r="AC16" s="81">
        <f t="shared" si="5"/>
        <v>2.06666666666667</v>
      </c>
      <c r="AD16" s="13">
        <v>5</v>
      </c>
      <c r="AE16" s="17">
        <v>6</v>
      </c>
      <c r="AF16" s="81">
        <f t="shared" si="6"/>
        <v>1.2</v>
      </c>
      <c r="AG16" s="81">
        <f t="shared" ref="AG16:AG23" si="9">IF(N16&gt;1.2,1.2,N16)*0.6+IF(V16&gt;1.2,1.2,V16)*0.1+IF(AC16&gt;1.2,1.2,AC16)*0.2+IF(AF16&gt;1.2,1.2,AF16)*0.1</f>
        <v>0.9949012</v>
      </c>
      <c r="AH16" s="89">
        <f t="shared" ref="AH16:AH22" si="10">AG16</f>
        <v>0.9949012</v>
      </c>
    </row>
    <row r="17" ht="17.25" spans="1:34">
      <c r="A17" s="41"/>
      <c r="B17" s="20" t="s">
        <v>66</v>
      </c>
      <c r="C17" s="21" t="s">
        <v>39</v>
      </c>
      <c r="D17" s="35" t="s">
        <v>39</v>
      </c>
      <c r="E17" s="42" t="s">
        <v>39</v>
      </c>
      <c r="F17" s="18" t="s">
        <v>39</v>
      </c>
      <c r="G17" s="21">
        <v>750</v>
      </c>
      <c r="H17" s="16">
        <v>132</v>
      </c>
      <c r="I17" s="15">
        <f>VLOOKUP(B17,[1]鑫e贷客户经理粒度营销数据!$I:$M,5,0)</f>
        <v>125.018</v>
      </c>
      <c r="J17" s="16">
        <f>VLOOKUP(B17,[2]Sheet3!$I:$L,4,0)</f>
        <v>221.8948</v>
      </c>
      <c r="K17" s="67"/>
      <c r="L17" s="16"/>
      <c r="M17" s="16">
        <f t="shared" si="1"/>
        <v>346.9128</v>
      </c>
      <c r="N17" s="62">
        <f t="shared" si="2"/>
        <v>0.4625504</v>
      </c>
      <c r="O17" s="19">
        <v>65</v>
      </c>
      <c r="P17" s="16">
        <v>18</v>
      </c>
      <c r="Q17" s="16">
        <f>VLOOKUP(B17,[1]鑫e贷客户经理粒度营销数据!$I:$M,2,0)</f>
        <v>78</v>
      </c>
      <c r="R17" s="74">
        <v>14</v>
      </c>
      <c r="S17" s="73">
        <f>VLOOKUP(B17,[2]Sheet1!$I:$J,2,0)</f>
        <v>12</v>
      </c>
      <c r="T17" s="73"/>
      <c r="U17" s="16">
        <f t="shared" si="3"/>
        <v>104</v>
      </c>
      <c r="V17" s="18">
        <f t="shared" si="8"/>
        <v>1.6</v>
      </c>
      <c r="W17" s="15">
        <v>45</v>
      </c>
      <c r="X17" s="16">
        <v>18</v>
      </c>
      <c r="Y17" s="16">
        <f>VLOOKUP(B17,[2]Sheet2!$K:$L,2,0)</f>
        <v>77</v>
      </c>
      <c r="Z17" s="80">
        <v>3</v>
      </c>
      <c r="AA17" s="80"/>
      <c r="AB17" s="16">
        <f t="shared" si="4"/>
        <v>80</v>
      </c>
      <c r="AC17" s="81">
        <f t="shared" si="5"/>
        <v>1.77777777777778</v>
      </c>
      <c r="AD17" s="13">
        <v>3</v>
      </c>
      <c r="AE17" s="17">
        <v>6</v>
      </c>
      <c r="AF17" s="81">
        <f t="shared" si="6"/>
        <v>2</v>
      </c>
      <c r="AG17" s="81">
        <f t="shared" si="9"/>
        <v>0.75753024</v>
      </c>
      <c r="AH17" s="89">
        <f t="shared" si="10"/>
        <v>0.75753024</v>
      </c>
    </row>
    <row r="18" ht="18" customHeight="1" spans="1:34">
      <c r="A18" s="41"/>
      <c r="B18" s="14" t="s">
        <v>70</v>
      </c>
      <c r="C18" s="15" t="s">
        <v>39</v>
      </c>
      <c r="D18" s="17" t="s">
        <v>39</v>
      </c>
      <c r="E18" s="42" t="s">
        <v>39</v>
      </c>
      <c r="F18" s="18" t="s">
        <v>39</v>
      </c>
      <c r="G18" s="21">
        <v>750</v>
      </c>
      <c r="H18" s="13">
        <v>74</v>
      </c>
      <c r="I18" s="15">
        <f>VLOOKUP(B18,[1]鑫e贷客户经理粒度营销数据!$I:$M,5,0)</f>
        <v>353.3012</v>
      </c>
      <c r="J18" s="16">
        <f>VLOOKUP(B18,[2]Sheet3!$I:$L,4,0)</f>
        <v>203.7916</v>
      </c>
      <c r="K18" s="67"/>
      <c r="L18" s="16"/>
      <c r="M18" s="16">
        <f t="shared" si="1"/>
        <v>557.0928</v>
      </c>
      <c r="N18" s="62">
        <f t="shared" si="2"/>
        <v>0.7427904</v>
      </c>
      <c r="O18" s="13">
        <v>65</v>
      </c>
      <c r="P18" s="16">
        <v>2</v>
      </c>
      <c r="Q18" s="16">
        <f>VLOOKUP(B18,[1]鑫e贷客户经理粒度营销数据!$I:$M,2,0)</f>
        <v>34</v>
      </c>
      <c r="R18" s="73">
        <v>5</v>
      </c>
      <c r="S18" s="73">
        <f>VLOOKUP(B18,[2]Sheet1!$I:$J,2,0)</f>
        <v>8</v>
      </c>
      <c r="T18" s="73"/>
      <c r="U18" s="16">
        <f t="shared" si="3"/>
        <v>47</v>
      </c>
      <c r="V18" s="18">
        <f t="shared" si="8"/>
        <v>0.723076923076923</v>
      </c>
      <c r="W18" s="15">
        <v>45</v>
      </c>
      <c r="X18" s="16">
        <v>1</v>
      </c>
      <c r="Y18" s="16">
        <f>VLOOKUP(B18,[2]Sheet2!$K:$L,2,0)</f>
        <v>19</v>
      </c>
      <c r="Z18" s="80"/>
      <c r="AA18" s="80"/>
      <c r="AB18" s="16">
        <f t="shared" si="4"/>
        <v>19</v>
      </c>
      <c r="AC18" s="81">
        <f t="shared" si="5"/>
        <v>0.422222222222222</v>
      </c>
      <c r="AD18" s="13">
        <v>3</v>
      </c>
      <c r="AE18" s="17">
        <v>0</v>
      </c>
      <c r="AF18" s="81">
        <f t="shared" si="6"/>
        <v>0</v>
      </c>
      <c r="AG18" s="81">
        <f t="shared" si="9"/>
        <v>0.602426376752137</v>
      </c>
      <c r="AH18" s="89">
        <f t="shared" si="10"/>
        <v>0.602426376752137</v>
      </c>
    </row>
    <row r="19" ht="17.25" spans="1:34">
      <c r="A19" s="41"/>
      <c r="B19" s="20" t="s">
        <v>52</v>
      </c>
      <c r="C19" s="21" t="s">
        <v>39</v>
      </c>
      <c r="D19" s="35" t="s">
        <v>39</v>
      </c>
      <c r="E19" s="42" t="s">
        <v>39</v>
      </c>
      <c r="F19" s="18" t="s">
        <v>39</v>
      </c>
      <c r="G19" s="21">
        <v>650</v>
      </c>
      <c r="H19" s="13">
        <v>73</v>
      </c>
      <c r="I19" s="15">
        <f>VLOOKUP(B19,[1]鑫e贷客户经理粒度营销数据!$I:$M,5,0)</f>
        <v>80</v>
      </c>
      <c r="J19" s="16">
        <f>VLOOKUP(B19,[2]Sheet3!$I:$L,4,0)</f>
        <v>659.726</v>
      </c>
      <c r="K19" s="67"/>
      <c r="L19" s="16"/>
      <c r="M19" s="16">
        <f t="shared" si="1"/>
        <v>739.726</v>
      </c>
      <c r="N19" s="62">
        <f t="shared" si="2"/>
        <v>1.13804</v>
      </c>
      <c r="O19" s="19">
        <v>60</v>
      </c>
      <c r="P19" s="16">
        <v>13</v>
      </c>
      <c r="Q19" s="16">
        <f>VLOOKUP(B19,[1]鑫e贷客户经理粒度营销数据!$I:$M,2,0)</f>
        <v>39</v>
      </c>
      <c r="R19" s="73">
        <v>13</v>
      </c>
      <c r="S19" s="73">
        <f>VLOOKUP(B19,[2]Sheet1!$I:$J,2,0)</f>
        <v>23</v>
      </c>
      <c r="T19" s="73"/>
      <c r="U19" s="16">
        <f t="shared" si="3"/>
        <v>75</v>
      </c>
      <c r="V19" s="18">
        <f t="shared" si="8"/>
        <v>1.25</v>
      </c>
      <c r="W19" s="15">
        <v>40</v>
      </c>
      <c r="X19" s="16">
        <v>13</v>
      </c>
      <c r="Y19" s="16">
        <f>VLOOKUP(B19,[2]Sheet2!$K:$L,2,0)</f>
        <v>57</v>
      </c>
      <c r="Z19" s="80">
        <v>13</v>
      </c>
      <c r="AA19" s="80"/>
      <c r="AB19" s="16">
        <f t="shared" si="4"/>
        <v>70</v>
      </c>
      <c r="AC19" s="81">
        <f t="shared" si="5"/>
        <v>1.75</v>
      </c>
      <c r="AD19" s="19">
        <v>3</v>
      </c>
      <c r="AE19" s="17">
        <v>3</v>
      </c>
      <c r="AF19" s="81">
        <f t="shared" si="6"/>
        <v>1</v>
      </c>
      <c r="AG19" s="81">
        <f t="shared" si="9"/>
        <v>1.142824</v>
      </c>
      <c r="AH19" s="90">
        <f t="shared" si="10"/>
        <v>1.142824</v>
      </c>
    </row>
    <row r="20" ht="17.25" spans="1:34">
      <c r="A20" s="41"/>
      <c r="B20" s="20" t="s">
        <v>35</v>
      </c>
      <c r="C20" s="21" t="s">
        <v>39</v>
      </c>
      <c r="D20" s="35" t="s">
        <v>39</v>
      </c>
      <c r="E20" s="42" t="s">
        <v>39</v>
      </c>
      <c r="F20" s="18" t="s">
        <v>39</v>
      </c>
      <c r="G20" s="21">
        <v>500</v>
      </c>
      <c r="H20" s="13">
        <v>97</v>
      </c>
      <c r="I20" s="15">
        <f>VLOOKUP(B20,[1]鑫e贷客户经理粒度营销数据!$I:$M,5,0)</f>
        <v>115</v>
      </c>
      <c r="J20" s="16">
        <f>VLOOKUP(B20,[2]Sheet3!$I:$L,4,0)</f>
        <v>428.2</v>
      </c>
      <c r="K20" s="67"/>
      <c r="L20" s="16"/>
      <c r="M20" s="16">
        <f t="shared" si="1"/>
        <v>543.2</v>
      </c>
      <c r="N20" s="62">
        <f t="shared" si="2"/>
        <v>1.0864</v>
      </c>
      <c r="O20" s="19">
        <v>60</v>
      </c>
      <c r="P20" s="16">
        <v>5</v>
      </c>
      <c r="Q20" s="16">
        <f>VLOOKUP(B20,[1]鑫e贷客户经理粒度营销数据!$I:$M,2,0)</f>
        <v>26</v>
      </c>
      <c r="R20" s="73">
        <v>12</v>
      </c>
      <c r="S20" s="73">
        <f>VLOOKUP(B20,[2]Sheet1!$I:$J,2,0)</f>
        <v>27</v>
      </c>
      <c r="T20" s="73"/>
      <c r="U20" s="16">
        <f t="shared" si="3"/>
        <v>65</v>
      </c>
      <c r="V20" s="18">
        <f t="shared" si="8"/>
        <v>1.08333333333333</v>
      </c>
      <c r="W20" s="15">
        <v>40</v>
      </c>
      <c r="X20" s="16">
        <v>5</v>
      </c>
      <c r="Y20" s="16">
        <f>VLOOKUP(B20,[2]Sheet2!$K:$L,2,0)</f>
        <v>39</v>
      </c>
      <c r="Z20" s="80">
        <v>2</v>
      </c>
      <c r="AA20" s="80"/>
      <c r="AB20" s="16">
        <f t="shared" si="4"/>
        <v>41</v>
      </c>
      <c r="AC20" s="81">
        <f t="shared" si="5"/>
        <v>1.025</v>
      </c>
      <c r="AD20" s="19">
        <v>2</v>
      </c>
      <c r="AE20" s="17">
        <v>1</v>
      </c>
      <c r="AF20" s="81">
        <f t="shared" si="6"/>
        <v>0.5</v>
      </c>
      <c r="AG20" s="81">
        <f t="shared" si="9"/>
        <v>1.01517333333333</v>
      </c>
      <c r="AH20" s="90">
        <f t="shared" si="10"/>
        <v>1.01517333333333</v>
      </c>
    </row>
    <row r="21" ht="17.25" spans="1:34">
      <c r="A21" s="41"/>
      <c r="B21" s="14" t="s">
        <v>14</v>
      </c>
      <c r="C21" s="15" t="s">
        <v>39</v>
      </c>
      <c r="D21" s="17" t="s">
        <v>39</v>
      </c>
      <c r="E21" s="42" t="s">
        <v>39</v>
      </c>
      <c r="F21" s="18" t="s">
        <v>39</v>
      </c>
      <c r="G21" s="21">
        <v>500</v>
      </c>
      <c r="H21" s="15">
        <v>50</v>
      </c>
      <c r="I21" s="15">
        <f>VLOOKUP(B21,[1]鑫e贷客户经理粒度营销数据!$I:$M,5,0)</f>
        <v>123.8</v>
      </c>
      <c r="J21" s="16">
        <f>VLOOKUP(B21,[2]Sheet3!$I:$L,4,0)</f>
        <v>415.3271</v>
      </c>
      <c r="K21" s="67"/>
      <c r="L21" s="16"/>
      <c r="M21" s="16">
        <f t="shared" si="1"/>
        <v>539.1271</v>
      </c>
      <c r="N21" s="62">
        <f t="shared" si="2"/>
        <v>1.0782542</v>
      </c>
      <c r="O21" s="13">
        <v>60</v>
      </c>
      <c r="P21" s="16">
        <v>4</v>
      </c>
      <c r="Q21" s="16">
        <f>VLOOKUP(B21,[1]鑫e贷客户经理粒度营销数据!$I:$M,2,0)</f>
        <v>28</v>
      </c>
      <c r="R21" s="73">
        <v>6</v>
      </c>
      <c r="S21" s="73">
        <f>VLOOKUP(B21,[2]Sheet1!$I:$J,2,0)</f>
        <v>13</v>
      </c>
      <c r="T21" s="73"/>
      <c r="U21" s="16">
        <f t="shared" si="3"/>
        <v>47</v>
      </c>
      <c r="V21" s="18">
        <f t="shared" si="8"/>
        <v>0.783333333333333</v>
      </c>
      <c r="W21" s="15">
        <v>40</v>
      </c>
      <c r="X21" s="16">
        <v>4</v>
      </c>
      <c r="Y21" s="16">
        <f>VLOOKUP(B21,[2]Sheet2!$K:$L,2,0)</f>
        <v>38</v>
      </c>
      <c r="Z21" s="80">
        <v>5</v>
      </c>
      <c r="AA21" s="80"/>
      <c r="AB21" s="16">
        <f t="shared" si="4"/>
        <v>43</v>
      </c>
      <c r="AC21" s="81">
        <f t="shared" si="5"/>
        <v>1.075</v>
      </c>
      <c r="AD21" s="13">
        <v>2</v>
      </c>
      <c r="AE21" s="17">
        <v>1</v>
      </c>
      <c r="AF21" s="81">
        <f t="shared" si="6"/>
        <v>0.5</v>
      </c>
      <c r="AG21" s="81">
        <f t="shared" si="9"/>
        <v>0.990285853333333</v>
      </c>
      <c r="AH21" s="90">
        <f t="shared" si="10"/>
        <v>0.990285853333333</v>
      </c>
    </row>
    <row r="22" ht="17.25" spans="1:34">
      <c r="A22" s="41"/>
      <c r="B22" s="14" t="s">
        <v>47</v>
      </c>
      <c r="C22" s="15" t="s">
        <v>39</v>
      </c>
      <c r="D22" s="17" t="s">
        <v>39</v>
      </c>
      <c r="E22" s="42" t="s">
        <v>39</v>
      </c>
      <c r="F22" s="18" t="s">
        <v>39</v>
      </c>
      <c r="G22" s="15">
        <v>500</v>
      </c>
      <c r="H22" s="17">
        <v>20</v>
      </c>
      <c r="I22" s="15">
        <f>VLOOKUP(B22,[1]鑫e贷客户经理粒度营销数据!$I:$M,5,0)</f>
        <v>16.9</v>
      </c>
      <c r="J22" s="16">
        <f>VLOOKUP(B22,[2]Sheet3!$I:$L,4,0)</f>
        <v>539.45</v>
      </c>
      <c r="K22" s="67"/>
      <c r="L22" s="16"/>
      <c r="M22" s="16">
        <f t="shared" si="1"/>
        <v>556.35</v>
      </c>
      <c r="N22" s="62">
        <f t="shared" si="2"/>
        <v>1.1127</v>
      </c>
      <c r="O22" s="13">
        <v>60</v>
      </c>
      <c r="P22" s="16">
        <v>3</v>
      </c>
      <c r="Q22" s="16">
        <f>VLOOKUP(B22,[1]鑫e贷客户经理粒度营销数据!$I:$M,2,0)</f>
        <v>29</v>
      </c>
      <c r="R22" s="73"/>
      <c r="S22" s="73">
        <f>VLOOKUP(B22,[2]Sheet1!$I:$J,2,0)</f>
        <v>34</v>
      </c>
      <c r="T22" s="73"/>
      <c r="U22" s="16">
        <f t="shared" si="3"/>
        <v>63</v>
      </c>
      <c r="V22" s="18">
        <f t="shared" si="8"/>
        <v>1.05</v>
      </c>
      <c r="W22" s="15">
        <v>40</v>
      </c>
      <c r="X22" s="16">
        <v>3</v>
      </c>
      <c r="Y22" s="16">
        <f>VLOOKUP(B22,[2]Sheet2!$K:$L,2,0)</f>
        <v>57</v>
      </c>
      <c r="Z22" s="80"/>
      <c r="AA22" s="80"/>
      <c r="AB22" s="16">
        <f t="shared" si="4"/>
        <v>57</v>
      </c>
      <c r="AC22" s="81">
        <f t="shared" si="5"/>
        <v>1.425</v>
      </c>
      <c r="AD22" s="13">
        <v>2</v>
      </c>
      <c r="AE22" s="17">
        <v>1</v>
      </c>
      <c r="AF22" s="81">
        <f t="shared" si="6"/>
        <v>0.5</v>
      </c>
      <c r="AG22" s="81">
        <f t="shared" si="9"/>
        <v>1.06262</v>
      </c>
      <c r="AH22" s="90">
        <f t="shared" si="10"/>
        <v>1.06262</v>
      </c>
    </row>
    <row r="23" ht="18.75" spans="1:34">
      <c r="A23" s="43"/>
      <c r="B23" s="26" t="s">
        <v>59</v>
      </c>
      <c r="C23" s="27" t="s">
        <v>39</v>
      </c>
      <c r="D23" s="44" t="s">
        <v>39</v>
      </c>
      <c r="E23" s="44" t="s">
        <v>39</v>
      </c>
      <c r="F23" s="30" t="s">
        <v>39</v>
      </c>
      <c r="G23" s="27">
        <f>SUM(G16:G22)</f>
        <v>5150</v>
      </c>
      <c r="H23" s="45">
        <v>562</v>
      </c>
      <c r="I23" s="15">
        <v>1674</v>
      </c>
      <c r="J23" s="16">
        <v>2896</v>
      </c>
      <c r="K23" s="45"/>
      <c r="L23" s="45"/>
      <c r="M23" s="63">
        <f t="shared" si="1"/>
        <v>4570</v>
      </c>
      <c r="N23" s="30">
        <f t="shared" si="2"/>
        <v>0.887378640776699</v>
      </c>
      <c r="O23" s="64">
        <f>SUM(O16:O22)</f>
        <v>435</v>
      </c>
      <c r="P23" s="45">
        <v>49</v>
      </c>
      <c r="Q23" s="16">
        <v>312</v>
      </c>
      <c r="R23" s="45">
        <f>SUM(R16:R21)</f>
        <v>50</v>
      </c>
      <c r="S23" s="73">
        <v>144</v>
      </c>
      <c r="T23" s="45">
        <f>SUM(T16:T21)</f>
        <v>2</v>
      </c>
      <c r="U23" s="63">
        <f t="shared" si="3"/>
        <v>508</v>
      </c>
      <c r="V23" s="30">
        <f t="shared" si="8"/>
        <v>1.16781609195402</v>
      </c>
      <c r="W23" s="64">
        <f>SUM(W16:W22)</f>
        <v>295</v>
      </c>
      <c r="X23" s="45">
        <v>48</v>
      </c>
      <c r="Y23" s="16">
        <v>380</v>
      </c>
      <c r="Z23" s="31"/>
      <c r="AA23" s="31"/>
      <c r="AB23" s="63">
        <v>403</v>
      </c>
      <c r="AC23" s="82">
        <f t="shared" si="5"/>
        <v>1.36610169491525</v>
      </c>
      <c r="AD23" s="64">
        <f>SUM(AD16:AD22)</f>
        <v>20</v>
      </c>
      <c r="AE23" s="31">
        <f>SUM(AE16:AE22)</f>
        <v>18</v>
      </c>
      <c r="AF23" s="82">
        <f t="shared" si="6"/>
        <v>0.9</v>
      </c>
      <c r="AG23" s="82">
        <f t="shared" si="9"/>
        <v>0.979208793661422</v>
      </c>
      <c r="AH23" s="87" t="s">
        <v>39</v>
      </c>
    </row>
    <row r="24" ht="19.5" spans="1:34">
      <c r="A24" s="46" t="s">
        <v>59</v>
      </c>
      <c r="B24" s="47"/>
      <c r="C24" s="46">
        <f>C9+C15</f>
        <v>20000</v>
      </c>
      <c r="D24" s="48">
        <f>D9+D15</f>
        <v>462</v>
      </c>
      <c r="E24" s="48">
        <f>E9+E15</f>
        <v>21583</v>
      </c>
      <c r="F24" s="49">
        <f>E24/C24</f>
        <v>1.07915</v>
      </c>
      <c r="G24" s="46">
        <f>G9+G15+G23</f>
        <v>6700</v>
      </c>
      <c r="H24" s="50">
        <f>H9+H15+H23</f>
        <v>664</v>
      </c>
      <c r="I24" s="15">
        <f>I9+I15+I23</f>
        <v>2381</v>
      </c>
      <c r="J24" s="16">
        <f>J9+J15+J23</f>
        <v>2963</v>
      </c>
      <c r="K24" s="50">
        <f>SUM(K9,K15,K23)</f>
        <v>0</v>
      </c>
      <c r="L24" s="50">
        <f>SUM(L4:L23)</f>
        <v>0</v>
      </c>
      <c r="M24" s="48">
        <f>M9+M15+M23</f>
        <v>5344</v>
      </c>
      <c r="N24" s="49">
        <f t="shared" si="2"/>
        <v>0.797611940298507</v>
      </c>
      <c r="O24" s="46">
        <f>O23</f>
        <v>435</v>
      </c>
      <c r="P24" s="50">
        <f>P9+P15+P23</f>
        <v>51</v>
      </c>
      <c r="Q24" s="16">
        <f>Q9+Q15+Q23</f>
        <v>332</v>
      </c>
      <c r="R24" s="50">
        <f>R23+R15+R9</f>
        <v>50</v>
      </c>
      <c r="S24" s="73">
        <f>S9+S15+S23</f>
        <v>145</v>
      </c>
      <c r="T24" s="50">
        <v>2</v>
      </c>
      <c r="U24" s="50">
        <f t="shared" si="3"/>
        <v>529</v>
      </c>
      <c r="V24" s="49">
        <f t="shared" si="8"/>
        <v>1.21609195402299</v>
      </c>
      <c r="W24" s="77">
        <f>SUM(W9,W15,W23)</f>
        <v>327</v>
      </c>
      <c r="X24" s="50">
        <f>X9+X15+X23</f>
        <v>49</v>
      </c>
      <c r="Y24" s="16">
        <f>Y9+Y15+Y23</f>
        <v>398</v>
      </c>
      <c r="Z24" s="50">
        <f>SUM(Z16:Z23)</f>
        <v>23</v>
      </c>
      <c r="AA24" s="50">
        <f t="shared" ref="AA24:AE24" si="11">SUM(AA9,AA15,AA23)</f>
        <v>0</v>
      </c>
      <c r="AB24" s="50">
        <f t="shared" si="4"/>
        <v>421</v>
      </c>
      <c r="AC24" s="49">
        <f t="shared" si="5"/>
        <v>1.28746177370031</v>
      </c>
      <c r="AD24" s="77">
        <f t="shared" si="11"/>
        <v>41</v>
      </c>
      <c r="AE24" s="84">
        <f t="shared" si="11"/>
        <v>36</v>
      </c>
      <c r="AF24" s="49">
        <f t="shared" si="6"/>
        <v>0.878048780487805</v>
      </c>
      <c r="AG24" s="49" t="s">
        <v>39</v>
      </c>
      <c r="AH24" s="91" t="s">
        <v>39</v>
      </c>
    </row>
    <row r="25" ht="18" spans="1:34">
      <c r="A25" s="51" t="s">
        <v>99</v>
      </c>
      <c r="B25" s="52"/>
      <c r="C25" s="52"/>
      <c r="D25" s="52"/>
      <c r="E25" s="52"/>
      <c r="F25" s="52"/>
      <c r="G25" s="52"/>
      <c r="H25" s="52"/>
      <c r="I25" s="68"/>
      <c r="J25" s="68"/>
      <c r="K25" s="68"/>
      <c r="L25" s="68"/>
      <c r="M25" s="68"/>
      <c r="N25" s="69"/>
      <c r="O25" s="70"/>
      <c r="P25" s="68"/>
      <c r="Q25" s="68"/>
      <c r="R25" s="70"/>
      <c r="S25" s="70"/>
      <c r="T25" s="70"/>
      <c r="U25" s="70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92"/>
      <c r="AH25" s="93"/>
    </row>
    <row r="26" ht="16.5" spans="1:34">
      <c r="A26" s="53" t="s">
        <v>102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ht="18" spans="1:34">
      <c r="A27" s="51" t="s">
        <v>105</v>
      </c>
      <c r="B27" s="52"/>
      <c r="C27" s="52"/>
      <c r="D27" s="52"/>
      <c r="E27" s="52"/>
      <c r="F27" s="52"/>
      <c r="G27" s="52"/>
      <c r="H27" s="52"/>
      <c r="I27" s="68"/>
      <c r="J27" s="68"/>
      <c r="K27" s="68"/>
      <c r="L27" s="68"/>
      <c r="M27" s="68"/>
      <c r="N27" s="69"/>
      <c r="O27" s="70"/>
      <c r="P27" s="68"/>
      <c r="Q27" s="68"/>
      <c r="R27" s="70"/>
      <c r="S27" s="70"/>
      <c r="T27" s="70"/>
      <c r="U27" s="70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92"/>
      <c r="AH27" s="93"/>
    </row>
    <row r="28" ht="18" spans="1:34">
      <c r="A28" s="51" t="s">
        <v>109</v>
      </c>
      <c r="B28" s="52"/>
      <c r="C28" s="52"/>
      <c r="D28" s="52"/>
      <c r="E28" s="52"/>
      <c r="F28" s="52"/>
      <c r="G28" s="52"/>
      <c r="H28" s="52"/>
      <c r="I28" s="68"/>
      <c r="J28" s="68"/>
      <c r="K28" s="68"/>
      <c r="L28" s="68"/>
      <c r="M28" s="68"/>
      <c r="N28" s="69"/>
      <c r="O28" s="70"/>
      <c r="P28" s="68"/>
      <c r="Q28" s="68"/>
      <c r="R28" s="70"/>
      <c r="S28" s="70"/>
      <c r="T28" s="70"/>
      <c r="U28" s="70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92"/>
      <c r="AH28" s="93"/>
    </row>
    <row r="29" customFormat="1"/>
    <row r="30" customFormat="1" spans="1:2">
      <c r="A30" t="s">
        <v>790</v>
      </c>
      <c r="B30" t="s">
        <v>791</v>
      </c>
    </row>
    <row r="31" customFormat="1" spans="1:2">
      <c r="A31" t="s">
        <v>793</v>
      </c>
      <c r="B31" s="54" t="s">
        <v>21</v>
      </c>
    </row>
    <row r="32" customFormat="1" spans="1:2">
      <c r="A32" t="s">
        <v>795</v>
      </c>
      <c r="B32" s="54" t="s">
        <v>22</v>
      </c>
    </row>
    <row r="33" customFormat="1" spans="1:2">
      <c r="A33" t="s">
        <v>797</v>
      </c>
      <c r="B33" s="54" t="s">
        <v>23</v>
      </c>
    </row>
    <row r="34" customFormat="1" spans="1:2">
      <c r="A34" t="s">
        <v>799</v>
      </c>
      <c r="B34" s="55" t="s">
        <v>800</v>
      </c>
    </row>
    <row r="35" customFormat="1" spans="1:2">
      <c r="A35" t="s">
        <v>802</v>
      </c>
      <c r="B35" s="55" t="s">
        <v>25</v>
      </c>
    </row>
    <row r="36" customFormat="1" spans="1:2">
      <c r="A36" t="s">
        <v>803</v>
      </c>
      <c r="B36" s="56" t="s">
        <v>26</v>
      </c>
    </row>
    <row r="37" customFormat="1" spans="1:2">
      <c r="A37" t="s">
        <v>804</v>
      </c>
      <c r="B37" s="56" t="s">
        <v>27</v>
      </c>
    </row>
    <row r="38" customFormat="1" spans="1:2">
      <c r="A38" t="s">
        <v>806</v>
      </c>
      <c r="B38" s="57" t="s">
        <v>11</v>
      </c>
    </row>
  </sheetData>
  <mergeCells count="17">
    <mergeCell ref="A1:AH1"/>
    <mergeCell ref="C2:F2"/>
    <mergeCell ref="G2:N2"/>
    <mergeCell ref="O2:V2"/>
    <mergeCell ref="W2:AC2"/>
    <mergeCell ref="AD2:AF2"/>
    <mergeCell ref="A24:B24"/>
    <mergeCell ref="A26:AH26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22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{20f3a701-e01b-4463-ad1a-736fd6331d39}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{5215b8c8-d241-4490-a71f-09b3e5b56990}</x14:id>
        </ext>
      </extLst>
    </cfRule>
    <cfRule type="dataBar" priority="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{bd3bafb0-df99-4eea-bd75-2b7f8f2e1f35}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{d0a02f0f-e812-41f6-b57d-dcd330b225de}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{7f3dc81d-bb82-48d2-82a2-35d3df1312a3}</x14:id>
        </ext>
      </extLst>
    </cfRule>
  </conditionalFormatting>
  <conditionalFormatting sqref="H15:H17">
    <cfRule type="cellIs" dxfId="1" priority="3" operator="equal">
      <formula>0</formula>
    </cfRule>
  </conditionalFormatting>
  <conditionalFormatting sqref="M4:M23">
    <cfRule type="top10" dxfId="2" priority="4" rank="3"/>
  </conditionalFormatting>
  <conditionalFormatting sqref="N4:N23"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{92549f18-32c8-486f-9696-6f79d2e2dce8}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{aa4c0c42-7b0b-4df9-b877-06681b3a8714}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{9fac965b-9004-40ae-9eb7-a25e1ef9a7b6}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{112cddfa-f5ad-450a-ad61-ca1014c12320}</x14:id>
        </ext>
      </extLst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{8d4f3a97-2090-4597-8b2b-b7e3f920c513}</x14:id>
        </ext>
      </extLst>
    </cfRule>
  </conditionalFormatting>
  <conditionalFormatting sqref="U4:U23">
    <cfRule type="top10" dxfId="2" priority="2" rank="3"/>
  </conditionalFormatting>
  <conditionalFormatting sqref="V16:V23"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{db8186b8-491c-4430-9c93-0bdb07be228d}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{6317cfb3-64a4-48ed-ae67-fe13eb6b36e7}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{17db09db-9317-468b-bed5-72f37116f794}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{e8a51199-fa8a-40ba-b393-299d3ca92871}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{43b9a212-f96f-46d6-9c48-54401ff169ae}</x14:id>
        </ext>
      </extLst>
    </cfRule>
  </conditionalFormatting>
  <conditionalFormatting sqref="AB4:AB23">
    <cfRule type="top10" dxfId="2" priority="1" rank="3"/>
  </conditionalFormatting>
  <conditionalFormatting sqref="AC4:AC23"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{c3bab07c-9607-4125-8480-9496caeca5e5}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{d87e8bc8-12dc-492e-a2f2-bf16ddd0e36e}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{a59d3b88-42bc-4c96-a4cf-828d7f66983a}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{cba99596-ec77-47e2-8a3d-04575a88c70a}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{5f6a2bd4-e37b-4085-b0e0-c10aef40d405}</x14:id>
        </ext>
      </extLst>
    </cfRule>
  </conditionalFormatting>
  <conditionalFormatting sqref="AF4:AF23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{49543dfc-97e6-4de3-8fbe-c70ddc8a04e4}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{4ac48ccb-595a-4ce3-9d9f-eba64bb52c07}</x14:id>
        </ext>
      </extLst>
    </cfRule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{809ba242-786b-47cc-af6f-6de2e6df4fec}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{77de3f38-8c09-4311-b28e-ae550c008b0b}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{936c4dc1-95da-4ada-a92f-a8a7fcb96502}</x14:id>
        </ext>
      </extLst>
    </cfRule>
  </conditionalFormatting>
  <conditionalFormatting sqref="AG4:AG23"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{68378027-0b51-4f8e-a6fa-5f45718bfa65}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{3e8a6e41-0813-4b1a-a9c7-639a47ebe968}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{a84fc054-12cc-4174-b1be-a613310a61e0}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{1ee11e5d-4caf-4fc2-a00e-bb6564e557ae}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{06c5df6a-a98e-483f-8362-aef028051273}</x14:id>
        </ext>
      </extLst>
    </cfRule>
  </conditionalFormatting>
  <conditionalFormatting sqref="D10:D14 D4:D8">
    <cfRule type="cellIs" dxfId="0" priority="25" operator="greaterThan">
      <formula>0</formula>
    </cfRule>
  </conditionalFormatting>
  <conditionalFormatting sqref="F4:F21 F23"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{071cd756-baf2-4bf2-ba7e-6ff73253e0a9}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{dbc7b818-3a77-443b-a401-7dbebcdc3c49}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{65b333fe-f15e-41ae-884b-a768a0e9a8ea}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{e714244c-410b-4ad7-b882-09cd875ae27d}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{af3b4a82-725b-43d8-9e9b-cfd3e691cd0b}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f3a701-e01b-4463-ad1a-736fd6331d3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215b8c8-d241-4490-a71f-09b3e5b56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3bafb0-df99-4eea-bd75-2b7f8f2e1f3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0a02f0f-e812-41f6-b57d-dcd330b225d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f3dc81d-bb82-48d2-82a2-35d3df131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92549f18-32c8-486f-9696-6f79d2e2dce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a4c0c42-7b0b-4df9-b877-06681b3a87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fac965b-9004-40ae-9eb7-a25e1ef9a7b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12cddfa-f5ad-450a-ad61-ca1014c1232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d4f3a97-2090-4597-8b2b-b7e3f920c5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db8186b8-491c-4430-9c93-0bdb07be228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17cfb3-64a4-48ed-ae67-fe13eb6b36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7db09db-9317-468b-bed5-72f37116f79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8a51199-fa8a-40ba-b393-299d3ca9287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3b9a212-f96f-46d6-9c48-54401ff169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c3bab07c-9607-4125-8480-9496caeca5e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87e8bc8-12dc-492e-a2f2-bf16ddd0e36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59d3b88-42bc-4c96-a4cf-828d7f6698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a99596-ec77-47e2-8a3d-04575a88c7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f6a2bd4-e37b-4085-b0e0-c10aef40d4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49543dfc-97e6-4de3-8fbe-c70ddc8a04e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ac48ccb-595a-4ce3-9d9f-eba64bb52c0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09ba242-786b-47cc-af6f-6de2e6df4fe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de3f38-8c09-4311-b28e-ae550c008b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36c4dc1-95da-4ada-a92f-a8a7fcb965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68378027-0b51-4f8e-a6fa-5f45718bfa6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a6e41-0813-4b1a-a9c7-639a47ebe9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84fc054-12cc-4174-b1be-a613310a61e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e11e5d-4caf-4fc2-a00e-bb6564e557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6c5df6a-a98e-483f-8362-aef0280512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071cd756-baf2-4bf2-ba7e-6ff73253e0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bc7b818-3a77-443b-a401-7dbebcdc3c4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5b333fe-f15e-41ae-884b-a768a0e9a8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14244c-410b-4ad7-b882-09cd875ae27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f3b4a82-725b-43d8-9e9b-cfd3e691cd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F4:F21 F23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workbookViewId="0">
      <pane xSplit="2" topLeftCell="G1" activePane="topRight" state="frozen"/>
      <selection/>
      <selection pane="topRight" activeCell="G3" sqref="G$1:AC$1048576"/>
    </sheetView>
  </sheetViews>
  <sheetFormatPr defaultColWidth="9" defaultRowHeight="13.5"/>
  <cols>
    <col min="4" max="4" width="9" customWidth="1"/>
    <col min="8" max="8" width="9" customWidth="1"/>
    <col min="9" max="12" width="9" hidden="1" customWidth="1"/>
    <col min="16" max="16" width="9" customWidth="1"/>
    <col min="17" max="20" width="9" hidden="1" customWidth="1"/>
    <col min="21" max="21" width="9.625" customWidth="1"/>
    <col min="24" max="24" width="9" customWidth="1"/>
    <col min="25" max="27" width="9" hidden="1" customWidth="1"/>
  </cols>
  <sheetData>
    <row r="1" ht="23.25" spans="1:34">
      <c r="A1" s="1" t="s">
        <v>808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75" spans="1:34">
      <c r="A2" s="2" t="s">
        <v>5</v>
      </c>
      <c r="B2" s="3" t="s">
        <v>6</v>
      </c>
      <c r="C2" s="4" t="s">
        <v>7</v>
      </c>
      <c r="D2" s="4"/>
      <c r="E2" s="4"/>
      <c r="F2" s="4"/>
      <c r="G2" s="2" t="s">
        <v>8</v>
      </c>
      <c r="H2" s="5"/>
      <c r="I2" s="58"/>
      <c r="J2" s="59"/>
      <c r="K2" s="59"/>
      <c r="L2" s="59"/>
      <c r="M2" s="59"/>
      <c r="N2" s="3"/>
      <c r="O2" s="2" t="s">
        <v>9</v>
      </c>
      <c r="P2" s="5"/>
      <c r="Q2" s="58"/>
      <c r="R2" s="59"/>
      <c r="S2" s="59"/>
      <c r="T2" s="59"/>
      <c r="U2" s="59"/>
      <c r="V2" s="3"/>
      <c r="W2" s="71" t="s">
        <v>10</v>
      </c>
      <c r="X2" s="72"/>
      <c r="Y2" s="72"/>
      <c r="Z2" s="72"/>
      <c r="AA2" s="72"/>
      <c r="AB2" s="72"/>
      <c r="AC2" s="78"/>
      <c r="AD2" s="72" t="s">
        <v>11</v>
      </c>
      <c r="AE2" s="72"/>
      <c r="AF2" s="78"/>
      <c r="AG2" s="78" t="s">
        <v>12</v>
      </c>
      <c r="AH2" s="78" t="s">
        <v>13</v>
      </c>
    </row>
    <row r="3" ht="36.75" spans="1:34">
      <c r="A3" s="6"/>
      <c r="B3" s="7"/>
      <c r="C3" s="8" t="s">
        <v>16</v>
      </c>
      <c r="D3" s="9" t="s">
        <v>17</v>
      </c>
      <c r="E3" s="10" t="s">
        <v>18</v>
      </c>
      <c r="F3" s="11" t="s">
        <v>19</v>
      </c>
      <c r="G3" s="6" t="s">
        <v>16</v>
      </c>
      <c r="H3" s="12" t="s">
        <v>17</v>
      </c>
      <c r="I3" s="12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7" t="s">
        <v>19</v>
      </c>
      <c r="O3" s="6" t="s">
        <v>16</v>
      </c>
      <c r="P3" s="61" t="s">
        <v>17</v>
      </c>
      <c r="Q3" s="12" t="s">
        <v>20</v>
      </c>
      <c r="R3" s="61" t="s">
        <v>24</v>
      </c>
      <c r="S3" s="61" t="s">
        <v>25</v>
      </c>
      <c r="T3" s="61" t="s">
        <v>23</v>
      </c>
      <c r="U3" s="61" t="s">
        <v>18</v>
      </c>
      <c r="V3" s="7" t="s">
        <v>19</v>
      </c>
      <c r="W3" s="6" t="s">
        <v>16</v>
      </c>
      <c r="X3" s="60" t="s">
        <v>17</v>
      </c>
      <c r="Y3" s="60" t="s">
        <v>26</v>
      </c>
      <c r="Z3" s="60" t="s">
        <v>27</v>
      </c>
      <c r="AA3" s="61" t="s">
        <v>23</v>
      </c>
      <c r="AB3" s="60" t="s">
        <v>18</v>
      </c>
      <c r="AC3" s="79" t="s">
        <v>19</v>
      </c>
      <c r="AD3" s="60" t="s">
        <v>16</v>
      </c>
      <c r="AE3" s="60" t="s">
        <v>18</v>
      </c>
      <c r="AF3" s="79" t="s">
        <v>19</v>
      </c>
      <c r="AG3" s="85"/>
      <c r="AH3" s="85"/>
    </row>
    <row r="4" ht="17.25" spans="1:34">
      <c r="A4" s="13" t="s">
        <v>37</v>
      </c>
      <c r="B4" s="14" t="s">
        <v>38</v>
      </c>
      <c r="C4" s="15">
        <v>2000</v>
      </c>
      <c r="D4" s="16"/>
      <c r="E4" s="17">
        <v>1262</v>
      </c>
      <c r="F4" s="18">
        <f t="shared" ref="F4:F15" si="0">E4/C4</f>
        <v>0.631</v>
      </c>
      <c r="G4" s="15">
        <v>150</v>
      </c>
      <c r="H4" s="17">
        <v>0</v>
      </c>
      <c r="I4" s="15">
        <f>VLOOKUP(B4,[3]鑫e贷客户经理粒度营销数据!$I:$M,5,0)</f>
        <v>83.7</v>
      </c>
      <c r="J4" s="16">
        <v>0</v>
      </c>
      <c r="K4" s="16"/>
      <c r="L4" s="16"/>
      <c r="M4" s="16">
        <f t="shared" ref="M4:M23" si="1">I4+J4+K4+L4</f>
        <v>83.7</v>
      </c>
      <c r="N4" s="18">
        <f t="shared" ref="N4:N24" si="2">M4/G4</f>
        <v>0.558</v>
      </c>
      <c r="O4" s="13" t="s">
        <v>39</v>
      </c>
      <c r="P4" s="17">
        <v>1</v>
      </c>
      <c r="Q4" s="16">
        <f>VLOOKUP(B4,[3]鑫e贷客户经理粒度营销数据!$I:$M,2,0)</f>
        <v>4</v>
      </c>
      <c r="R4" s="73"/>
      <c r="S4" s="73">
        <f>VLOOKUP(B4,[4]Sheet3!$K:$L,2,0)</f>
        <v>1</v>
      </c>
      <c r="T4" s="73"/>
      <c r="U4" s="16">
        <f t="shared" ref="U4:U24" si="3">Q4+R4+S4+T4</f>
        <v>5</v>
      </c>
      <c r="V4" s="14" t="s">
        <v>39</v>
      </c>
      <c r="W4" s="13">
        <v>3</v>
      </c>
      <c r="X4" s="17">
        <v>1</v>
      </c>
      <c r="Y4" s="16">
        <f>VLOOKUP(B4,[4]Sheet1!$K:$L,2,0)</f>
        <v>4</v>
      </c>
      <c r="Z4" s="80"/>
      <c r="AA4" s="80"/>
      <c r="AB4" s="16">
        <f t="shared" ref="AB4:AB22" si="4">Y4+Z4+AA4</f>
        <v>4</v>
      </c>
      <c r="AC4" s="81">
        <f t="shared" ref="AC4:AC24" si="5">AB4/W4</f>
        <v>1.33333333333333</v>
      </c>
      <c r="AD4" s="13">
        <v>2</v>
      </c>
      <c r="AE4" s="17">
        <v>3</v>
      </c>
      <c r="AF4" s="81">
        <f t="shared" ref="AF4:AF24" si="6">AE4/AD4</f>
        <v>1.5</v>
      </c>
      <c r="AG4" s="81">
        <f t="shared" ref="AG4:AG15" si="7">IF(F4&gt;1.2,1.2,F4)*0.6+IF(N4&gt;1.2,1.2,N4)*0.2+IF(AC4&gt;1.2,1.2,AC4)*0.1+IF(AF4&gt;1.2,1.2,AF4)*0.1</f>
        <v>0.7302</v>
      </c>
      <c r="AH4" s="86">
        <f>AG9</f>
        <v>0.85712064171123</v>
      </c>
    </row>
    <row r="5" ht="18" spans="1:34">
      <c r="A5" s="19"/>
      <c r="B5" s="20" t="s">
        <v>44</v>
      </c>
      <c r="C5" s="21">
        <v>2000</v>
      </c>
      <c r="D5" s="22"/>
      <c r="E5" s="23">
        <v>2902</v>
      </c>
      <c r="F5" s="18">
        <f t="shared" si="0"/>
        <v>1.451</v>
      </c>
      <c r="G5" s="21">
        <v>150</v>
      </c>
      <c r="H5" s="17">
        <v>0</v>
      </c>
      <c r="I5" s="15">
        <f>VLOOKUP(B5,[3]鑫e贷客户经理粒度营销数据!$I:$M,5,0)</f>
        <v>81.1</v>
      </c>
      <c r="J5" s="16">
        <f>VLOOKUP(B5,[4]Sheet4!$K:$N,4,0)</f>
        <v>10</v>
      </c>
      <c r="K5" s="16"/>
      <c r="L5" s="16"/>
      <c r="M5" s="16">
        <f t="shared" si="1"/>
        <v>91.1</v>
      </c>
      <c r="N5" s="62">
        <f t="shared" si="2"/>
        <v>0.607333333333333</v>
      </c>
      <c r="O5" s="19" t="s">
        <v>39</v>
      </c>
      <c r="P5" s="17">
        <v>0</v>
      </c>
      <c r="Q5" s="16">
        <f>VLOOKUP(B5,[3]鑫e贷客户经理粒度营销数据!$I:$M,2,0)</f>
        <v>1</v>
      </c>
      <c r="R5" s="74"/>
      <c r="S5" s="73">
        <v>0</v>
      </c>
      <c r="T5" s="73"/>
      <c r="U5" s="16">
        <f t="shared" si="3"/>
        <v>1</v>
      </c>
      <c r="V5" s="20" t="s">
        <v>39</v>
      </c>
      <c r="W5" s="13">
        <v>3</v>
      </c>
      <c r="X5" s="17">
        <v>0</v>
      </c>
      <c r="Y5" s="16">
        <f>VLOOKUP(B5,[4]Sheet1!$K:$L,2,0)</f>
        <v>1</v>
      </c>
      <c r="Z5" s="80"/>
      <c r="AA5" s="80"/>
      <c r="AB5" s="16">
        <f t="shared" si="4"/>
        <v>1</v>
      </c>
      <c r="AC5" s="81">
        <f t="shared" si="5"/>
        <v>0.333333333333333</v>
      </c>
      <c r="AD5" s="13">
        <v>2</v>
      </c>
      <c r="AE5" s="17">
        <v>4</v>
      </c>
      <c r="AF5" s="81">
        <f t="shared" si="6"/>
        <v>2</v>
      </c>
      <c r="AG5" s="81">
        <f t="shared" si="7"/>
        <v>0.9948</v>
      </c>
      <c r="AH5" s="86"/>
    </row>
    <row r="6" ht="18" spans="1:34">
      <c r="A6" s="19"/>
      <c r="B6" s="20" t="s">
        <v>48</v>
      </c>
      <c r="C6" s="21">
        <v>2000</v>
      </c>
      <c r="D6" s="22"/>
      <c r="E6" s="23">
        <v>3699</v>
      </c>
      <c r="F6" s="18">
        <f t="shared" si="0"/>
        <v>1.8495</v>
      </c>
      <c r="G6" s="21">
        <v>200</v>
      </c>
      <c r="H6" s="17">
        <v>9</v>
      </c>
      <c r="I6" s="15">
        <f>VLOOKUP(B6,[3]鑫e贷客户经理粒度营销数据!$I:$M,5,0)</f>
        <v>113.4222</v>
      </c>
      <c r="J6" s="16">
        <f>VLOOKUP(B6,[4]Sheet4!$K:$N,4,0)</f>
        <v>41.4666</v>
      </c>
      <c r="K6" s="16"/>
      <c r="L6" s="16"/>
      <c r="M6" s="16">
        <f t="shared" si="1"/>
        <v>154.8888</v>
      </c>
      <c r="N6" s="62">
        <f t="shared" si="2"/>
        <v>0.774444</v>
      </c>
      <c r="O6" s="19" t="s">
        <v>39</v>
      </c>
      <c r="P6" s="17">
        <v>0</v>
      </c>
      <c r="Q6" s="16">
        <f>VLOOKUP(B6,[3]鑫e贷客户经理粒度营销数据!$I:$M,2,0)</f>
        <v>1</v>
      </c>
      <c r="R6" s="74"/>
      <c r="S6" s="73">
        <v>0</v>
      </c>
      <c r="T6" s="73"/>
      <c r="U6" s="16">
        <f t="shared" si="3"/>
        <v>1</v>
      </c>
      <c r="V6" s="20" t="s">
        <v>39</v>
      </c>
      <c r="W6" s="13">
        <v>5</v>
      </c>
      <c r="X6" s="17">
        <v>0</v>
      </c>
      <c r="Y6" s="16">
        <f>VLOOKUP(B6,[4]Sheet1!$K:$L,2,0)</f>
        <v>1</v>
      </c>
      <c r="Z6" s="80"/>
      <c r="AA6" s="80"/>
      <c r="AB6" s="16">
        <f t="shared" si="4"/>
        <v>1</v>
      </c>
      <c r="AC6" s="81">
        <f t="shared" si="5"/>
        <v>0.2</v>
      </c>
      <c r="AD6" s="13">
        <v>3</v>
      </c>
      <c r="AE6" s="17">
        <v>4</v>
      </c>
      <c r="AF6" s="81">
        <f t="shared" si="6"/>
        <v>1.33333333333333</v>
      </c>
      <c r="AG6" s="81">
        <f t="shared" si="7"/>
        <v>1.0148888</v>
      </c>
      <c r="AH6" s="86"/>
    </row>
    <row r="7" ht="17.25" spans="1:34">
      <c r="A7" s="24"/>
      <c r="B7" s="20" t="s">
        <v>53</v>
      </c>
      <c r="C7" s="21">
        <v>2000</v>
      </c>
      <c r="D7" s="22"/>
      <c r="E7" s="17">
        <v>1371</v>
      </c>
      <c r="F7" s="18">
        <f t="shared" si="0"/>
        <v>0.6855</v>
      </c>
      <c r="G7" s="21">
        <v>150</v>
      </c>
      <c r="H7" s="17">
        <v>0</v>
      </c>
      <c r="I7" s="15">
        <f>VLOOKUP(B7,[3]鑫e贷客户经理粒度营销数据!$I:$M,5,0)</f>
        <v>0</v>
      </c>
      <c r="J7" s="16">
        <v>0</v>
      </c>
      <c r="K7" s="16"/>
      <c r="L7" s="16"/>
      <c r="M7" s="16">
        <f t="shared" si="1"/>
        <v>0</v>
      </c>
      <c r="N7" s="62">
        <f t="shared" si="2"/>
        <v>0</v>
      </c>
      <c r="O7" s="19" t="s">
        <v>39</v>
      </c>
      <c r="P7" s="17">
        <v>0</v>
      </c>
      <c r="Q7" s="16">
        <f>VLOOKUP(B7,[3]鑫e贷客户经理粒度营销数据!$I:$M,2,0)</f>
        <v>0</v>
      </c>
      <c r="R7" s="74"/>
      <c r="S7" s="73">
        <v>0</v>
      </c>
      <c r="T7" s="73"/>
      <c r="U7" s="16">
        <f t="shared" si="3"/>
        <v>0</v>
      </c>
      <c r="V7" s="20" t="s">
        <v>39</v>
      </c>
      <c r="W7" s="13">
        <v>3</v>
      </c>
      <c r="X7" s="17">
        <v>0</v>
      </c>
      <c r="Y7" s="16">
        <v>0</v>
      </c>
      <c r="Z7" s="80"/>
      <c r="AA7" s="80"/>
      <c r="AB7" s="16">
        <f t="shared" si="4"/>
        <v>0</v>
      </c>
      <c r="AC7" s="81">
        <f t="shared" si="5"/>
        <v>0</v>
      </c>
      <c r="AD7" s="13">
        <v>2</v>
      </c>
      <c r="AE7" s="17">
        <v>2</v>
      </c>
      <c r="AF7" s="81">
        <f t="shared" si="6"/>
        <v>1</v>
      </c>
      <c r="AG7" s="81">
        <f t="shared" si="7"/>
        <v>0.5113</v>
      </c>
      <c r="AH7" s="86"/>
    </row>
    <row r="8" ht="17.25" spans="1:34">
      <c r="A8" s="24"/>
      <c r="B8" s="14" t="s">
        <v>43</v>
      </c>
      <c r="C8" s="15">
        <v>2000</v>
      </c>
      <c r="D8" s="22"/>
      <c r="E8" s="17">
        <v>514</v>
      </c>
      <c r="F8" s="18">
        <f t="shared" si="0"/>
        <v>0.257</v>
      </c>
      <c r="G8" s="15">
        <v>150</v>
      </c>
      <c r="H8" s="17">
        <v>0</v>
      </c>
      <c r="I8" s="15">
        <f>VLOOKUP(B8,[3]鑫e贷客户经理粒度营销数据!$I:$M,5,0)</f>
        <v>98.946</v>
      </c>
      <c r="J8" s="16">
        <v>0</v>
      </c>
      <c r="K8" s="16"/>
      <c r="L8" s="16"/>
      <c r="M8" s="16">
        <f t="shared" si="1"/>
        <v>98.946</v>
      </c>
      <c r="N8" s="62">
        <f t="shared" si="2"/>
        <v>0.65964</v>
      </c>
      <c r="O8" s="13"/>
      <c r="P8" s="16">
        <v>0</v>
      </c>
      <c r="Q8" s="16">
        <f>VLOOKUP(B8,[3]鑫e贷客户经理粒度营销数据!$I:$M,2,0)</f>
        <v>2</v>
      </c>
      <c r="R8" s="73"/>
      <c r="S8" s="73">
        <v>0</v>
      </c>
      <c r="T8" s="73"/>
      <c r="U8" s="16">
        <f t="shared" si="3"/>
        <v>2</v>
      </c>
      <c r="V8" s="20" t="s">
        <v>39</v>
      </c>
      <c r="W8" s="13">
        <v>3</v>
      </c>
      <c r="X8" s="17">
        <v>0</v>
      </c>
      <c r="Y8" s="16">
        <f>VLOOKUP(B8,[4]Sheet1!$K:$L,2,0)</f>
        <v>2</v>
      </c>
      <c r="Z8" s="80"/>
      <c r="AA8" s="80"/>
      <c r="AB8" s="16">
        <f t="shared" si="4"/>
        <v>2</v>
      </c>
      <c r="AC8" s="81">
        <f t="shared" si="5"/>
        <v>0.666666666666667</v>
      </c>
      <c r="AD8" s="13">
        <v>2</v>
      </c>
      <c r="AE8" s="17">
        <v>0</v>
      </c>
      <c r="AF8" s="81">
        <f t="shared" si="6"/>
        <v>0</v>
      </c>
      <c r="AG8" s="81">
        <f t="shared" si="7"/>
        <v>0.352794666666667</v>
      </c>
      <c r="AH8" s="86"/>
    </row>
    <row r="9" ht="18.75" spans="1:34">
      <c r="A9" s="25"/>
      <c r="B9" s="26" t="s">
        <v>59</v>
      </c>
      <c r="C9" s="27">
        <f t="shared" ref="C9:G9" si="8">SUM(C4:C8)</f>
        <v>10000</v>
      </c>
      <c r="D9" s="28">
        <f t="shared" si="8"/>
        <v>0</v>
      </c>
      <c r="E9" s="29">
        <f t="shared" si="8"/>
        <v>9748</v>
      </c>
      <c r="F9" s="30">
        <f t="shared" si="0"/>
        <v>0.9748</v>
      </c>
      <c r="G9" s="27">
        <f t="shared" si="8"/>
        <v>800</v>
      </c>
      <c r="H9" s="31">
        <v>9</v>
      </c>
      <c r="I9" s="15">
        <v>377</v>
      </c>
      <c r="J9" s="16">
        <v>51</v>
      </c>
      <c r="K9" s="45"/>
      <c r="L9" s="45"/>
      <c r="M9" s="63">
        <f t="shared" si="1"/>
        <v>428</v>
      </c>
      <c r="N9" s="30">
        <f t="shared" si="2"/>
        <v>0.535</v>
      </c>
      <c r="O9" s="64" t="s">
        <v>39</v>
      </c>
      <c r="P9" s="45">
        <v>1</v>
      </c>
      <c r="Q9" s="16">
        <v>8</v>
      </c>
      <c r="R9" s="45"/>
      <c r="S9" s="73">
        <v>1</v>
      </c>
      <c r="T9" s="45"/>
      <c r="U9" s="63">
        <f t="shared" si="3"/>
        <v>9</v>
      </c>
      <c r="V9" s="26" t="s">
        <v>39</v>
      </c>
      <c r="W9" s="64">
        <f>SUM(W4:W8)</f>
        <v>17</v>
      </c>
      <c r="X9" s="31">
        <v>1</v>
      </c>
      <c r="Y9" s="16">
        <v>8</v>
      </c>
      <c r="Z9" s="31"/>
      <c r="AA9" s="31"/>
      <c r="AB9" s="63">
        <f t="shared" si="4"/>
        <v>8</v>
      </c>
      <c r="AC9" s="82">
        <f t="shared" si="5"/>
        <v>0.470588235294118</v>
      </c>
      <c r="AD9" s="64">
        <f>SUM(AD4:AD8)</f>
        <v>11</v>
      </c>
      <c r="AE9" s="31">
        <f>SUM(AE4:AE8)</f>
        <v>13</v>
      </c>
      <c r="AF9" s="82">
        <f t="shared" si="6"/>
        <v>1.18181818181818</v>
      </c>
      <c r="AG9" s="82">
        <f t="shared" si="7"/>
        <v>0.85712064171123</v>
      </c>
      <c r="AH9" s="87"/>
    </row>
    <row r="10" ht="18" spans="1:34">
      <c r="A10" s="13" t="s">
        <v>63</v>
      </c>
      <c r="B10" s="32" t="s">
        <v>64</v>
      </c>
      <c r="C10" s="15">
        <v>2000</v>
      </c>
      <c r="D10" s="16">
        <v>112</v>
      </c>
      <c r="E10" s="94">
        <v>3552</v>
      </c>
      <c r="F10" s="18">
        <f t="shared" si="0"/>
        <v>1.776</v>
      </c>
      <c r="G10" s="15">
        <v>150</v>
      </c>
      <c r="H10" s="17">
        <v>0</v>
      </c>
      <c r="I10" s="15">
        <f>VLOOKUP(B10,[3]鑫e贷客户经理粒度营销数据!$I:$M,5,0)</f>
        <v>1</v>
      </c>
      <c r="J10" s="16">
        <v>0</v>
      </c>
      <c r="K10" s="16"/>
      <c r="L10" s="16"/>
      <c r="M10" s="16">
        <f t="shared" si="1"/>
        <v>1</v>
      </c>
      <c r="N10" s="18">
        <f t="shared" si="2"/>
        <v>0.00666666666666667</v>
      </c>
      <c r="O10" s="13" t="s">
        <v>39</v>
      </c>
      <c r="P10" s="17">
        <v>0</v>
      </c>
      <c r="Q10" s="16">
        <f>VLOOKUP(B10,[3]鑫e贷客户经理粒度营销数据!$I:$M,2,0)</f>
        <v>2</v>
      </c>
      <c r="R10" s="73"/>
      <c r="S10" s="73">
        <f>VLOOKUP(B10,[4]Sheet3!$K:$L,2,0)</f>
        <v>1</v>
      </c>
      <c r="T10" s="73"/>
      <c r="U10" s="16">
        <f t="shared" si="3"/>
        <v>3</v>
      </c>
      <c r="V10" s="14" t="s">
        <v>39</v>
      </c>
      <c r="W10" s="13">
        <v>3</v>
      </c>
      <c r="X10" s="17">
        <v>0</v>
      </c>
      <c r="Y10" s="16">
        <f>VLOOKUP(B10,[4]Sheet1!$K:$L,2,0)</f>
        <v>2</v>
      </c>
      <c r="Z10" s="80"/>
      <c r="AA10" s="80"/>
      <c r="AB10" s="16">
        <f t="shared" si="4"/>
        <v>2</v>
      </c>
      <c r="AC10" s="81">
        <f t="shared" si="5"/>
        <v>0.666666666666667</v>
      </c>
      <c r="AD10" s="13">
        <v>2</v>
      </c>
      <c r="AE10" s="17">
        <v>0</v>
      </c>
      <c r="AF10" s="81">
        <f t="shared" si="6"/>
        <v>0</v>
      </c>
      <c r="AG10" s="81">
        <f t="shared" si="7"/>
        <v>0.788</v>
      </c>
      <c r="AH10" s="86">
        <f>AG15</f>
        <v>0.961833333333333</v>
      </c>
    </row>
    <row r="11" ht="18" spans="1:34">
      <c r="A11" s="19"/>
      <c r="B11" s="33" t="s">
        <v>46</v>
      </c>
      <c r="C11" s="21">
        <v>2000</v>
      </c>
      <c r="D11" s="22"/>
      <c r="E11" s="95">
        <v>2956</v>
      </c>
      <c r="F11" s="18">
        <f t="shared" si="0"/>
        <v>1.478</v>
      </c>
      <c r="G11" s="21">
        <v>150</v>
      </c>
      <c r="H11" s="13">
        <v>0</v>
      </c>
      <c r="I11" s="15">
        <f>VLOOKUP(B11,[3]鑫e贷客户经理粒度营销数据!$I:$M,5,0)</f>
        <v>44.0425</v>
      </c>
      <c r="J11" s="16">
        <v>0</v>
      </c>
      <c r="K11" s="22"/>
      <c r="L11" s="22"/>
      <c r="M11" s="16">
        <f t="shared" si="1"/>
        <v>44.0425</v>
      </c>
      <c r="N11" s="62">
        <f t="shared" si="2"/>
        <v>0.293616666666667</v>
      </c>
      <c r="O11" s="19" t="s">
        <v>39</v>
      </c>
      <c r="P11" s="17">
        <v>0</v>
      </c>
      <c r="Q11" s="16">
        <f>VLOOKUP(B11,[3]鑫e贷客户经理粒度营销数据!$I:$M,2,0)</f>
        <v>2</v>
      </c>
      <c r="R11" s="74"/>
      <c r="S11" s="73">
        <v>0</v>
      </c>
      <c r="T11" s="73"/>
      <c r="U11" s="16">
        <f t="shared" si="3"/>
        <v>2</v>
      </c>
      <c r="V11" s="20" t="s">
        <v>39</v>
      </c>
      <c r="W11" s="13">
        <v>3</v>
      </c>
      <c r="X11" s="17">
        <v>0</v>
      </c>
      <c r="Y11" s="16">
        <f>VLOOKUP(B11,[4]Sheet1!$K:$L,2,0)</f>
        <v>2</v>
      </c>
      <c r="Z11" s="80"/>
      <c r="AA11" s="80"/>
      <c r="AB11" s="16">
        <f t="shared" si="4"/>
        <v>2</v>
      </c>
      <c r="AC11" s="81">
        <f t="shared" si="5"/>
        <v>0.666666666666667</v>
      </c>
      <c r="AD11" s="13">
        <v>2</v>
      </c>
      <c r="AE11" s="17">
        <v>2</v>
      </c>
      <c r="AF11" s="81">
        <f t="shared" si="6"/>
        <v>1</v>
      </c>
      <c r="AG11" s="81">
        <f t="shared" si="7"/>
        <v>0.94539</v>
      </c>
      <c r="AH11" s="86"/>
    </row>
    <row r="12" ht="17.25" spans="1:34">
      <c r="A12" s="19"/>
      <c r="B12" s="33" t="s">
        <v>62</v>
      </c>
      <c r="C12" s="21">
        <v>2000</v>
      </c>
      <c r="D12" s="22"/>
      <c r="E12" s="35">
        <v>1740</v>
      </c>
      <c r="F12" s="18">
        <f t="shared" si="0"/>
        <v>0.87</v>
      </c>
      <c r="G12" s="21">
        <v>150</v>
      </c>
      <c r="H12" s="17">
        <v>10</v>
      </c>
      <c r="I12" s="15">
        <f>VLOOKUP(B12,[3]鑫e贷客户经理粒度营销数据!$I:$M,5,0)</f>
        <v>133.6064</v>
      </c>
      <c r="J12" s="16">
        <v>0</v>
      </c>
      <c r="K12" s="22"/>
      <c r="L12" s="22"/>
      <c r="M12" s="16">
        <f t="shared" si="1"/>
        <v>133.6064</v>
      </c>
      <c r="N12" s="62">
        <f t="shared" si="2"/>
        <v>0.890709333333333</v>
      </c>
      <c r="O12" s="19" t="s">
        <v>39</v>
      </c>
      <c r="P12" s="17">
        <v>0</v>
      </c>
      <c r="Q12" s="16">
        <f>VLOOKUP(B12,[3]鑫e贷客户经理粒度营销数据!$I:$M,2,0)</f>
        <v>5</v>
      </c>
      <c r="R12" s="74"/>
      <c r="S12" s="73">
        <v>0</v>
      </c>
      <c r="T12" s="73"/>
      <c r="U12" s="16">
        <f t="shared" si="3"/>
        <v>5</v>
      </c>
      <c r="V12" s="20" t="s">
        <v>39</v>
      </c>
      <c r="W12" s="13">
        <v>3</v>
      </c>
      <c r="X12" s="17">
        <v>0</v>
      </c>
      <c r="Y12" s="16">
        <f>VLOOKUP(B12,[4]Sheet1!$K:$L,2,0)</f>
        <v>5</v>
      </c>
      <c r="Z12" s="80"/>
      <c r="AA12" s="80"/>
      <c r="AB12" s="16">
        <f t="shared" si="4"/>
        <v>5</v>
      </c>
      <c r="AC12" s="81">
        <f t="shared" si="5"/>
        <v>1.66666666666667</v>
      </c>
      <c r="AD12" s="13">
        <v>2</v>
      </c>
      <c r="AE12" s="17">
        <v>3</v>
      </c>
      <c r="AF12" s="81">
        <f t="shared" si="6"/>
        <v>1.5</v>
      </c>
      <c r="AG12" s="81">
        <f t="shared" si="7"/>
        <v>0.940141866666667</v>
      </c>
      <c r="AH12" s="86"/>
    </row>
    <row r="13" ht="17.25" spans="1:34">
      <c r="A13" s="24"/>
      <c r="B13" s="36" t="s">
        <v>74</v>
      </c>
      <c r="C13" s="37">
        <v>2000</v>
      </c>
      <c r="D13" s="22">
        <v>350</v>
      </c>
      <c r="E13" s="34">
        <v>2969.5</v>
      </c>
      <c r="F13" s="18">
        <f t="shared" si="0"/>
        <v>1.48475</v>
      </c>
      <c r="G13" s="21">
        <v>150</v>
      </c>
      <c r="H13" s="15">
        <v>4</v>
      </c>
      <c r="I13" s="15">
        <f>VLOOKUP(B13,[3]鑫e贷客户经理粒度营销数据!$I:$M,5,0)</f>
        <v>79.2017</v>
      </c>
      <c r="J13" s="16">
        <f>VLOOKUP(B13,[4]Sheet4!$K:$N,4,0)</f>
        <v>16.9</v>
      </c>
      <c r="K13" s="22"/>
      <c r="L13" s="22"/>
      <c r="M13" s="16">
        <f t="shared" si="1"/>
        <v>96.1017</v>
      </c>
      <c r="N13" s="62">
        <f t="shared" si="2"/>
        <v>0.640678</v>
      </c>
      <c r="O13" s="24" t="s">
        <v>39</v>
      </c>
      <c r="P13" s="17">
        <v>0</v>
      </c>
      <c r="Q13" s="16">
        <f>VLOOKUP(B13,[3]鑫e贷客户经理粒度营销数据!$I:$M,2,0)</f>
        <v>2</v>
      </c>
      <c r="R13" s="75"/>
      <c r="S13" s="73">
        <v>0</v>
      </c>
      <c r="T13" s="73"/>
      <c r="U13" s="16">
        <f t="shared" si="3"/>
        <v>2</v>
      </c>
      <c r="V13" s="76" t="s">
        <v>39</v>
      </c>
      <c r="W13" s="13">
        <v>3</v>
      </c>
      <c r="X13" s="17">
        <v>0</v>
      </c>
      <c r="Y13" s="16">
        <f>VLOOKUP(B13,[4]Sheet1!$K:$L,2,0)</f>
        <v>1</v>
      </c>
      <c r="Z13" s="75"/>
      <c r="AA13" s="75"/>
      <c r="AB13" s="16">
        <f t="shared" si="4"/>
        <v>1</v>
      </c>
      <c r="AC13" s="81">
        <f t="shared" si="5"/>
        <v>0.333333333333333</v>
      </c>
      <c r="AD13" s="13">
        <v>2</v>
      </c>
      <c r="AE13" s="17">
        <v>0</v>
      </c>
      <c r="AF13" s="81">
        <f t="shared" si="6"/>
        <v>0</v>
      </c>
      <c r="AG13" s="81">
        <f t="shared" si="7"/>
        <v>0.881468933333333</v>
      </c>
      <c r="AH13" s="86"/>
    </row>
    <row r="14" ht="17.25" spans="1:34">
      <c r="A14" s="24"/>
      <c r="B14" s="36" t="s">
        <v>56</v>
      </c>
      <c r="C14" s="37">
        <v>2000</v>
      </c>
      <c r="D14" s="22"/>
      <c r="E14" s="17">
        <v>617.5</v>
      </c>
      <c r="F14" s="18">
        <f t="shared" si="0"/>
        <v>0.30875</v>
      </c>
      <c r="G14" s="21">
        <v>150</v>
      </c>
      <c r="H14" s="13">
        <v>0</v>
      </c>
      <c r="I14" s="15">
        <f>VLOOKUP(B14,[3]鑫e贷客户经理粒度营销数据!$I:$M,5,0)</f>
        <v>85.7</v>
      </c>
      <c r="J14" s="16">
        <f>VLOOKUP(B14,[4]Sheet4!$K:$N,4,0)</f>
        <v>8</v>
      </c>
      <c r="K14" s="22"/>
      <c r="L14" s="22"/>
      <c r="M14" s="16">
        <f t="shared" si="1"/>
        <v>93.7</v>
      </c>
      <c r="N14" s="65">
        <f t="shared" si="2"/>
        <v>0.624666666666667</v>
      </c>
      <c r="O14" s="24" t="s">
        <v>39</v>
      </c>
      <c r="P14" s="17">
        <v>0</v>
      </c>
      <c r="Q14" s="16">
        <f>VLOOKUP(B14,[3]鑫e贷客户经理粒度营销数据!$I:$M,2,0)</f>
        <v>1</v>
      </c>
      <c r="R14" s="75"/>
      <c r="S14" s="73">
        <v>0</v>
      </c>
      <c r="T14" s="73"/>
      <c r="U14" s="16">
        <f t="shared" si="3"/>
        <v>1</v>
      </c>
      <c r="V14" s="76" t="s">
        <v>39</v>
      </c>
      <c r="W14" s="13">
        <v>3</v>
      </c>
      <c r="X14" s="17">
        <v>0</v>
      </c>
      <c r="Y14" s="16">
        <f>VLOOKUP(B14,[4]Sheet1!$K:$L,2,0)</f>
        <v>1</v>
      </c>
      <c r="Z14" s="75"/>
      <c r="AA14" s="75"/>
      <c r="AB14" s="16">
        <f t="shared" si="4"/>
        <v>1</v>
      </c>
      <c r="AC14" s="83">
        <f t="shared" si="5"/>
        <v>0.333333333333333</v>
      </c>
      <c r="AD14" s="13">
        <v>2</v>
      </c>
      <c r="AE14" s="17">
        <v>3</v>
      </c>
      <c r="AF14" s="83">
        <f t="shared" si="6"/>
        <v>1.5</v>
      </c>
      <c r="AG14" s="81">
        <f t="shared" si="7"/>
        <v>0.463516666666667</v>
      </c>
      <c r="AH14" s="86"/>
    </row>
    <row r="15" ht="18.75" spans="1:34">
      <c r="A15" s="38"/>
      <c r="B15" s="39" t="s">
        <v>59</v>
      </c>
      <c r="C15" s="40">
        <f t="shared" ref="C15:G15" si="9">SUM(C10:C14)</f>
        <v>10000</v>
      </c>
      <c r="D15" s="28">
        <f t="shared" si="9"/>
        <v>462</v>
      </c>
      <c r="E15" s="29">
        <f t="shared" si="9"/>
        <v>11835</v>
      </c>
      <c r="F15" s="30">
        <f t="shared" si="0"/>
        <v>1.1835</v>
      </c>
      <c r="G15" s="40">
        <f t="shared" si="9"/>
        <v>750</v>
      </c>
      <c r="H15" s="96">
        <v>14</v>
      </c>
      <c r="I15" s="15">
        <v>344</v>
      </c>
      <c r="J15" s="16">
        <v>25</v>
      </c>
      <c r="K15" s="28"/>
      <c r="L15" s="28"/>
      <c r="M15" s="63">
        <f t="shared" si="1"/>
        <v>369</v>
      </c>
      <c r="N15" s="66">
        <f t="shared" si="2"/>
        <v>0.492</v>
      </c>
      <c r="O15" s="38" t="s">
        <v>39</v>
      </c>
      <c r="P15" s="28">
        <v>0</v>
      </c>
      <c r="Q15" s="16">
        <v>12</v>
      </c>
      <c r="R15" s="45"/>
      <c r="S15" s="73">
        <v>1</v>
      </c>
      <c r="T15" s="45"/>
      <c r="U15" s="63">
        <f t="shared" si="3"/>
        <v>13</v>
      </c>
      <c r="V15" s="39" t="s">
        <v>39</v>
      </c>
      <c r="W15" s="64">
        <f>SUM(W10:W14)</f>
        <v>15</v>
      </c>
      <c r="X15" s="31">
        <v>0</v>
      </c>
      <c r="Y15" s="16">
        <v>11</v>
      </c>
      <c r="Z15" s="31"/>
      <c r="AA15" s="31"/>
      <c r="AB15" s="63">
        <f t="shared" si="4"/>
        <v>11</v>
      </c>
      <c r="AC15" s="82">
        <f t="shared" si="5"/>
        <v>0.733333333333333</v>
      </c>
      <c r="AD15" s="64">
        <f>SUM(AD10:AD14)</f>
        <v>10</v>
      </c>
      <c r="AE15" s="31">
        <f>SUM(AE10:AE14)</f>
        <v>8</v>
      </c>
      <c r="AF15" s="82">
        <f t="shared" si="6"/>
        <v>0.8</v>
      </c>
      <c r="AG15" s="82">
        <f t="shared" si="7"/>
        <v>0.961833333333333</v>
      </c>
      <c r="AH15" s="88"/>
    </row>
    <row r="16" ht="18" spans="1:34">
      <c r="A16" s="41" t="s">
        <v>83</v>
      </c>
      <c r="B16" s="14" t="s">
        <v>73</v>
      </c>
      <c r="C16" s="15" t="s">
        <v>39</v>
      </c>
      <c r="D16" s="17" t="s">
        <v>39</v>
      </c>
      <c r="E16" s="42" t="s">
        <v>39</v>
      </c>
      <c r="F16" s="18" t="s">
        <v>39</v>
      </c>
      <c r="G16" s="15">
        <v>1500</v>
      </c>
      <c r="H16" s="16">
        <v>61</v>
      </c>
      <c r="I16" s="15">
        <f>VLOOKUP(B16,[3]鑫e贷客户经理粒度营销数据!$I:$M,5,0)</f>
        <v>900.8188</v>
      </c>
      <c r="J16" s="16">
        <f>VLOOKUP(B16,[4]Sheet4!$K:$N,4,0)</f>
        <v>447.5342</v>
      </c>
      <c r="K16" s="67"/>
      <c r="L16" s="16"/>
      <c r="M16" s="16">
        <f t="shared" si="1"/>
        <v>1348.353</v>
      </c>
      <c r="N16" s="18">
        <f t="shared" si="2"/>
        <v>0.898902</v>
      </c>
      <c r="O16" s="13">
        <v>65</v>
      </c>
      <c r="P16" s="16">
        <v>4</v>
      </c>
      <c r="Q16" s="16">
        <f>VLOOKUP(B16,[3]鑫e贷客户经理粒度营销数据!$I:$M,2,0)</f>
        <v>80</v>
      </c>
      <c r="R16" s="73"/>
      <c r="S16" s="73">
        <f>VLOOKUP(B16,[4]Sheet3!$K:$L,2,0)</f>
        <v>29</v>
      </c>
      <c r="T16" s="73">
        <v>2</v>
      </c>
      <c r="U16" s="16">
        <f t="shared" si="3"/>
        <v>111</v>
      </c>
      <c r="V16" s="18">
        <f t="shared" ref="V16:V24" si="10">U16/O16</f>
        <v>1.70769230769231</v>
      </c>
      <c r="W16" s="15">
        <v>45</v>
      </c>
      <c r="X16" s="16">
        <v>3</v>
      </c>
      <c r="Y16" s="16">
        <f>VLOOKUP(B16,[4]Sheet1!$K:$L,2,0)</f>
        <v>96</v>
      </c>
      <c r="Z16" s="80"/>
      <c r="AA16" s="80"/>
      <c r="AB16" s="16">
        <f t="shared" si="4"/>
        <v>96</v>
      </c>
      <c r="AC16" s="81">
        <f t="shared" si="5"/>
        <v>2.13333333333333</v>
      </c>
      <c r="AD16" s="13">
        <v>5</v>
      </c>
      <c r="AE16" s="17">
        <v>6</v>
      </c>
      <c r="AF16" s="81">
        <f t="shared" si="6"/>
        <v>1.2</v>
      </c>
      <c r="AG16" s="81">
        <f t="shared" ref="AG16:AG23" si="11">IF(N16&gt;1.2,1.2,N16)*0.6+IF(V16&gt;1.2,1.2,V16)*0.1+IF(AC16&gt;1.2,1.2,AC16)*0.2+IF(AF16&gt;1.2,1.2,AF16)*0.1</f>
        <v>1.0193412</v>
      </c>
      <c r="AH16" s="89">
        <f t="shared" ref="AH16:AH22" si="12">AG16</f>
        <v>1.0193412</v>
      </c>
    </row>
    <row r="17" ht="17.25" spans="1:34">
      <c r="A17" s="41"/>
      <c r="B17" s="20" t="s">
        <v>66</v>
      </c>
      <c r="C17" s="21" t="s">
        <v>39</v>
      </c>
      <c r="D17" s="35" t="s">
        <v>39</v>
      </c>
      <c r="E17" s="42" t="s">
        <v>39</v>
      </c>
      <c r="F17" s="18" t="s">
        <v>39</v>
      </c>
      <c r="G17" s="21">
        <v>750</v>
      </c>
      <c r="H17" s="16">
        <v>57</v>
      </c>
      <c r="I17" s="15">
        <f>VLOOKUP(B17,[3]鑫e贷客户经理粒度营销数据!$I:$M,5,0)</f>
        <v>134.018</v>
      </c>
      <c r="J17" s="16">
        <f>VLOOKUP(B17,[4]Sheet4!$K:$N,4,0)</f>
        <v>270.2022</v>
      </c>
      <c r="K17" s="67"/>
      <c r="L17" s="16"/>
      <c r="M17" s="16">
        <f t="shared" si="1"/>
        <v>404.2202</v>
      </c>
      <c r="N17" s="62">
        <f t="shared" si="2"/>
        <v>0.538960266666667</v>
      </c>
      <c r="O17" s="19">
        <v>65</v>
      </c>
      <c r="P17" s="16">
        <v>2</v>
      </c>
      <c r="Q17" s="16">
        <f>VLOOKUP(B17,[3]鑫e贷客户经理粒度营销数据!$I:$M,2,0)</f>
        <v>80</v>
      </c>
      <c r="R17" s="74">
        <v>14</v>
      </c>
      <c r="S17" s="73">
        <f>VLOOKUP(B17,[4]Sheet3!$K:$L,2,0)</f>
        <v>12</v>
      </c>
      <c r="T17" s="73"/>
      <c r="U17" s="16">
        <f t="shared" si="3"/>
        <v>106</v>
      </c>
      <c r="V17" s="18">
        <f t="shared" si="10"/>
        <v>1.63076923076923</v>
      </c>
      <c r="W17" s="15">
        <v>45</v>
      </c>
      <c r="X17" s="16">
        <v>0</v>
      </c>
      <c r="Y17" s="16">
        <f>VLOOKUP(B17,[4]Sheet1!$K:$L,2,0)</f>
        <v>77</v>
      </c>
      <c r="Z17" s="80">
        <v>3</v>
      </c>
      <c r="AA17" s="80"/>
      <c r="AB17" s="16">
        <f t="shared" si="4"/>
        <v>80</v>
      </c>
      <c r="AC17" s="81">
        <f t="shared" si="5"/>
        <v>1.77777777777778</v>
      </c>
      <c r="AD17" s="13">
        <v>3</v>
      </c>
      <c r="AE17" s="17">
        <v>6</v>
      </c>
      <c r="AF17" s="81">
        <f t="shared" si="6"/>
        <v>2</v>
      </c>
      <c r="AG17" s="81">
        <f t="shared" si="11"/>
        <v>0.80337616</v>
      </c>
      <c r="AH17" s="89">
        <f t="shared" si="12"/>
        <v>0.80337616</v>
      </c>
    </row>
    <row r="18" ht="18" customHeight="1" spans="1:34">
      <c r="A18" s="41"/>
      <c r="B18" s="14" t="s">
        <v>70</v>
      </c>
      <c r="C18" s="15" t="s">
        <v>39</v>
      </c>
      <c r="D18" s="17" t="s">
        <v>39</v>
      </c>
      <c r="E18" s="42" t="s">
        <v>39</v>
      </c>
      <c r="F18" s="18" t="s">
        <v>39</v>
      </c>
      <c r="G18" s="21">
        <v>750</v>
      </c>
      <c r="H18" s="13">
        <v>40</v>
      </c>
      <c r="I18" s="15">
        <f>VLOOKUP(B18,[3]鑫e贷客户经理粒度营销数据!$I:$M,5,0)</f>
        <v>373.3012</v>
      </c>
      <c r="J18" s="16">
        <f>VLOOKUP(B18,[4]Sheet4!$K:$N,4,0)</f>
        <v>223.7916</v>
      </c>
      <c r="K18" s="67"/>
      <c r="L18" s="16"/>
      <c r="M18" s="16">
        <f t="shared" si="1"/>
        <v>597.0928</v>
      </c>
      <c r="N18" s="62">
        <f t="shared" si="2"/>
        <v>0.796123733333333</v>
      </c>
      <c r="O18" s="13">
        <v>65</v>
      </c>
      <c r="P18" s="16">
        <v>1</v>
      </c>
      <c r="Q18" s="16">
        <f>VLOOKUP(B18,[3]鑫e贷客户经理粒度营销数据!$I:$M,2,0)</f>
        <v>34</v>
      </c>
      <c r="R18" s="73">
        <v>5</v>
      </c>
      <c r="S18" s="73">
        <f>VLOOKUP(B18,[4]Sheet3!$K:$L,2,0)</f>
        <v>9</v>
      </c>
      <c r="T18" s="73"/>
      <c r="U18" s="16">
        <f t="shared" si="3"/>
        <v>48</v>
      </c>
      <c r="V18" s="18">
        <f t="shared" si="10"/>
        <v>0.738461538461539</v>
      </c>
      <c r="W18" s="15">
        <v>45</v>
      </c>
      <c r="X18" s="16">
        <v>1</v>
      </c>
      <c r="Y18" s="16">
        <f>VLOOKUP(B18,[4]Sheet1!$K:$L,2,0)</f>
        <v>20</v>
      </c>
      <c r="Z18" s="80"/>
      <c r="AA18" s="80"/>
      <c r="AB18" s="16">
        <f t="shared" si="4"/>
        <v>20</v>
      </c>
      <c r="AC18" s="81">
        <f t="shared" si="5"/>
        <v>0.444444444444444</v>
      </c>
      <c r="AD18" s="13">
        <v>3</v>
      </c>
      <c r="AE18" s="17">
        <v>0</v>
      </c>
      <c r="AF18" s="81">
        <f t="shared" si="6"/>
        <v>0</v>
      </c>
      <c r="AG18" s="81">
        <f t="shared" si="11"/>
        <v>0.640409282735043</v>
      </c>
      <c r="AH18" s="89">
        <f t="shared" si="12"/>
        <v>0.640409282735043</v>
      </c>
    </row>
    <row r="19" ht="17.25" spans="1:34">
      <c r="A19" s="41"/>
      <c r="B19" s="20" t="s">
        <v>52</v>
      </c>
      <c r="C19" s="21" t="s">
        <v>39</v>
      </c>
      <c r="D19" s="35" t="s">
        <v>39</v>
      </c>
      <c r="E19" s="42" t="s">
        <v>39</v>
      </c>
      <c r="F19" s="18" t="s">
        <v>39</v>
      </c>
      <c r="G19" s="21">
        <v>650</v>
      </c>
      <c r="H19" s="13">
        <v>10</v>
      </c>
      <c r="I19" s="15">
        <f>VLOOKUP(B19,[3]鑫e贷客户经理粒度营销数据!$I:$M,5,0)</f>
        <v>80</v>
      </c>
      <c r="J19" s="16">
        <f>VLOOKUP(B19,[4]Sheet4!$K:$N,4,0)</f>
        <v>669.726</v>
      </c>
      <c r="K19" s="67"/>
      <c r="L19" s="16"/>
      <c r="M19" s="16">
        <f t="shared" si="1"/>
        <v>749.726</v>
      </c>
      <c r="N19" s="62">
        <f t="shared" si="2"/>
        <v>1.15342461538462</v>
      </c>
      <c r="O19" s="19">
        <v>60</v>
      </c>
      <c r="P19" s="16">
        <v>2</v>
      </c>
      <c r="Q19" s="16">
        <f>VLOOKUP(B19,[3]鑫e贷客户经理粒度营销数据!$I:$M,2,0)</f>
        <v>41</v>
      </c>
      <c r="R19" s="73">
        <v>13</v>
      </c>
      <c r="S19" s="73">
        <f>VLOOKUP(B19,[4]Sheet3!$K:$L,2,0)</f>
        <v>23</v>
      </c>
      <c r="T19" s="73"/>
      <c r="U19" s="16">
        <f t="shared" si="3"/>
        <v>77</v>
      </c>
      <c r="V19" s="18">
        <f t="shared" si="10"/>
        <v>1.28333333333333</v>
      </c>
      <c r="W19" s="15">
        <v>40</v>
      </c>
      <c r="X19" s="16">
        <v>1</v>
      </c>
      <c r="Y19" s="16">
        <f>VLOOKUP(B19,[4]Sheet1!$K:$L,2,0)</f>
        <v>58</v>
      </c>
      <c r="Z19" s="80">
        <v>13</v>
      </c>
      <c r="AA19" s="80"/>
      <c r="AB19" s="16">
        <f t="shared" si="4"/>
        <v>71</v>
      </c>
      <c r="AC19" s="81">
        <f t="shared" si="5"/>
        <v>1.775</v>
      </c>
      <c r="AD19" s="19">
        <v>3</v>
      </c>
      <c r="AE19" s="17">
        <v>3</v>
      </c>
      <c r="AF19" s="81">
        <f t="shared" si="6"/>
        <v>1</v>
      </c>
      <c r="AG19" s="81">
        <f t="shared" si="11"/>
        <v>1.15205476923077</v>
      </c>
      <c r="AH19" s="90">
        <f t="shared" si="12"/>
        <v>1.15205476923077</v>
      </c>
    </row>
    <row r="20" ht="17.25" spans="1:34">
      <c r="A20" s="41"/>
      <c r="B20" s="20" t="s">
        <v>35</v>
      </c>
      <c r="C20" s="21" t="s">
        <v>39</v>
      </c>
      <c r="D20" s="35" t="s">
        <v>39</v>
      </c>
      <c r="E20" s="42" t="s">
        <v>39</v>
      </c>
      <c r="F20" s="18" t="s">
        <v>39</v>
      </c>
      <c r="G20" s="21">
        <v>500</v>
      </c>
      <c r="H20" s="13">
        <v>60</v>
      </c>
      <c r="I20" s="15">
        <f>VLOOKUP(B20,[3]鑫e贷客户经理粒度营销数据!$I:$M,5,0)</f>
        <v>130.8</v>
      </c>
      <c r="J20" s="16">
        <f>VLOOKUP(B20,[4]Sheet4!$K:$N,4,0)</f>
        <v>472.5</v>
      </c>
      <c r="K20" s="67"/>
      <c r="L20" s="16"/>
      <c r="M20" s="16">
        <f t="shared" si="1"/>
        <v>603.3</v>
      </c>
      <c r="N20" s="62">
        <f t="shared" si="2"/>
        <v>1.2066</v>
      </c>
      <c r="O20" s="19">
        <v>60</v>
      </c>
      <c r="P20" s="16">
        <v>1</v>
      </c>
      <c r="Q20" s="16">
        <f>VLOOKUP(B20,[3]鑫e贷客户经理粒度营销数据!$I:$M,2,0)</f>
        <v>26</v>
      </c>
      <c r="R20" s="73">
        <v>12</v>
      </c>
      <c r="S20" s="73">
        <f>VLOOKUP(B20,[4]Sheet3!$K:$L,2,0)</f>
        <v>28</v>
      </c>
      <c r="T20" s="73"/>
      <c r="U20" s="16">
        <f t="shared" si="3"/>
        <v>66</v>
      </c>
      <c r="V20" s="18">
        <f t="shared" si="10"/>
        <v>1.1</v>
      </c>
      <c r="W20" s="15">
        <v>40</v>
      </c>
      <c r="X20" s="16">
        <v>1</v>
      </c>
      <c r="Y20" s="16">
        <f>VLOOKUP(B20,[4]Sheet1!$K:$L,2,0)</f>
        <v>40</v>
      </c>
      <c r="Z20" s="80">
        <v>2</v>
      </c>
      <c r="AA20" s="80"/>
      <c r="AB20" s="16">
        <f t="shared" si="4"/>
        <v>42</v>
      </c>
      <c r="AC20" s="81">
        <f t="shared" si="5"/>
        <v>1.05</v>
      </c>
      <c r="AD20" s="19">
        <v>2</v>
      </c>
      <c r="AE20" s="17">
        <v>2</v>
      </c>
      <c r="AF20" s="81">
        <f t="shared" si="6"/>
        <v>1</v>
      </c>
      <c r="AG20" s="81">
        <f t="shared" si="11"/>
        <v>1.14</v>
      </c>
      <c r="AH20" s="90">
        <f t="shared" si="12"/>
        <v>1.14</v>
      </c>
    </row>
    <row r="21" ht="17.25" spans="1:34">
      <c r="A21" s="41"/>
      <c r="B21" s="14" t="s">
        <v>14</v>
      </c>
      <c r="C21" s="15" t="s">
        <v>39</v>
      </c>
      <c r="D21" s="17" t="s">
        <v>39</v>
      </c>
      <c r="E21" s="42" t="s">
        <v>39</v>
      </c>
      <c r="F21" s="18" t="s">
        <v>39</v>
      </c>
      <c r="G21" s="21">
        <v>500</v>
      </c>
      <c r="H21" s="15">
        <v>50</v>
      </c>
      <c r="I21" s="15">
        <f>VLOOKUP(B21,[3]鑫e贷客户经理粒度营销数据!$I:$M,5,0)</f>
        <v>133.8</v>
      </c>
      <c r="J21" s="16">
        <f>VLOOKUP(B21,[4]Sheet4!$K:$N,4,0)</f>
        <v>455.3271</v>
      </c>
      <c r="K21" s="67"/>
      <c r="L21" s="16"/>
      <c r="M21" s="16">
        <f t="shared" si="1"/>
        <v>589.1271</v>
      </c>
      <c r="N21" s="62">
        <f t="shared" si="2"/>
        <v>1.1782542</v>
      </c>
      <c r="O21" s="13">
        <v>60</v>
      </c>
      <c r="P21" s="16">
        <v>3</v>
      </c>
      <c r="Q21" s="16">
        <f>VLOOKUP(B21,[3]鑫e贷客户经理粒度营销数据!$I:$M,2,0)</f>
        <v>28</v>
      </c>
      <c r="R21" s="73">
        <v>6</v>
      </c>
      <c r="S21" s="73">
        <f>VLOOKUP(B21,[4]Sheet3!$K:$L,2,0)</f>
        <v>16</v>
      </c>
      <c r="T21" s="73"/>
      <c r="U21" s="16">
        <f t="shared" si="3"/>
        <v>50</v>
      </c>
      <c r="V21" s="18">
        <f t="shared" si="10"/>
        <v>0.833333333333333</v>
      </c>
      <c r="W21" s="15">
        <v>40</v>
      </c>
      <c r="X21" s="16">
        <v>3</v>
      </c>
      <c r="Y21" s="16">
        <f>VLOOKUP(B21,[4]Sheet1!$K:$L,2,0)</f>
        <v>41</v>
      </c>
      <c r="Z21" s="80">
        <v>5</v>
      </c>
      <c r="AA21" s="80"/>
      <c r="AB21" s="16">
        <f t="shared" si="4"/>
        <v>46</v>
      </c>
      <c r="AC21" s="81">
        <f t="shared" si="5"/>
        <v>1.15</v>
      </c>
      <c r="AD21" s="13">
        <v>2</v>
      </c>
      <c r="AE21" s="17">
        <v>1</v>
      </c>
      <c r="AF21" s="81">
        <f t="shared" si="6"/>
        <v>0.5</v>
      </c>
      <c r="AG21" s="81">
        <f t="shared" si="11"/>
        <v>1.07028585333333</v>
      </c>
      <c r="AH21" s="90">
        <f t="shared" si="12"/>
        <v>1.07028585333333</v>
      </c>
    </row>
    <row r="22" ht="17.25" spans="1:34">
      <c r="A22" s="41"/>
      <c r="B22" s="14" t="s">
        <v>47</v>
      </c>
      <c r="C22" s="15" t="s">
        <v>39</v>
      </c>
      <c r="D22" s="17" t="s">
        <v>39</v>
      </c>
      <c r="E22" s="42" t="s">
        <v>39</v>
      </c>
      <c r="F22" s="18" t="s">
        <v>39</v>
      </c>
      <c r="G22" s="15">
        <v>500</v>
      </c>
      <c r="H22" s="17">
        <v>45</v>
      </c>
      <c r="I22" s="15">
        <f>VLOOKUP(B22,[3]鑫e贷客户经理粒度营销数据!$I:$M,5,0)</f>
        <v>16.9</v>
      </c>
      <c r="J22" s="16">
        <f>VLOOKUP(B22,[4]Sheet4!$K:$N,4,0)</f>
        <v>584.3088</v>
      </c>
      <c r="K22" s="67"/>
      <c r="L22" s="16"/>
      <c r="M22" s="16">
        <f t="shared" si="1"/>
        <v>601.2088</v>
      </c>
      <c r="N22" s="62">
        <f t="shared" si="2"/>
        <v>1.2024176</v>
      </c>
      <c r="O22" s="13">
        <v>60</v>
      </c>
      <c r="P22" s="16">
        <v>1</v>
      </c>
      <c r="Q22" s="16">
        <f>VLOOKUP(B22,[3]鑫e贷客户经理粒度营销数据!$I:$M,2,0)</f>
        <v>29</v>
      </c>
      <c r="R22" s="73"/>
      <c r="S22" s="73">
        <f>VLOOKUP(B22,[4]Sheet3!$K:$L,2,0)</f>
        <v>35</v>
      </c>
      <c r="T22" s="73"/>
      <c r="U22" s="16">
        <f t="shared" si="3"/>
        <v>64</v>
      </c>
      <c r="V22" s="18">
        <f t="shared" si="10"/>
        <v>1.06666666666667</v>
      </c>
      <c r="W22" s="15">
        <v>40</v>
      </c>
      <c r="X22" s="16">
        <v>1</v>
      </c>
      <c r="Y22" s="16">
        <f>VLOOKUP(B22,[4]Sheet1!$K:$L,2,0)</f>
        <v>58</v>
      </c>
      <c r="Z22" s="80"/>
      <c r="AA22" s="80"/>
      <c r="AB22" s="16">
        <f t="shared" si="4"/>
        <v>58</v>
      </c>
      <c r="AC22" s="81">
        <f t="shared" si="5"/>
        <v>1.45</v>
      </c>
      <c r="AD22" s="13">
        <v>2</v>
      </c>
      <c r="AE22" s="17">
        <v>2</v>
      </c>
      <c r="AF22" s="81">
        <f t="shared" si="6"/>
        <v>1</v>
      </c>
      <c r="AG22" s="81">
        <f t="shared" si="11"/>
        <v>1.16666666666667</v>
      </c>
      <c r="AH22" s="90">
        <f t="shared" si="12"/>
        <v>1.16666666666667</v>
      </c>
    </row>
    <row r="23" ht="18.75" spans="1:34">
      <c r="A23" s="43"/>
      <c r="B23" s="26" t="s">
        <v>59</v>
      </c>
      <c r="C23" s="27" t="s">
        <v>39</v>
      </c>
      <c r="D23" s="44" t="s">
        <v>39</v>
      </c>
      <c r="E23" s="44" t="s">
        <v>39</v>
      </c>
      <c r="F23" s="30" t="s">
        <v>39</v>
      </c>
      <c r="G23" s="27">
        <f>SUM(G16:G22)</f>
        <v>5150</v>
      </c>
      <c r="H23" s="45">
        <v>323</v>
      </c>
      <c r="I23" s="15">
        <v>1770</v>
      </c>
      <c r="J23" s="16">
        <v>3123</v>
      </c>
      <c r="K23" s="45"/>
      <c r="L23" s="45"/>
      <c r="M23" s="63">
        <f t="shared" si="1"/>
        <v>4893</v>
      </c>
      <c r="N23" s="30">
        <f t="shared" si="2"/>
        <v>0.950097087378641</v>
      </c>
      <c r="O23" s="64">
        <f>SUM(O16:O22)</f>
        <v>435</v>
      </c>
      <c r="P23" s="45">
        <v>14</v>
      </c>
      <c r="Q23" s="16">
        <v>318</v>
      </c>
      <c r="R23" s="45">
        <f>SUM(R16:R21)</f>
        <v>50</v>
      </c>
      <c r="S23" s="73">
        <v>152</v>
      </c>
      <c r="T23" s="45">
        <f>SUM(T16:T21)</f>
        <v>2</v>
      </c>
      <c r="U23" s="63">
        <f t="shared" si="3"/>
        <v>522</v>
      </c>
      <c r="V23" s="30">
        <f t="shared" si="10"/>
        <v>1.2</v>
      </c>
      <c r="W23" s="64">
        <f>SUM(W16:W22)</f>
        <v>295</v>
      </c>
      <c r="X23" s="45">
        <v>10</v>
      </c>
      <c r="Y23" s="16">
        <v>390</v>
      </c>
      <c r="Z23" s="31"/>
      <c r="AA23" s="31"/>
      <c r="AB23" s="63">
        <v>403</v>
      </c>
      <c r="AC23" s="82">
        <f t="shared" si="5"/>
        <v>1.36610169491525</v>
      </c>
      <c r="AD23" s="64">
        <f>SUM(AD16:AD22)</f>
        <v>20</v>
      </c>
      <c r="AE23" s="31">
        <f>SUM(AE16:AE22)</f>
        <v>20</v>
      </c>
      <c r="AF23" s="82">
        <f t="shared" si="6"/>
        <v>1</v>
      </c>
      <c r="AG23" s="82">
        <f t="shared" si="11"/>
        <v>1.03005825242718</v>
      </c>
      <c r="AH23" s="87" t="s">
        <v>39</v>
      </c>
    </row>
    <row r="24" ht="19.5" spans="1:34">
      <c r="A24" s="46" t="s">
        <v>59</v>
      </c>
      <c r="B24" s="47"/>
      <c r="C24" s="46">
        <f>C9+C15</f>
        <v>20000</v>
      </c>
      <c r="D24" s="48">
        <f>D9+D15</f>
        <v>462</v>
      </c>
      <c r="E24" s="48">
        <f>E9+E15</f>
        <v>21583</v>
      </c>
      <c r="F24" s="49">
        <f>E24/C24</f>
        <v>1.07915</v>
      </c>
      <c r="G24" s="46">
        <f t="shared" ref="G24:J24" si="13">G9+G15+G23</f>
        <v>6700</v>
      </c>
      <c r="H24" s="50">
        <f t="shared" si="13"/>
        <v>346</v>
      </c>
      <c r="I24" s="15">
        <f t="shared" si="13"/>
        <v>2491</v>
      </c>
      <c r="J24" s="16">
        <f t="shared" si="13"/>
        <v>3199</v>
      </c>
      <c r="K24" s="50">
        <f>SUM(K9,K15,K23)</f>
        <v>0</v>
      </c>
      <c r="L24" s="50">
        <f>SUM(L4:L23)</f>
        <v>0</v>
      </c>
      <c r="M24" s="48">
        <f t="shared" ref="M24:Q24" si="14">M9+M15+M23</f>
        <v>5690</v>
      </c>
      <c r="N24" s="49">
        <f t="shared" si="2"/>
        <v>0.849253731343284</v>
      </c>
      <c r="O24" s="46">
        <f>O23</f>
        <v>435</v>
      </c>
      <c r="P24" s="50">
        <f t="shared" si="14"/>
        <v>15</v>
      </c>
      <c r="Q24" s="16">
        <f t="shared" si="14"/>
        <v>338</v>
      </c>
      <c r="R24" s="50">
        <f>R23+R15+R9</f>
        <v>50</v>
      </c>
      <c r="S24" s="73">
        <f>S9+S15+S23</f>
        <v>154</v>
      </c>
      <c r="T24" s="50">
        <v>2</v>
      </c>
      <c r="U24" s="50">
        <f t="shared" si="3"/>
        <v>544</v>
      </c>
      <c r="V24" s="49">
        <f t="shared" si="10"/>
        <v>1.25057471264368</v>
      </c>
      <c r="W24" s="77">
        <f>SUM(W9,W15,W23)</f>
        <v>327</v>
      </c>
      <c r="X24" s="50">
        <f>X9+X15+X23</f>
        <v>11</v>
      </c>
      <c r="Y24" s="16">
        <f>Y9+Y15+Y23</f>
        <v>409</v>
      </c>
      <c r="Z24" s="50">
        <f>SUM(Z16:Z23)</f>
        <v>23</v>
      </c>
      <c r="AA24" s="50">
        <f t="shared" ref="AA24:AE24" si="15">SUM(AA9,AA15,AA23)</f>
        <v>0</v>
      </c>
      <c r="AB24" s="50">
        <f>Y24+Z24+AA24</f>
        <v>432</v>
      </c>
      <c r="AC24" s="49">
        <f t="shared" si="5"/>
        <v>1.32110091743119</v>
      </c>
      <c r="AD24" s="77">
        <f t="shared" si="15"/>
        <v>41</v>
      </c>
      <c r="AE24" s="84">
        <f t="shared" si="15"/>
        <v>41</v>
      </c>
      <c r="AF24" s="49">
        <f t="shared" si="6"/>
        <v>1</v>
      </c>
      <c r="AG24" s="49" t="s">
        <v>39</v>
      </c>
      <c r="AH24" s="91" t="s">
        <v>39</v>
      </c>
    </row>
    <row r="25" ht="18" spans="1:34">
      <c r="A25" s="51" t="s">
        <v>99</v>
      </c>
      <c r="B25" s="52"/>
      <c r="C25" s="52"/>
      <c r="D25" s="52"/>
      <c r="E25" s="52"/>
      <c r="F25" s="52"/>
      <c r="G25" s="52"/>
      <c r="H25" s="52"/>
      <c r="I25" s="68"/>
      <c r="J25" s="68"/>
      <c r="K25" s="68"/>
      <c r="L25" s="68"/>
      <c r="M25" s="68"/>
      <c r="N25" s="69"/>
      <c r="O25" s="70"/>
      <c r="P25" s="68"/>
      <c r="Q25" s="68"/>
      <c r="R25" s="70"/>
      <c r="S25" s="70"/>
      <c r="T25" s="70"/>
      <c r="U25" s="70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92"/>
      <c r="AH25" s="93"/>
    </row>
    <row r="26" ht="16.5" spans="1:34">
      <c r="A26" s="53" t="s">
        <v>102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ht="18" spans="1:34">
      <c r="A27" s="51" t="s">
        <v>105</v>
      </c>
      <c r="B27" s="52"/>
      <c r="C27" s="52"/>
      <c r="D27" s="52"/>
      <c r="E27" s="52"/>
      <c r="F27" s="52"/>
      <c r="G27" s="52"/>
      <c r="H27" s="52"/>
      <c r="I27" s="68"/>
      <c r="J27" s="68"/>
      <c r="K27" s="68"/>
      <c r="L27" s="68"/>
      <c r="M27" s="68"/>
      <c r="N27" s="69"/>
      <c r="O27" s="70"/>
      <c r="P27" s="68"/>
      <c r="Q27" s="68"/>
      <c r="R27" s="70"/>
      <c r="S27" s="70"/>
      <c r="T27" s="70"/>
      <c r="U27" s="70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92"/>
      <c r="AH27" s="93"/>
    </row>
    <row r="28" ht="18" spans="1:34">
      <c r="A28" s="51" t="s">
        <v>109</v>
      </c>
      <c r="B28" s="52"/>
      <c r="C28" s="52"/>
      <c r="D28" s="52"/>
      <c r="E28" s="52"/>
      <c r="F28" s="52"/>
      <c r="G28" s="52"/>
      <c r="H28" s="52"/>
      <c r="I28" s="68"/>
      <c r="J28" s="68"/>
      <c r="K28" s="68"/>
      <c r="L28" s="68"/>
      <c r="M28" s="68"/>
      <c r="N28" s="69"/>
      <c r="O28" s="70"/>
      <c r="P28" s="68"/>
      <c r="Q28" s="68"/>
      <c r="R28" s="70"/>
      <c r="S28" s="70"/>
      <c r="T28" s="70"/>
      <c r="U28" s="70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92"/>
      <c r="AH28" s="93"/>
    </row>
    <row r="29" customFormat="1"/>
    <row r="30" customFormat="1" spans="1:2">
      <c r="A30" t="s">
        <v>790</v>
      </c>
      <c r="B30" t="s">
        <v>791</v>
      </c>
    </row>
    <row r="31" customFormat="1" spans="1:2">
      <c r="A31" t="s">
        <v>793</v>
      </c>
      <c r="B31" s="54" t="s">
        <v>21</v>
      </c>
    </row>
    <row r="32" customFormat="1" spans="1:2">
      <c r="A32" t="s">
        <v>795</v>
      </c>
      <c r="B32" s="54" t="s">
        <v>22</v>
      </c>
    </row>
    <row r="33" customFormat="1" spans="1:2">
      <c r="A33" t="s">
        <v>797</v>
      </c>
      <c r="B33" s="54" t="s">
        <v>23</v>
      </c>
    </row>
    <row r="34" customFormat="1" spans="1:2">
      <c r="A34" t="s">
        <v>799</v>
      </c>
      <c r="B34" s="55" t="s">
        <v>800</v>
      </c>
    </row>
    <row r="35" customFormat="1" spans="1:2">
      <c r="A35" t="s">
        <v>802</v>
      </c>
      <c r="B35" s="55" t="s">
        <v>25</v>
      </c>
    </row>
    <row r="36" customFormat="1" spans="1:2">
      <c r="A36" t="s">
        <v>803</v>
      </c>
      <c r="B36" s="56" t="s">
        <v>26</v>
      </c>
    </row>
    <row r="37" customFormat="1" spans="1:2">
      <c r="A37" t="s">
        <v>804</v>
      </c>
      <c r="B37" s="56" t="s">
        <v>27</v>
      </c>
    </row>
    <row r="38" customFormat="1" spans="1:2">
      <c r="A38" t="s">
        <v>806</v>
      </c>
      <c r="B38" s="57" t="s">
        <v>11</v>
      </c>
    </row>
  </sheetData>
  <mergeCells count="17">
    <mergeCell ref="A1:AH1"/>
    <mergeCell ref="C2:F2"/>
    <mergeCell ref="G2:N2"/>
    <mergeCell ref="O2:V2"/>
    <mergeCell ref="W2:AC2"/>
    <mergeCell ref="AD2:AF2"/>
    <mergeCell ref="A24:B24"/>
    <mergeCell ref="A26:AH26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{f062608d-05f3-4e22-a82f-6a44dab887a7}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{a103aa93-98e6-412f-ac6f-1b00299b20f7}</x14:id>
        </ext>
      </extLst>
    </cfRule>
    <cfRule type="dataBar" priority="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{7a891976-df63-47f7-a516-aa2fb700227b}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{0c4b3060-49ef-42fe-b4fc-50e2ff1dbb42}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{5c898abf-708d-425b-80e4-01216ea6d3be}</x14:id>
        </ext>
      </extLst>
    </cfRule>
  </conditionalFormatting>
  <conditionalFormatting sqref="H15:H17">
    <cfRule type="cellIs" dxfId="1" priority="3" operator="equal">
      <formula>0</formula>
    </cfRule>
  </conditionalFormatting>
  <conditionalFormatting sqref="M4:M23">
    <cfRule type="top10" dxfId="2" priority="4" rank="3"/>
  </conditionalFormatting>
  <conditionalFormatting sqref="N4:N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{e4ea276b-da50-4707-8acd-2238557a52ab}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{dd5c805d-3c95-46e3-bca5-54b1e62699ef}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{1004dd97-9cef-407b-b0af-3f9796fdbc57}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{f03ba6e6-8ad6-4d71-b552-03606811db75}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{3ab6ec22-4771-45d1-b01f-0d5df410c92b}</x14:id>
        </ext>
      </extLst>
    </cfRule>
  </conditionalFormatting>
  <conditionalFormatting sqref="U4:U23">
    <cfRule type="top10" dxfId="2" priority="2" rank="3"/>
  </conditionalFormatting>
  <conditionalFormatting sqref="V16:V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{fe454d21-1292-448e-b611-d1c1b9f2cd92}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{e067dfd0-37bb-494e-a1a2-be87ffac3915}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{632ebb7a-d605-42f1-bca0-c2f48a2d8b75}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{10479e95-02f5-4ea5-b71a-8c8face3126f}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{7954e379-9092-4a6e-ad06-7026fc4f86d1}</x14:id>
        </ext>
      </extLst>
    </cfRule>
  </conditionalFormatting>
  <conditionalFormatting sqref="AB4:AB23">
    <cfRule type="top10" dxfId="2" priority="1" rank="3"/>
  </conditionalFormatting>
  <conditionalFormatting sqref="AC4:AC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{61385a01-b804-41b1-8ccd-2737b3341962}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{ef2d4172-ea30-4db8-9d02-bca7226a93b9}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{8deec55d-16d4-493c-a107-e4763552ae3b}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{44a684e3-68e3-4617-85fb-3c24b48b5645}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{2944fc4d-8e80-43cb-9ec8-34619d5f71a9}</x14:id>
        </ext>
      </extLst>
    </cfRule>
  </conditionalFormatting>
  <conditionalFormatting sqref="AF4:AF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{67bd0d9d-1e8f-471e-9580-25650dbe4fdc}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{16f9432f-0954-4e13-bfc7-0b64b7a255c3}</x14:id>
        </ext>
      </extLst>
    </cfRule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{bd8bd182-e62c-46e9-aa0c-dd74f52b1f75}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{f5d64395-5dd0-49ff-965d-bb4b6f1d34f6}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{7e003948-7eaa-43f7-9da0-391d490396d4}</x14:id>
        </ext>
      </extLst>
    </cfRule>
  </conditionalFormatting>
  <conditionalFormatting sqref="AG4:AG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{b6416a79-00fd-41e0-b7f4-4b86f1187de3}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{4674a819-1095-4202-bfc6-f7b92bcf1482}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{b7526bc4-c0d0-4238-9804-c722912cfca5}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{091773e9-16a3-4406-b161-2da134b9998b}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{1ed51135-6ccc-49e9-a3aa-64f75047d1c1}</x14:id>
        </ext>
      </extLst>
    </cfRule>
  </conditionalFormatting>
  <conditionalFormatting sqref="D10:D14 D4:D8">
    <cfRule type="cellIs" dxfId="0" priority="25" operator="greaterThan">
      <formula>0</formula>
    </cfRule>
  </conditionalFormatting>
  <conditionalFormatting sqref="F4:F21 F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{6c268ad4-70e7-4c5b-b1f8-7c4fba69ed90}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{6f534f07-4f86-4931-9de4-4b0fb756d3ec}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{1f60fc22-c6be-4069-9d11-9e0dc7b88476}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{6f2a5cf8-8540-46e0-8d2b-4ad93cc1a668}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{2d69edbb-55b0-437a-b660-8c872ae45f70}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62608d-05f3-4e22-a82f-6a44dab887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103aa93-98e6-412f-ac6f-1b00299b20f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a891976-df63-47f7-a516-aa2fb70022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c4b3060-49ef-42fe-b4fc-50e2ff1dbb4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c898abf-708d-425b-80e4-01216ea6d3b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e4ea276b-da50-4707-8acd-2238557a52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d5c805d-3c95-46e3-bca5-54b1e62699e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04dd97-9cef-407b-b0af-3f9796fdbc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03ba6e6-8ad6-4d71-b552-03606811db7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ab6ec22-4771-45d1-b01f-0d5df410c92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fe454d21-1292-448e-b611-d1c1b9f2cd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067dfd0-37bb-494e-a1a2-be87ffac391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2ebb7a-d605-42f1-bca0-c2f48a2d8b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479e95-02f5-4ea5-b71a-8c8face3126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954e379-9092-4a6e-ad06-7026fc4f86d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61385a01-b804-41b1-8ccd-2737b3341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f2d4172-ea30-4db8-9d02-bca7226a93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deec55d-16d4-493c-a107-e4763552ae3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a684e3-68e3-4617-85fb-3c24b48b564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944fc4d-8e80-43cb-9ec8-34619d5f71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67bd0d9d-1e8f-471e-9580-25650dbe4f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6f9432f-0954-4e13-bfc7-0b64b7a255c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d8bd182-e62c-46e9-aa0c-dd74f52b1f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5d64395-5dd0-49ff-965d-bb4b6f1d34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e003948-7eaa-43f7-9da0-391d490396d4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b6416a79-00fd-41e0-b7f4-4b86f1187d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674a819-1095-4202-bfc6-f7b92bcf148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7526bc4-c0d0-4238-9804-c722912cfca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91773e9-16a3-4406-b161-2da134b9998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ed51135-6ccc-49e9-a3aa-64f75047d1c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6c268ad4-70e7-4c5b-b1f8-7c4fba69ed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f534f07-4f86-4931-9de4-4b0fb756d3e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f60fc22-c6be-4069-9d11-9e0dc7b8847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2a5cf8-8540-46e0-8d2b-4ad93cc1a6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d69edbb-55b0-437a-b660-8c872ae45f7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F4:F21 F23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workbookViewId="0">
      <pane xSplit="2" topLeftCell="G1" activePane="topRight" state="frozen"/>
      <selection/>
      <selection pane="topRight" activeCell="G3" sqref="G$1:AC$1048576"/>
    </sheetView>
  </sheetViews>
  <sheetFormatPr defaultColWidth="9" defaultRowHeight="13.5"/>
  <cols>
    <col min="4" max="4" width="9" customWidth="1"/>
    <col min="8" max="8" width="9" customWidth="1"/>
    <col min="9" max="12" width="9" hidden="1" customWidth="1"/>
    <col min="16" max="16" width="9" customWidth="1"/>
    <col min="17" max="20" width="9" hidden="1" customWidth="1"/>
    <col min="21" max="21" width="9.625" customWidth="1"/>
    <col min="24" max="24" width="9" customWidth="1"/>
    <col min="25" max="27" width="9" hidden="1" customWidth="1"/>
  </cols>
  <sheetData>
    <row r="1" ht="23.25" spans="1:34">
      <c r="A1" s="1" t="s">
        <v>808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75" spans="1:34">
      <c r="A2" s="2" t="s">
        <v>5</v>
      </c>
      <c r="B2" s="3" t="s">
        <v>6</v>
      </c>
      <c r="C2" s="4" t="s">
        <v>7</v>
      </c>
      <c r="D2" s="4"/>
      <c r="E2" s="4"/>
      <c r="F2" s="4"/>
      <c r="G2" s="2" t="s">
        <v>8</v>
      </c>
      <c r="H2" s="5"/>
      <c r="I2" s="58"/>
      <c r="J2" s="59"/>
      <c r="K2" s="59"/>
      <c r="L2" s="59"/>
      <c r="M2" s="59"/>
      <c r="N2" s="3"/>
      <c r="O2" s="2" t="s">
        <v>9</v>
      </c>
      <c r="P2" s="5"/>
      <c r="Q2" s="58"/>
      <c r="R2" s="59"/>
      <c r="S2" s="59"/>
      <c r="T2" s="59"/>
      <c r="U2" s="59"/>
      <c r="V2" s="3"/>
      <c r="W2" s="71" t="s">
        <v>10</v>
      </c>
      <c r="X2" s="72"/>
      <c r="Y2" s="72"/>
      <c r="Z2" s="72"/>
      <c r="AA2" s="72"/>
      <c r="AB2" s="72"/>
      <c r="AC2" s="78"/>
      <c r="AD2" s="72" t="s">
        <v>11</v>
      </c>
      <c r="AE2" s="72"/>
      <c r="AF2" s="78"/>
      <c r="AG2" s="78" t="s">
        <v>12</v>
      </c>
      <c r="AH2" s="78" t="s">
        <v>13</v>
      </c>
    </row>
    <row r="3" ht="36.75" spans="1:34">
      <c r="A3" s="6"/>
      <c r="B3" s="7"/>
      <c r="C3" s="8" t="s">
        <v>16</v>
      </c>
      <c r="D3" s="9" t="s">
        <v>17</v>
      </c>
      <c r="E3" s="10" t="s">
        <v>18</v>
      </c>
      <c r="F3" s="11" t="s">
        <v>19</v>
      </c>
      <c r="G3" s="6" t="s">
        <v>16</v>
      </c>
      <c r="H3" s="12" t="s">
        <v>17</v>
      </c>
      <c r="I3" s="12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7" t="s">
        <v>19</v>
      </c>
      <c r="O3" s="6" t="s">
        <v>16</v>
      </c>
      <c r="P3" s="61" t="s">
        <v>17</v>
      </c>
      <c r="Q3" s="12" t="s">
        <v>20</v>
      </c>
      <c r="R3" s="61" t="s">
        <v>24</v>
      </c>
      <c r="S3" s="61" t="s">
        <v>25</v>
      </c>
      <c r="T3" s="61" t="s">
        <v>23</v>
      </c>
      <c r="U3" s="61" t="s">
        <v>18</v>
      </c>
      <c r="V3" s="7" t="s">
        <v>19</v>
      </c>
      <c r="W3" s="6" t="s">
        <v>16</v>
      </c>
      <c r="X3" s="60" t="s">
        <v>17</v>
      </c>
      <c r="Y3" s="60" t="s">
        <v>26</v>
      </c>
      <c r="Z3" s="60" t="s">
        <v>27</v>
      </c>
      <c r="AA3" s="61" t="s">
        <v>23</v>
      </c>
      <c r="AB3" s="60" t="s">
        <v>18</v>
      </c>
      <c r="AC3" s="79" t="s">
        <v>19</v>
      </c>
      <c r="AD3" s="60" t="s">
        <v>16</v>
      </c>
      <c r="AE3" s="60" t="s">
        <v>18</v>
      </c>
      <c r="AF3" s="79" t="s">
        <v>19</v>
      </c>
      <c r="AG3" s="85"/>
      <c r="AH3" s="85"/>
    </row>
    <row r="4" ht="17.25" spans="1:34">
      <c r="A4" s="13" t="s">
        <v>37</v>
      </c>
      <c r="B4" s="14" t="s">
        <v>38</v>
      </c>
      <c r="C4" s="15">
        <v>2000</v>
      </c>
      <c r="D4" s="16"/>
      <c r="E4" s="17">
        <v>1262</v>
      </c>
      <c r="F4" s="18">
        <f t="shared" ref="F4:F15" si="0">E4/C4</f>
        <v>0.631</v>
      </c>
      <c r="G4" s="15">
        <v>150</v>
      </c>
      <c r="H4" s="17">
        <v>20</v>
      </c>
      <c r="I4" s="15">
        <f>VLOOKUP(B4,[5]鑫e贷客户经理粒度营销数据!$I:$M,5,0)</f>
        <v>83.7</v>
      </c>
      <c r="J4" s="16">
        <f>VLOOKUP(B4,[6]Sheet4!$K:$N,4,0)</f>
        <v>20</v>
      </c>
      <c r="K4" s="16"/>
      <c r="L4" s="16"/>
      <c r="M4" s="16">
        <f t="shared" ref="M4:M23" si="1">I4+J4+K4+L4</f>
        <v>103.7</v>
      </c>
      <c r="N4" s="18">
        <f t="shared" ref="N4:N24" si="2">M4/G4</f>
        <v>0.691333333333333</v>
      </c>
      <c r="O4" s="13" t="s">
        <v>39</v>
      </c>
      <c r="P4" s="17">
        <v>0</v>
      </c>
      <c r="Q4" s="16">
        <f>VLOOKUP(B4,[5]鑫e贷客户经理粒度营销数据!$I:$L,2,0)</f>
        <v>4</v>
      </c>
      <c r="R4" s="73"/>
      <c r="S4" s="73">
        <f>VLOOKUP(B4,[6]Sheet2!$K:$L,2,0)</f>
        <v>1</v>
      </c>
      <c r="T4" s="73"/>
      <c r="U4" s="16">
        <f t="shared" ref="U4:U24" si="3">Q4+R4+S4+T4</f>
        <v>5</v>
      </c>
      <c r="V4" s="14" t="s">
        <v>39</v>
      </c>
      <c r="W4" s="13">
        <v>3</v>
      </c>
      <c r="X4" s="17">
        <v>0</v>
      </c>
      <c r="Y4" s="16">
        <f>VLOOKUP(B4,[6]Sheet1!$K:$L,2,0)</f>
        <v>4</v>
      </c>
      <c r="Z4" s="80"/>
      <c r="AA4" s="80"/>
      <c r="AB4" s="16">
        <f t="shared" ref="AB4:AB22" si="4">Y4+Z4+AA4</f>
        <v>4</v>
      </c>
      <c r="AC4" s="81">
        <f t="shared" ref="AC4:AC24" si="5">AB4/W4</f>
        <v>1.33333333333333</v>
      </c>
      <c r="AD4" s="13">
        <v>2</v>
      </c>
      <c r="AE4" s="17">
        <v>3</v>
      </c>
      <c r="AF4" s="81">
        <f t="shared" ref="AF4:AF24" si="6">AE4/AD4</f>
        <v>1.5</v>
      </c>
      <c r="AG4" s="81">
        <f t="shared" ref="AG4:AG15" si="7">IF(F4&gt;1.2,1.2,F4)*0.6+IF(N4&gt;1.2,1.2,N4)*0.2+IF(AC4&gt;1.2,1.2,AC4)*0.1+IF(AF4&gt;1.2,1.2,AF4)*0.1</f>
        <v>0.756866666666667</v>
      </c>
      <c r="AH4" s="86">
        <f>AG9</f>
        <v>0.86462064171123</v>
      </c>
    </row>
    <row r="5" ht="18" spans="1:34">
      <c r="A5" s="19"/>
      <c r="B5" s="20" t="s">
        <v>44</v>
      </c>
      <c r="C5" s="21">
        <v>2000</v>
      </c>
      <c r="D5" s="22"/>
      <c r="E5" s="23">
        <v>2902</v>
      </c>
      <c r="F5" s="18">
        <f t="shared" si="0"/>
        <v>1.451</v>
      </c>
      <c r="G5" s="21">
        <v>150</v>
      </c>
      <c r="H5" s="17">
        <v>0</v>
      </c>
      <c r="I5" s="15">
        <f>VLOOKUP(B5,[5]鑫e贷客户经理粒度营销数据!$I:$M,5,0)</f>
        <v>81.1</v>
      </c>
      <c r="J5" s="16">
        <f>VLOOKUP(B5,[6]Sheet4!$K:$N,4,0)</f>
        <v>10</v>
      </c>
      <c r="K5" s="16"/>
      <c r="L5" s="16"/>
      <c r="M5" s="16">
        <f t="shared" si="1"/>
        <v>91.1</v>
      </c>
      <c r="N5" s="62">
        <f t="shared" si="2"/>
        <v>0.607333333333333</v>
      </c>
      <c r="O5" s="19" t="s">
        <v>39</v>
      </c>
      <c r="P5" s="17">
        <v>0</v>
      </c>
      <c r="Q5" s="16">
        <f>VLOOKUP(B5,[5]鑫e贷客户经理粒度营销数据!$I:$L,2,0)</f>
        <v>1</v>
      </c>
      <c r="R5" s="74"/>
      <c r="S5" s="73">
        <v>0</v>
      </c>
      <c r="T5" s="73"/>
      <c r="U5" s="16">
        <f t="shared" si="3"/>
        <v>1</v>
      </c>
      <c r="V5" s="20" t="s">
        <v>39</v>
      </c>
      <c r="W5" s="13">
        <v>3</v>
      </c>
      <c r="X5" s="17">
        <v>0</v>
      </c>
      <c r="Y5" s="16">
        <f>VLOOKUP(B5,[6]Sheet1!$K:$L,2,0)</f>
        <v>1</v>
      </c>
      <c r="Z5" s="80"/>
      <c r="AA5" s="80"/>
      <c r="AB5" s="16">
        <f t="shared" si="4"/>
        <v>1</v>
      </c>
      <c r="AC5" s="81">
        <f t="shared" si="5"/>
        <v>0.333333333333333</v>
      </c>
      <c r="AD5" s="13">
        <v>2</v>
      </c>
      <c r="AE5" s="17">
        <v>4</v>
      </c>
      <c r="AF5" s="81">
        <f t="shared" si="6"/>
        <v>2</v>
      </c>
      <c r="AG5" s="81">
        <f t="shared" si="7"/>
        <v>0.9948</v>
      </c>
      <c r="AH5" s="86"/>
    </row>
    <row r="6" ht="18" spans="1:34">
      <c r="A6" s="19"/>
      <c r="B6" s="20" t="s">
        <v>48</v>
      </c>
      <c r="C6" s="21">
        <v>2000</v>
      </c>
      <c r="D6" s="22"/>
      <c r="E6" s="23">
        <v>3699</v>
      </c>
      <c r="F6" s="18">
        <f t="shared" si="0"/>
        <v>1.8495</v>
      </c>
      <c r="G6" s="21">
        <v>200</v>
      </c>
      <c r="H6" s="17">
        <v>10</v>
      </c>
      <c r="I6" s="15">
        <f>VLOOKUP(B6,[5]鑫e贷客户经理粒度营销数据!$I:$M,5,0)</f>
        <v>123.4222</v>
      </c>
      <c r="J6" s="16">
        <f>VLOOKUP(B6,[6]Sheet4!$K:$N,4,0)</f>
        <v>41.4666</v>
      </c>
      <c r="K6" s="16"/>
      <c r="L6" s="16"/>
      <c r="M6" s="16">
        <f t="shared" si="1"/>
        <v>164.8888</v>
      </c>
      <c r="N6" s="62">
        <f t="shared" si="2"/>
        <v>0.824444</v>
      </c>
      <c r="O6" s="19" t="s">
        <v>39</v>
      </c>
      <c r="P6" s="17">
        <v>0</v>
      </c>
      <c r="Q6" s="16">
        <f>VLOOKUP(B6,[5]鑫e贷客户经理粒度营销数据!$I:$L,2,0)</f>
        <v>1</v>
      </c>
      <c r="R6" s="74"/>
      <c r="S6" s="73">
        <v>0</v>
      </c>
      <c r="T6" s="73"/>
      <c r="U6" s="16">
        <f t="shared" si="3"/>
        <v>1</v>
      </c>
      <c r="V6" s="20" t="s">
        <v>39</v>
      </c>
      <c r="W6" s="13">
        <v>5</v>
      </c>
      <c r="X6" s="17">
        <v>0</v>
      </c>
      <c r="Y6" s="16">
        <f>VLOOKUP(B6,[6]Sheet1!$K:$L,2,0)</f>
        <v>1</v>
      </c>
      <c r="Z6" s="80"/>
      <c r="AA6" s="80"/>
      <c r="AB6" s="16">
        <f t="shared" si="4"/>
        <v>1</v>
      </c>
      <c r="AC6" s="81">
        <f t="shared" si="5"/>
        <v>0.2</v>
      </c>
      <c r="AD6" s="13">
        <v>3</v>
      </c>
      <c r="AE6" s="17">
        <v>4</v>
      </c>
      <c r="AF6" s="81">
        <f t="shared" si="6"/>
        <v>1.33333333333333</v>
      </c>
      <c r="AG6" s="81">
        <f t="shared" si="7"/>
        <v>1.0248888</v>
      </c>
      <c r="AH6" s="86"/>
    </row>
    <row r="7" ht="17.25" spans="1:34">
      <c r="A7" s="24"/>
      <c r="B7" s="20" t="s">
        <v>53</v>
      </c>
      <c r="C7" s="21">
        <v>2000</v>
      </c>
      <c r="D7" s="22"/>
      <c r="E7" s="17">
        <v>1371</v>
      </c>
      <c r="F7" s="18">
        <f t="shared" si="0"/>
        <v>0.6855</v>
      </c>
      <c r="G7" s="21">
        <v>150</v>
      </c>
      <c r="H7" s="17">
        <v>0</v>
      </c>
      <c r="I7" s="15">
        <f>VLOOKUP(B7,[5]鑫e贷客户经理粒度营销数据!$I:$M,5,0)</f>
        <v>0</v>
      </c>
      <c r="J7" s="16">
        <v>0</v>
      </c>
      <c r="K7" s="16"/>
      <c r="L7" s="16"/>
      <c r="M7" s="16">
        <f t="shared" si="1"/>
        <v>0</v>
      </c>
      <c r="N7" s="62">
        <f t="shared" si="2"/>
        <v>0</v>
      </c>
      <c r="O7" s="19" t="s">
        <v>39</v>
      </c>
      <c r="P7" s="17">
        <v>0</v>
      </c>
      <c r="Q7" s="16">
        <f>VLOOKUP(B7,[5]鑫e贷客户经理粒度营销数据!$I:$L,2,0)</f>
        <v>0</v>
      </c>
      <c r="R7" s="74"/>
      <c r="S7" s="73">
        <v>0</v>
      </c>
      <c r="T7" s="73"/>
      <c r="U7" s="16">
        <f t="shared" si="3"/>
        <v>0</v>
      </c>
      <c r="V7" s="20" t="s">
        <v>39</v>
      </c>
      <c r="W7" s="13">
        <v>3</v>
      </c>
      <c r="X7" s="17">
        <v>0</v>
      </c>
      <c r="Y7" s="16">
        <v>0</v>
      </c>
      <c r="Z7" s="80"/>
      <c r="AA7" s="80"/>
      <c r="AB7" s="16">
        <f t="shared" si="4"/>
        <v>0</v>
      </c>
      <c r="AC7" s="81">
        <f t="shared" si="5"/>
        <v>0</v>
      </c>
      <c r="AD7" s="13">
        <v>2</v>
      </c>
      <c r="AE7" s="17">
        <v>2</v>
      </c>
      <c r="AF7" s="81">
        <f t="shared" si="6"/>
        <v>1</v>
      </c>
      <c r="AG7" s="81">
        <f t="shared" si="7"/>
        <v>0.5113</v>
      </c>
      <c r="AH7" s="86"/>
    </row>
    <row r="8" ht="17.25" spans="1:34">
      <c r="A8" s="24"/>
      <c r="B8" s="14" t="s">
        <v>43</v>
      </c>
      <c r="C8" s="15">
        <v>2000</v>
      </c>
      <c r="D8" s="22"/>
      <c r="E8" s="17">
        <v>514</v>
      </c>
      <c r="F8" s="18">
        <f t="shared" si="0"/>
        <v>0.257</v>
      </c>
      <c r="G8" s="15">
        <v>150</v>
      </c>
      <c r="H8" s="17">
        <v>0</v>
      </c>
      <c r="I8" s="15">
        <f>VLOOKUP(B8,[5]鑫e贷客户经理粒度营销数据!$I:$M,5,0)</f>
        <v>98.946</v>
      </c>
      <c r="J8" s="16">
        <v>0</v>
      </c>
      <c r="K8" s="16"/>
      <c r="L8" s="16"/>
      <c r="M8" s="16">
        <f t="shared" si="1"/>
        <v>98.946</v>
      </c>
      <c r="N8" s="62">
        <f t="shared" si="2"/>
        <v>0.65964</v>
      </c>
      <c r="O8" s="13"/>
      <c r="P8" s="16">
        <v>0</v>
      </c>
      <c r="Q8" s="16">
        <f>VLOOKUP(B8,[5]鑫e贷客户经理粒度营销数据!$I:$L,2,0)</f>
        <v>2</v>
      </c>
      <c r="R8" s="73"/>
      <c r="S8" s="73">
        <v>0</v>
      </c>
      <c r="T8" s="73"/>
      <c r="U8" s="16">
        <f t="shared" si="3"/>
        <v>2</v>
      </c>
      <c r="V8" s="20" t="s">
        <v>39</v>
      </c>
      <c r="W8" s="13">
        <v>3</v>
      </c>
      <c r="X8" s="17">
        <v>0</v>
      </c>
      <c r="Y8" s="16">
        <f>VLOOKUP(B8,[6]Sheet1!$K:$L,2,0)</f>
        <v>2</v>
      </c>
      <c r="Z8" s="80"/>
      <c r="AA8" s="80"/>
      <c r="AB8" s="16">
        <f t="shared" si="4"/>
        <v>2</v>
      </c>
      <c r="AC8" s="81">
        <f t="shared" si="5"/>
        <v>0.666666666666667</v>
      </c>
      <c r="AD8" s="13">
        <v>2</v>
      </c>
      <c r="AE8" s="17">
        <v>0</v>
      </c>
      <c r="AF8" s="81">
        <f t="shared" si="6"/>
        <v>0</v>
      </c>
      <c r="AG8" s="81">
        <f t="shared" si="7"/>
        <v>0.352794666666667</v>
      </c>
      <c r="AH8" s="86"/>
    </row>
    <row r="9" ht="18.75" spans="1:34">
      <c r="A9" s="25"/>
      <c r="B9" s="26" t="s">
        <v>59</v>
      </c>
      <c r="C9" s="27">
        <f t="shared" ref="C9:G9" si="8">SUM(C4:C8)</f>
        <v>10000</v>
      </c>
      <c r="D9" s="28">
        <f t="shared" si="8"/>
        <v>0</v>
      </c>
      <c r="E9" s="29">
        <f t="shared" si="8"/>
        <v>9748</v>
      </c>
      <c r="F9" s="30">
        <f t="shared" si="0"/>
        <v>0.9748</v>
      </c>
      <c r="G9" s="27">
        <f t="shared" si="8"/>
        <v>800</v>
      </c>
      <c r="H9" s="31">
        <v>30</v>
      </c>
      <c r="I9" s="15">
        <v>387</v>
      </c>
      <c r="J9" s="16">
        <v>71</v>
      </c>
      <c r="K9" s="45"/>
      <c r="L9" s="45"/>
      <c r="M9" s="63">
        <f t="shared" si="1"/>
        <v>458</v>
      </c>
      <c r="N9" s="30">
        <f t="shared" si="2"/>
        <v>0.5725</v>
      </c>
      <c r="O9" s="64" t="s">
        <v>39</v>
      </c>
      <c r="P9" s="45">
        <v>0</v>
      </c>
      <c r="Q9" s="16">
        <v>8</v>
      </c>
      <c r="R9" s="45"/>
      <c r="S9" s="73">
        <v>1</v>
      </c>
      <c r="T9" s="45"/>
      <c r="U9" s="63">
        <f t="shared" si="3"/>
        <v>9</v>
      </c>
      <c r="V9" s="26" t="s">
        <v>39</v>
      </c>
      <c r="W9" s="64">
        <f>SUM(W4:W8)</f>
        <v>17</v>
      </c>
      <c r="X9" s="31">
        <v>0</v>
      </c>
      <c r="Y9" s="16">
        <v>8</v>
      </c>
      <c r="Z9" s="31"/>
      <c r="AA9" s="31"/>
      <c r="AB9" s="63">
        <f t="shared" si="4"/>
        <v>8</v>
      </c>
      <c r="AC9" s="82">
        <f t="shared" si="5"/>
        <v>0.470588235294118</v>
      </c>
      <c r="AD9" s="64">
        <f>SUM(AD4:AD8)</f>
        <v>11</v>
      </c>
      <c r="AE9" s="31">
        <f>SUM(AE4:AE8)</f>
        <v>13</v>
      </c>
      <c r="AF9" s="82">
        <f t="shared" si="6"/>
        <v>1.18181818181818</v>
      </c>
      <c r="AG9" s="82">
        <f t="shared" si="7"/>
        <v>0.86462064171123</v>
      </c>
      <c r="AH9" s="87"/>
    </row>
    <row r="10" ht="18" spans="1:34">
      <c r="A10" s="13" t="s">
        <v>63</v>
      </c>
      <c r="B10" s="32" t="s">
        <v>64</v>
      </c>
      <c r="C10" s="15">
        <v>2000</v>
      </c>
      <c r="D10" s="16">
        <v>112</v>
      </c>
      <c r="E10" s="94">
        <v>3552</v>
      </c>
      <c r="F10" s="18">
        <f t="shared" si="0"/>
        <v>1.776</v>
      </c>
      <c r="G10" s="15">
        <v>150</v>
      </c>
      <c r="H10" s="17">
        <v>0</v>
      </c>
      <c r="I10" s="15">
        <f>VLOOKUP(B10,[5]鑫e贷客户经理粒度营销数据!$I:$M,5,0)</f>
        <v>1</v>
      </c>
      <c r="J10" s="16">
        <v>0</v>
      </c>
      <c r="K10" s="16"/>
      <c r="L10" s="16"/>
      <c r="M10" s="16">
        <f t="shared" si="1"/>
        <v>1</v>
      </c>
      <c r="N10" s="18">
        <f t="shared" si="2"/>
        <v>0.00666666666666667</v>
      </c>
      <c r="O10" s="13" t="s">
        <v>39</v>
      </c>
      <c r="P10" s="17">
        <v>0</v>
      </c>
      <c r="Q10" s="16">
        <f>VLOOKUP(B10,[5]鑫e贷客户经理粒度营销数据!$I:$L,2,0)</f>
        <v>2</v>
      </c>
      <c r="R10" s="73"/>
      <c r="S10" s="73">
        <f>VLOOKUP(B10,[6]Sheet2!$K:$L,2,0)</f>
        <v>1</v>
      </c>
      <c r="T10" s="73"/>
      <c r="U10" s="16">
        <f t="shared" si="3"/>
        <v>3</v>
      </c>
      <c r="V10" s="14" t="s">
        <v>39</v>
      </c>
      <c r="W10" s="13">
        <v>3</v>
      </c>
      <c r="X10" s="17">
        <v>0</v>
      </c>
      <c r="Y10" s="16">
        <f>VLOOKUP(B10,[6]Sheet1!$K:$L,2,0)</f>
        <v>2</v>
      </c>
      <c r="Z10" s="80"/>
      <c r="AA10" s="80"/>
      <c r="AB10" s="16">
        <f t="shared" si="4"/>
        <v>2</v>
      </c>
      <c r="AC10" s="81">
        <f t="shared" si="5"/>
        <v>0.666666666666667</v>
      </c>
      <c r="AD10" s="13">
        <v>2</v>
      </c>
      <c r="AE10" s="17">
        <v>0</v>
      </c>
      <c r="AF10" s="81">
        <f t="shared" si="6"/>
        <v>0</v>
      </c>
      <c r="AG10" s="81">
        <f t="shared" si="7"/>
        <v>0.788</v>
      </c>
      <c r="AH10" s="86">
        <f>AG15</f>
        <v>0.9733</v>
      </c>
    </row>
    <row r="11" ht="18" spans="1:34">
      <c r="A11" s="19"/>
      <c r="B11" s="33" t="s">
        <v>46</v>
      </c>
      <c r="C11" s="21">
        <v>2000</v>
      </c>
      <c r="D11" s="22"/>
      <c r="E11" s="95">
        <v>2956</v>
      </c>
      <c r="F11" s="18">
        <f t="shared" si="0"/>
        <v>1.478</v>
      </c>
      <c r="G11" s="21">
        <v>150</v>
      </c>
      <c r="H11" s="13">
        <v>18</v>
      </c>
      <c r="I11" s="15">
        <f>VLOOKUP(B11,[5]鑫e贷客户经理粒度营销数据!$I:$M,5,0)</f>
        <v>62.0425</v>
      </c>
      <c r="J11" s="16">
        <v>0</v>
      </c>
      <c r="K11" s="22"/>
      <c r="L11" s="22"/>
      <c r="M11" s="16">
        <f t="shared" si="1"/>
        <v>62.0425</v>
      </c>
      <c r="N11" s="62">
        <f t="shared" si="2"/>
        <v>0.413616666666667</v>
      </c>
      <c r="O11" s="19" t="s">
        <v>39</v>
      </c>
      <c r="P11" s="17">
        <v>0</v>
      </c>
      <c r="Q11" s="16">
        <f>VLOOKUP(B11,[5]鑫e贷客户经理粒度营销数据!$I:$L,2,0)</f>
        <v>2</v>
      </c>
      <c r="R11" s="74"/>
      <c r="S11" s="73">
        <v>0</v>
      </c>
      <c r="T11" s="73"/>
      <c r="U11" s="16">
        <f t="shared" si="3"/>
        <v>2</v>
      </c>
      <c r="V11" s="20" t="s">
        <v>39</v>
      </c>
      <c r="W11" s="13">
        <v>3</v>
      </c>
      <c r="X11" s="17">
        <v>0</v>
      </c>
      <c r="Y11" s="16">
        <f>VLOOKUP(B11,[6]Sheet1!$K:$L,2,0)</f>
        <v>2</v>
      </c>
      <c r="Z11" s="80"/>
      <c r="AA11" s="80"/>
      <c r="AB11" s="16">
        <f t="shared" si="4"/>
        <v>2</v>
      </c>
      <c r="AC11" s="81">
        <f t="shared" si="5"/>
        <v>0.666666666666667</v>
      </c>
      <c r="AD11" s="13">
        <v>2</v>
      </c>
      <c r="AE11" s="17">
        <v>2</v>
      </c>
      <c r="AF11" s="81">
        <f t="shared" si="6"/>
        <v>1</v>
      </c>
      <c r="AG11" s="81">
        <f t="shared" si="7"/>
        <v>0.96939</v>
      </c>
      <c r="AH11" s="86"/>
    </row>
    <row r="12" ht="17.25" spans="1:34">
      <c r="A12" s="19"/>
      <c r="B12" s="33" t="s">
        <v>62</v>
      </c>
      <c r="C12" s="21">
        <v>2000</v>
      </c>
      <c r="D12" s="22"/>
      <c r="E12" s="35">
        <v>1740</v>
      </c>
      <c r="F12" s="18">
        <f t="shared" si="0"/>
        <v>0.87</v>
      </c>
      <c r="G12" s="21">
        <v>150</v>
      </c>
      <c r="H12" s="17">
        <v>23</v>
      </c>
      <c r="I12" s="15">
        <f>VLOOKUP(B12,[5]鑫e贷客户经理粒度营销数据!$I:$M,5,0)</f>
        <v>156.6064</v>
      </c>
      <c r="J12" s="16">
        <v>0</v>
      </c>
      <c r="K12" s="22"/>
      <c r="L12" s="22"/>
      <c r="M12" s="16">
        <f t="shared" si="1"/>
        <v>156.6064</v>
      </c>
      <c r="N12" s="62">
        <f t="shared" si="2"/>
        <v>1.04404266666667</v>
      </c>
      <c r="O12" s="19" t="s">
        <v>39</v>
      </c>
      <c r="P12" s="17">
        <v>0</v>
      </c>
      <c r="Q12" s="16">
        <f>VLOOKUP(B12,[5]鑫e贷客户经理粒度营销数据!$I:$L,2,0)</f>
        <v>5</v>
      </c>
      <c r="R12" s="74"/>
      <c r="S12" s="73">
        <v>0</v>
      </c>
      <c r="T12" s="73"/>
      <c r="U12" s="16">
        <f t="shared" si="3"/>
        <v>5</v>
      </c>
      <c r="V12" s="20" t="s">
        <v>39</v>
      </c>
      <c r="W12" s="13">
        <v>3</v>
      </c>
      <c r="X12" s="17">
        <v>0</v>
      </c>
      <c r="Y12" s="16">
        <f>VLOOKUP(B12,[6]Sheet1!$K:$L,2,0)</f>
        <v>5</v>
      </c>
      <c r="Z12" s="80"/>
      <c r="AA12" s="80"/>
      <c r="AB12" s="16">
        <f t="shared" si="4"/>
        <v>5</v>
      </c>
      <c r="AC12" s="81">
        <f t="shared" si="5"/>
        <v>1.66666666666667</v>
      </c>
      <c r="AD12" s="13">
        <v>2</v>
      </c>
      <c r="AE12" s="17">
        <v>3</v>
      </c>
      <c r="AF12" s="81">
        <f t="shared" si="6"/>
        <v>1.5</v>
      </c>
      <c r="AG12" s="81">
        <f t="shared" si="7"/>
        <v>0.970808533333333</v>
      </c>
      <c r="AH12" s="86"/>
    </row>
    <row r="13" ht="17.25" spans="1:34">
      <c r="A13" s="24"/>
      <c r="B13" s="36" t="s">
        <v>74</v>
      </c>
      <c r="C13" s="37">
        <v>2000</v>
      </c>
      <c r="D13" s="22">
        <v>350</v>
      </c>
      <c r="E13" s="34">
        <v>2969.5</v>
      </c>
      <c r="F13" s="18">
        <f t="shared" si="0"/>
        <v>1.48475</v>
      </c>
      <c r="G13" s="21">
        <v>150</v>
      </c>
      <c r="H13" s="15">
        <v>2</v>
      </c>
      <c r="I13" s="15">
        <f>VLOOKUP(B13,[5]鑫e贷客户经理粒度营销数据!$I:$M,5,0)</f>
        <v>81.2017</v>
      </c>
      <c r="J13" s="16">
        <f>VLOOKUP(B13,[6]Sheet4!$K:$N,4,0)</f>
        <v>16.9</v>
      </c>
      <c r="K13" s="22"/>
      <c r="L13" s="22"/>
      <c r="M13" s="16">
        <f t="shared" si="1"/>
        <v>98.1017</v>
      </c>
      <c r="N13" s="62">
        <f t="shared" si="2"/>
        <v>0.654011333333333</v>
      </c>
      <c r="O13" s="24" t="s">
        <v>39</v>
      </c>
      <c r="P13" s="17">
        <v>0</v>
      </c>
      <c r="Q13" s="16">
        <f>VLOOKUP(B13,[5]鑫e贷客户经理粒度营销数据!$I:$L,2,0)</f>
        <v>2</v>
      </c>
      <c r="R13" s="75"/>
      <c r="S13" s="73">
        <v>0</v>
      </c>
      <c r="T13" s="73"/>
      <c r="U13" s="16">
        <f t="shared" si="3"/>
        <v>2</v>
      </c>
      <c r="V13" s="76" t="s">
        <v>39</v>
      </c>
      <c r="W13" s="13">
        <v>3</v>
      </c>
      <c r="X13" s="17">
        <v>0</v>
      </c>
      <c r="Y13" s="16">
        <f>VLOOKUP(B13,[6]Sheet1!$K:$L,2,0)</f>
        <v>1</v>
      </c>
      <c r="Z13" s="75"/>
      <c r="AA13" s="75"/>
      <c r="AB13" s="16">
        <f t="shared" si="4"/>
        <v>1</v>
      </c>
      <c r="AC13" s="81">
        <f t="shared" si="5"/>
        <v>0.333333333333333</v>
      </c>
      <c r="AD13" s="13">
        <v>2</v>
      </c>
      <c r="AE13" s="17">
        <v>0</v>
      </c>
      <c r="AF13" s="81">
        <f t="shared" si="6"/>
        <v>0</v>
      </c>
      <c r="AG13" s="81">
        <f t="shared" si="7"/>
        <v>0.8841356</v>
      </c>
      <c r="AH13" s="86"/>
    </row>
    <row r="14" ht="17.25" spans="1:34">
      <c r="A14" s="24"/>
      <c r="B14" s="36" t="s">
        <v>56</v>
      </c>
      <c r="C14" s="37">
        <v>2000</v>
      </c>
      <c r="D14" s="22"/>
      <c r="E14" s="17">
        <v>617.5</v>
      </c>
      <c r="F14" s="18">
        <f t="shared" si="0"/>
        <v>0.30875</v>
      </c>
      <c r="G14" s="21">
        <v>150</v>
      </c>
      <c r="H14" s="13">
        <v>0</v>
      </c>
      <c r="I14" s="15">
        <f>VLOOKUP(B14,[5]鑫e贷客户经理粒度营销数据!$I:$M,5,0)</f>
        <v>85.7</v>
      </c>
      <c r="J14" s="16">
        <f>VLOOKUP(B14,[6]Sheet4!$K:$N,4,0)</f>
        <v>8</v>
      </c>
      <c r="K14" s="22"/>
      <c r="L14" s="22"/>
      <c r="M14" s="16">
        <f t="shared" si="1"/>
        <v>93.7</v>
      </c>
      <c r="N14" s="65">
        <f t="shared" si="2"/>
        <v>0.624666666666667</v>
      </c>
      <c r="O14" s="24" t="s">
        <v>39</v>
      </c>
      <c r="P14" s="17">
        <v>0</v>
      </c>
      <c r="Q14" s="16">
        <f>VLOOKUP(B14,[5]鑫e贷客户经理粒度营销数据!$I:$L,2,0)</f>
        <v>1</v>
      </c>
      <c r="R14" s="75"/>
      <c r="S14" s="73">
        <v>0</v>
      </c>
      <c r="T14" s="73"/>
      <c r="U14" s="16">
        <f t="shared" si="3"/>
        <v>1</v>
      </c>
      <c r="V14" s="76" t="s">
        <v>39</v>
      </c>
      <c r="W14" s="13">
        <v>3</v>
      </c>
      <c r="X14" s="17">
        <v>0</v>
      </c>
      <c r="Y14" s="16">
        <f>VLOOKUP(B14,[6]Sheet1!$K:$L,2,0)</f>
        <v>1</v>
      </c>
      <c r="Z14" s="75"/>
      <c r="AA14" s="75"/>
      <c r="AB14" s="16">
        <f t="shared" si="4"/>
        <v>1</v>
      </c>
      <c r="AC14" s="83">
        <f t="shared" si="5"/>
        <v>0.333333333333333</v>
      </c>
      <c r="AD14" s="13">
        <v>2</v>
      </c>
      <c r="AE14" s="17">
        <v>3</v>
      </c>
      <c r="AF14" s="83">
        <f t="shared" si="6"/>
        <v>1.5</v>
      </c>
      <c r="AG14" s="81">
        <f t="shared" si="7"/>
        <v>0.463516666666667</v>
      </c>
      <c r="AH14" s="86"/>
    </row>
    <row r="15" ht="18.75" spans="1:34">
      <c r="A15" s="38"/>
      <c r="B15" s="39" t="s">
        <v>59</v>
      </c>
      <c r="C15" s="40">
        <f t="shared" ref="C15:G15" si="9">SUM(C10:C14)</f>
        <v>10000</v>
      </c>
      <c r="D15" s="28">
        <f t="shared" si="9"/>
        <v>462</v>
      </c>
      <c r="E15" s="29">
        <f t="shared" si="9"/>
        <v>11835</v>
      </c>
      <c r="F15" s="30">
        <f t="shared" si="0"/>
        <v>1.1835</v>
      </c>
      <c r="G15" s="40">
        <f t="shared" si="9"/>
        <v>750</v>
      </c>
      <c r="H15" s="96">
        <v>43</v>
      </c>
      <c r="I15" s="15">
        <v>387</v>
      </c>
      <c r="J15" s="16">
        <v>25</v>
      </c>
      <c r="K15" s="28"/>
      <c r="L15" s="28"/>
      <c r="M15" s="63">
        <f t="shared" si="1"/>
        <v>412</v>
      </c>
      <c r="N15" s="66">
        <f t="shared" si="2"/>
        <v>0.549333333333333</v>
      </c>
      <c r="O15" s="38" t="s">
        <v>39</v>
      </c>
      <c r="P15" s="28">
        <v>0</v>
      </c>
      <c r="Q15" s="16">
        <v>12</v>
      </c>
      <c r="R15" s="45"/>
      <c r="S15" s="73">
        <v>1</v>
      </c>
      <c r="T15" s="45"/>
      <c r="U15" s="63">
        <f t="shared" si="3"/>
        <v>13</v>
      </c>
      <c r="V15" s="39" t="s">
        <v>39</v>
      </c>
      <c r="W15" s="64">
        <f>SUM(W10:W14)</f>
        <v>15</v>
      </c>
      <c r="X15" s="31">
        <v>0</v>
      </c>
      <c r="Y15" s="16">
        <v>11</v>
      </c>
      <c r="Z15" s="31"/>
      <c r="AA15" s="31"/>
      <c r="AB15" s="63">
        <f t="shared" si="4"/>
        <v>11</v>
      </c>
      <c r="AC15" s="82">
        <f t="shared" si="5"/>
        <v>0.733333333333333</v>
      </c>
      <c r="AD15" s="64">
        <f>SUM(AD10:AD14)</f>
        <v>10</v>
      </c>
      <c r="AE15" s="31">
        <f>SUM(AE10:AE14)</f>
        <v>8</v>
      </c>
      <c r="AF15" s="82">
        <f t="shared" si="6"/>
        <v>0.8</v>
      </c>
      <c r="AG15" s="82">
        <f t="shared" si="7"/>
        <v>0.9733</v>
      </c>
      <c r="AH15" s="88"/>
    </row>
    <row r="16" ht="18" spans="1:34">
      <c r="A16" s="41" t="s">
        <v>83</v>
      </c>
      <c r="B16" s="14" t="s">
        <v>73</v>
      </c>
      <c r="C16" s="15" t="s">
        <v>39</v>
      </c>
      <c r="D16" s="17" t="s">
        <v>39</v>
      </c>
      <c r="E16" s="42" t="s">
        <v>39</v>
      </c>
      <c r="F16" s="18" t="s">
        <v>39</v>
      </c>
      <c r="G16" s="15">
        <v>1500</v>
      </c>
      <c r="H16" s="16">
        <v>51</v>
      </c>
      <c r="I16" s="15">
        <f>VLOOKUP(B16,[5]鑫e贷客户经理粒度营销数据!$I:$M,5,0)</f>
        <v>941.4688</v>
      </c>
      <c r="J16" s="16">
        <f>VLOOKUP(B16,[6]Sheet4!$K:$N,4,0)</f>
        <v>457.5342</v>
      </c>
      <c r="K16" s="67"/>
      <c r="L16" s="16"/>
      <c r="M16" s="16">
        <f t="shared" si="1"/>
        <v>1399.003</v>
      </c>
      <c r="N16" s="18">
        <f t="shared" si="2"/>
        <v>0.932668666666667</v>
      </c>
      <c r="O16" s="13">
        <v>65</v>
      </c>
      <c r="P16" s="16">
        <v>3</v>
      </c>
      <c r="Q16" s="16">
        <f>VLOOKUP(B16,[5]鑫e贷客户经理粒度营销数据!$I:$L,2,0)</f>
        <v>80</v>
      </c>
      <c r="R16" s="73"/>
      <c r="S16" s="73">
        <f>VLOOKUP(B16,[6]Sheet2!$K:$L,2,0)</f>
        <v>32</v>
      </c>
      <c r="T16" s="73">
        <v>2</v>
      </c>
      <c r="U16" s="16">
        <f t="shared" si="3"/>
        <v>114</v>
      </c>
      <c r="V16" s="18">
        <f t="shared" ref="V16:V24" si="10">U16/O16</f>
        <v>1.75384615384615</v>
      </c>
      <c r="W16" s="15">
        <v>45</v>
      </c>
      <c r="X16" s="16">
        <v>3</v>
      </c>
      <c r="Y16" s="16">
        <f>VLOOKUP(B16,[6]Sheet1!$K:$L,2,0)</f>
        <v>99</v>
      </c>
      <c r="Z16" s="80"/>
      <c r="AA16" s="80"/>
      <c r="AB16" s="16">
        <f t="shared" si="4"/>
        <v>99</v>
      </c>
      <c r="AC16" s="81">
        <f t="shared" si="5"/>
        <v>2.2</v>
      </c>
      <c r="AD16" s="13">
        <v>5</v>
      </c>
      <c r="AE16" s="17">
        <v>6</v>
      </c>
      <c r="AF16" s="81">
        <f t="shared" si="6"/>
        <v>1.2</v>
      </c>
      <c r="AG16" s="81">
        <f t="shared" ref="AG16:AG23" si="11">IF(N16&gt;1.2,1.2,N16)*0.6+IF(V16&gt;1.2,1.2,V16)*0.1+IF(AC16&gt;1.2,1.2,AC16)*0.2+IF(AF16&gt;1.2,1.2,AF16)*0.1</f>
        <v>1.0396012</v>
      </c>
      <c r="AH16" s="89">
        <f t="shared" ref="AH16:AH22" si="12">AG16</f>
        <v>1.0396012</v>
      </c>
    </row>
    <row r="17" ht="17.25" spans="1:34">
      <c r="A17" s="41"/>
      <c r="B17" s="20" t="s">
        <v>66</v>
      </c>
      <c r="C17" s="21" t="s">
        <v>39</v>
      </c>
      <c r="D17" s="35" t="s">
        <v>39</v>
      </c>
      <c r="E17" s="42" t="s">
        <v>39</v>
      </c>
      <c r="F17" s="18" t="s">
        <v>39</v>
      </c>
      <c r="G17" s="21">
        <v>750</v>
      </c>
      <c r="H17" s="16">
        <v>23</v>
      </c>
      <c r="I17" s="15">
        <f>VLOOKUP(B17,[5]鑫e贷客户经理粒度营销数据!$I:$M,5,0)</f>
        <v>137.018</v>
      </c>
      <c r="J17" s="16">
        <f>VLOOKUP(B17,[6]Sheet4!$K:$N,4,0)</f>
        <v>290.2022</v>
      </c>
      <c r="K17" s="67"/>
      <c r="L17" s="16"/>
      <c r="M17" s="16">
        <f t="shared" si="1"/>
        <v>427.2202</v>
      </c>
      <c r="N17" s="62">
        <f t="shared" si="2"/>
        <v>0.569626933333333</v>
      </c>
      <c r="O17" s="19">
        <v>65</v>
      </c>
      <c r="P17" s="16">
        <v>0</v>
      </c>
      <c r="Q17" s="16">
        <f>VLOOKUP(B17,[5]鑫e贷客户经理粒度营销数据!$I:$L,2,0)</f>
        <v>80</v>
      </c>
      <c r="R17" s="74">
        <v>14</v>
      </c>
      <c r="S17" s="73">
        <f>VLOOKUP(B17,[6]Sheet2!$K:$L,2,0)</f>
        <v>12</v>
      </c>
      <c r="T17" s="73"/>
      <c r="U17" s="16">
        <f t="shared" si="3"/>
        <v>106</v>
      </c>
      <c r="V17" s="18">
        <f t="shared" si="10"/>
        <v>1.63076923076923</v>
      </c>
      <c r="W17" s="15">
        <v>45</v>
      </c>
      <c r="X17" s="16">
        <v>0</v>
      </c>
      <c r="Y17" s="16">
        <f>VLOOKUP(B17,[6]Sheet1!$K:$L,2,0)</f>
        <v>77</v>
      </c>
      <c r="Z17" s="80">
        <v>3</v>
      </c>
      <c r="AA17" s="80"/>
      <c r="AB17" s="16">
        <f t="shared" si="4"/>
        <v>80</v>
      </c>
      <c r="AC17" s="81">
        <f t="shared" si="5"/>
        <v>1.77777777777778</v>
      </c>
      <c r="AD17" s="13">
        <v>3</v>
      </c>
      <c r="AE17" s="17">
        <v>6</v>
      </c>
      <c r="AF17" s="81">
        <f t="shared" si="6"/>
        <v>2</v>
      </c>
      <c r="AG17" s="81">
        <f t="shared" si="11"/>
        <v>0.82177616</v>
      </c>
      <c r="AH17" s="89">
        <f t="shared" si="12"/>
        <v>0.82177616</v>
      </c>
    </row>
    <row r="18" ht="18" customHeight="1" spans="1:34">
      <c r="A18" s="41"/>
      <c r="B18" s="14" t="s">
        <v>70</v>
      </c>
      <c r="C18" s="15" t="s">
        <v>39</v>
      </c>
      <c r="D18" s="17" t="s">
        <v>39</v>
      </c>
      <c r="E18" s="42" t="s">
        <v>39</v>
      </c>
      <c r="F18" s="18" t="s">
        <v>39</v>
      </c>
      <c r="G18" s="21">
        <v>750</v>
      </c>
      <c r="H18" s="13">
        <v>50</v>
      </c>
      <c r="I18" s="15">
        <f>VLOOKUP(B18,[5]鑫e贷客户经理粒度营销数据!$I:$M,5,0)</f>
        <v>388.1012</v>
      </c>
      <c r="J18" s="16">
        <f>VLOOKUP(B18,[6]Sheet4!$K:$N,4,0)</f>
        <v>258.7916</v>
      </c>
      <c r="K18" s="67"/>
      <c r="L18" s="16"/>
      <c r="M18" s="16">
        <f t="shared" si="1"/>
        <v>646.8928</v>
      </c>
      <c r="N18" s="62">
        <f t="shared" si="2"/>
        <v>0.862523733333333</v>
      </c>
      <c r="O18" s="13">
        <v>65</v>
      </c>
      <c r="P18" s="16">
        <v>6</v>
      </c>
      <c r="Q18" s="16">
        <f>VLOOKUP(B18,[5]鑫e贷客户经理粒度营销数据!$I:$L,2,0)</f>
        <v>39</v>
      </c>
      <c r="R18" s="73">
        <v>6</v>
      </c>
      <c r="S18" s="73">
        <f>VLOOKUP(B18,[6]Sheet2!$K:$L,2,0)</f>
        <v>9</v>
      </c>
      <c r="T18" s="73"/>
      <c r="U18" s="16">
        <f t="shared" si="3"/>
        <v>54</v>
      </c>
      <c r="V18" s="18">
        <f t="shared" si="10"/>
        <v>0.830769230769231</v>
      </c>
      <c r="W18" s="15">
        <v>45</v>
      </c>
      <c r="X18" s="16">
        <v>2</v>
      </c>
      <c r="Y18" s="16">
        <f>VLOOKUP(B18,[6]Sheet1!$K:$L,2,0)</f>
        <v>22</v>
      </c>
      <c r="Z18" s="80"/>
      <c r="AA18" s="80"/>
      <c r="AB18" s="16">
        <f t="shared" si="4"/>
        <v>22</v>
      </c>
      <c r="AC18" s="81">
        <f t="shared" si="5"/>
        <v>0.488888888888889</v>
      </c>
      <c r="AD18" s="13">
        <v>3</v>
      </c>
      <c r="AE18" s="17">
        <v>3</v>
      </c>
      <c r="AF18" s="81">
        <f t="shared" si="6"/>
        <v>1</v>
      </c>
      <c r="AG18" s="81">
        <f t="shared" si="11"/>
        <v>0.798368940854701</v>
      </c>
      <c r="AH18" s="89">
        <f t="shared" si="12"/>
        <v>0.798368940854701</v>
      </c>
    </row>
    <row r="19" ht="17.25" spans="1:34">
      <c r="A19" s="41"/>
      <c r="B19" s="20" t="s">
        <v>52</v>
      </c>
      <c r="C19" s="21" t="s">
        <v>39</v>
      </c>
      <c r="D19" s="35" t="s">
        <v>39</v>
      </c>
      <c r="E19" s="42" t="s">
        <v>39</v>
      </c>
      <c r="F19" s="18" t="s">
        <v>39</v>
      </c>
      <c r="G19" s="21">
        <v>650</v>
      </c>
      <c r="H19" s="13">
        <v>80</v>
      </c>
      <c r="I19" s="15">
        <f>VLOOKUP(B19,[5]鑫e贷客户经理粒度营销数据!$I:$M,5,0)</f>
        <v>119.8</v>
      </c>
      <c r="J19" s="16">
        <f>VLOOKUP(B19,[6]Sheet4!$K:$N,4,0)</f>
        <v>709.726</v>
      </c>
      <c r="K19" s="67"/>
      <c r="L19" s="16"/>
      <c r="M19" s="16">
        <f t="shared" si="1"/>
        <v>829.526</v>
      </c>
      <c r="N19" s="62">
        <f t="shared" si="2"/>
        <v>1.27619384615385</v>
      </c>
      <c r="O19" s="19">
        <v>60</v>
      </c>
      <c r="P19" s="16">
        <v>2</v>
      </c>
      <c r="Q19" s="16">
        <f>VLOOKUP(B19,[5]鑫e贷客户经理粒度营销数据!$I:$L,2,0)</f>
        <v>41</v>
      </c>
      <c r="R19" s="73">
        <v>13</v>
      </c>
      <c r="S19" s="73">
        <f>VLOOKUP(B19,[6]Sheet2!$K:$L,2,0)</f>
        <v>25</v>
      </c>
      <c r="T19" s="73"/>
      <c r="U19" s="16">
        <f t="shared" si="3"/>
        <v>79</v>
      </c>
      <c r="V19" s="18">
        <f t="shared" si="10"/>
        <v>1.31666666666667</v>
      </c>
      <c r="W19" s="15">
        <v>40</v>
      </c>
      <c r="X19" s="16">
        <v>2</v>
      </c>
      <c r="Y19" s="16">
        <f>VLOOKUP(B19,[6]Sheet1!$K:$L,2,0)</f>
        <v>60</v>
      </c>
      <c r="Z19" s="80">
        <v>13</v>
      </c>
      <c r="AA19" s="80"/>
      <c r="AB19" s="16">
        <f t="shared" si="4"/>
        <v>73</v>
      </c>
      <c r="AC19" s="81">
        <f t="shared" si="5"/>
        <v>1.825</v>
      </c>
      <c r="AD19" s="19">
        <v>3</v>
      </c>
      <c r="AE19" s="17">
        <v>3</v>
      </c>
      <c r="AF19" s="81">
        <f t="shared" si="6"/>
        <v>1</v>
      </c>
      <c r="AG19" s="81">
        <f t="shared" si="11"/>
        <v>1.18</v>
      </c>
      <c r="AH19" s="90">
        <f t="shared" si="12"/>
        <v>1.18</v>
      </c>
    </row>
    <row r="20" ht="17.25" spans="1:34">
      <c r="A20" s="41"/>
      <c r="B20" s="20" t="s">
        <v>35</v>
      </c>
      <c r="C20" s="21" t="s">
        <v>39</v>
      </c>
      <c r="D20" s="35" t="s">
        <v>39</v>
      </c>
      <c r="E20" s="42" t="s">
        <v>39</v>
      </c>
      <c r="F20" s="18" t="s">
        <v>39</v>
      </c>
      <c r="G20" s="21">
        <v>500</v>
      </c>
      <c r="H20" s="13">
        <v>10</v>
      </c>
      <c r="I20" s="15">
        <f>VLOOKUP(B20,[5]鑫e贷客户经理粒度营销数据!$I:$M,5,0)</f>
        <v>130.8</v>
      </c>
      <c r="J20" s="16">
        <f>VLOOKUP(B20,[6]Sheet4!$K:$N,4,0)</f>
        <v>482.5</v>
      </c>
      <c r="K20" s="67"/>
      <c r="L20" s="16"/>
      <c r="M20" s="16">
        <f t="shared" si="1"/>
        <v>613.3</v>
      </c>
      <c r="N20" s="62">
        <f t="shared" si="2"/>
        <v>1.2266</v>
      </c>
      <c r="O20" s="19">
        <v>60</v>
      </c>
      <c r="P20" s="16">
        <v>1</v>
      </c>
      <c r="Q20" s="16">
        <f>VLOOKUP(B20,[5]鑫e贷客户经理粒度营销数据!$I:$L,2,0)</f>
        <v>26</v>
      </c>
      <c r="R20" s="73">
        <v>12</v>
      </c>
      <c r="S20" s="73">
        <f>VLOOKUP(B20,[6]Sheet2!$K:$L,2,0)</f>
        <v>29</v>
      </c>
      <c r="T20" s="73"/>
      <c r="U20" s="16">
        <f t="shared" si="3"/>
        <v>67</v>
      </c>
      <c r="V20" s="18">
        <f t="shared" si="10"/>
        <v>1.11666666666667</v>
      </c>
      <c r="W20" s="15">
        <v>40</v>
      </c>
      <c r="X20" s="16">
        <v>1</v>
      </c>
      <c r="Y20" s="16">
        <f>VLOOKUP(B20,[6]Sheet1!$K:$L,2,0)</f>
        <v>41</v>
      </c>
      <c r="Z20" s="80">
        <v>2</v>
      </c>
      <c r="AA20" s="80"/>
      <c r="AB20" s="16">
        <f t="shared" si="4"/>
        <v>43</v>
      </c>
      <c r="AC20" s="81">
        <f t="shared" si="5"/>
        <v>1.075</v>
      </c>
      <c r="AD20" s="19">
        <v>2</v>
      </c>
      <c r="AE20" s="17">
        <v>2</v>
      </c>
      <c r="AF20" s="81">
        <f t="shared" si="6"/>
        <v>1</v>
      </c>
      <c r="AG20" s="81">
        <f t="shared" si="11"/>
        <v>1.14666666666667</v>
      </c>
      <c r="AH20" s="90">
        <f t="shared" si="12"/>
        <v>1.14666666666667</v>
      </c>
    </row>
    <row r="21" ht="17.25" spans="1:34">
      <c r="A21" s="41"/>
      <c r="B21" s="14" t="s">
        <v>14</v>
      </c>
      <c r="C21" s="15" t="s">
        <v>39</v>
      </c>
      <c r="D21" s="17" t="s">
        <v>39</v>
      </c>
      <c r="E21" s="42" t="s">
        <v>39</v>
      </c>
      <c r="F21" s="18" t="s">
        <v>39</v>
      </c>
      <c r="G21" s="21">
        <v>500</v>
      </c>
      <c r="H21" s="15">
        <v>90</v>
      </c>
      <c r="I21" s="15">
        <f>VLOOKUP(B21,[5]鑫e贷客户经理粒度营销数据!$I:$M,5,0)</f>
        <v>153.8</v>
      </c>
      <c r="J21" s="16">
        <f>VLOOKUP(B21,[6]Sheet4!$K:$N,4,0)</f>
        <v>525.3271</v>
      </c>
      <c r="K21" s="67"/>
      <c r="L21" s="16"/>
      <c r="M21" s="16">
        <f t="shared" si="1"/>
        <v>679.1271</v>
      </c>
      <c r="N21" s="62">
        <f t="shared" si="2"/>
        <v>1.3582542</v>
      </c>
      <c r="O21" s="13">
        <v>60</v>
      </c>
      <c r="P21" s="16">
        <v>2</v>
      </c>
      <c r="Q21" s="16">
        <f>VLOOKUP(B21,[5]鑫e贷客户经理粒度营销数据!$I:$L,2,0)</f>
        <v>28</v>
      </c>
      <c r="R21" s="73">
        <v>6</v>
      </c>
      <c r="S21" s="73">
        <f>VLOOKUP(B21,[6]Sheet2!$K:$L,2,0)</f>
        <v>18</v>
      </c>
      <c r="T21" s="73"/>
      <c r="U21" s="16">
        <f t="shared" si="3"/>
        <v>52</v>
      </c>
      <c r="V21" s="18">
        <f t="shared" si="10"/>
        <v>0.866666666666667</v>
      </c>
      <c r="W21" s="15">
        <v>40</v>
      </c>
      <c r="X21" s="16">
        <v>2</v>
      </c>
      <c r="Y21" s="16">
        <f>VLOOKUP(B21,[6]Sheet1!$K:$L,2,0)</f>
        <v>43</v>
      </c>
      <c r="Z21" s="80">
        <v>5</v>
      </c>
      <c r="AA21" s="80"/>
      <c r="AB21" s="16">
        <f t="shared" si="4"/>
        <v>48</v>
      </c>
      <c r="AC21" s="81">
        <f t="shared" si="5"/>
        <v>1.2</v>
      </c>
      <c r="AD21" s="13">
        <v>2</v>
      </c>
      <c r="AE21" s="17">
        <v>1</v>
      </c>
      <c r="AF21" s="81">
        <f t="shared" si="6"/>
        <v>0.5</v>
      </c>
      <c r="AG21" s="81">
        <f t="shared" si="11"/>
        <v>1.09666666666667</v>
      </c>
      <c r="AH21" s="90">
        <f t="shared" si="12"/>
        <v>1.09666666666667</v>
      </c>
    </row>
    <row r="22" ht="17.25" spans="1:34">
      <c r="A22" s="41"/>
      <c r="B22" s="14" t="s">
        <v>47</v>
      </c>
      <c r="C22" s="15" t="s">
        <v>39</v>
      </c>
      <c r="D22" s="17" t="s">
        <v>39</v>
      </c>
      <c r="E22" s="42" t="s">
        <v>39</v>
      </c>
      <c r="F22" s="18" t="s">
        <v>39</v>
      </c>
      <c r="G22" s="15">
        <v>500</v>
      </c>
      <c r="H22" s="17">
        <v>59</v>
      </c>
      <c r="I22" s="15">
        <f>VLOOKUP(B22,[5]鑫e贷客户经理粒度营销数据!$I:$M,5,0)</f>
        <v>16.9</v>
      </c>
      <c r="J22" s="16">
        <f>VLOOKUP(B22,[6]Sheet4!$K:$N,4,0)</f>
        <v>643.3088</v>
      </c>
      <c r="K22" s="67"/>
      <c r="L22" s="16"/>
      <c r="M22" s="16">
        <f t="shared" si="1"/>
        <v>660.2088</v>
      </c>
      <c r="N22" s="62">
        <f t="shared" si="2"/>
        <v>1.3204176</v>
      </c>
      <c r="O22" s="13">
        <v>60</v>
      </c>
      <c r="P22" s="16">
        <v>2</v>
      </c>
      <c r="Q22" s="16">
        <f>VLOOKUP(B22,[5]鑫e贷客户经理粒度营销数据!$I:$L,2,0)</f>
        <v>30</v>
      </c>
      <c r="R22" s="73"/>
      <c r="S22" s="73">
        <f>VLOOKUP(B22,[6]Sheet2!$K:$L,2,0)</f>
        <v>36</v>
      </c>
      <c r="T22" s="73"/>
      <c r="U22" s="16">
        <f t="shared" si="3"/>
        <v>66</v>
      </c>
      <c r="V22" s="18">
        <f t="shared" si="10"/>
        <v>1.1</v>
      </c>
      <c r="W22" s="15">
        <v>40</v>
      </c>
      <c r="X22" s="16">
        <v>2</v>
      </c>
      <c r="Y22" s="16">
        <f>VLOOKUP(B22,[6]Sheet1!$K:$L,2,0)</f>
        <v>60</v>
      </c>
      <c r="Z22" s="80"/>
      <c r="AA22" s="80"/>
      <c r="AB22" s="16">
        <f t="shared" si="4"/>
        <v>60</v>
      </c>
      <c r="AC22" s="81">
        <f t="shared" si="5"/>
        <v>1.5</v>
      </c>
      <c r="AD22" s="13">
        <v>2</v>
      </c>
      <c r="AE22" s="17">
        <v>2</v>
      </c>
      <c r="AF22" s="81">
        <f t="shared" si="6"/>
        <v>1</v>
      </c>
      <c r="AG22" s="81">
        <f t="shared" si="11"/>
        <v>1.17</v>
      </c>
      <c r="AH22" s="90">
        <f t="shared" si="12"/>
        <v>1.17</v>
      </c>
    </row>
    <row r="23" ht="18.75" spans="1:34">
      <c r="A23" s="43"/>
      <c r="B23" s="26" t="s">
        <v>59</v>
      </c>
      <c r="C23" s="27" t="s">
        <v>39</v>
      </c>
      <c r="D23" s="44" t="s">
        <v>39</v>
      </c>
      <c r="E23" s="44" t="s">
        <v>39</v>
      </c>
      <c r="F23" s="30" t="s">
        <v>39</v>
      </c>
      <c r="G23" s="27">
        <f>SUM(G16:G22)</f>
        <v>5150</v>
      </c>
      <c r="H23" s="45">
        <v>363</v>
      </c>
      <c r="I23" s="15">
        <v>1888</v>
      </c>
      <c r="J23" s="16">
        <v>3367</v>
      </c>
      <c r="K23" s="45"/>
      <c r="L23" s="45"/>
      <c r="M23" s="63">
        <f t="shared" si="1"/>
        <v>5255</v>
      </c>
      <c r="N23" s="30">
        <f t="shared" si="2"/>
        <v>1.02038834951456</v>
      </c>
      <c r="O23" s="64">
        <f>SUM(O16:O22)</f>
        <v>435</v>
      </c>
      <c r="P23" s="45">
        <v>16</v>
      </c>
      <c r="Q23" s="16">
        <v>324</v>
      </c>
      <c r="R23" s="45">
        <f>SUM(R16:R21)</f>
        <v>51</v>
      </c>
      <c r="S23" s="73">
        <v>161</v>
      </c>
      <c r="T23" s="45">
        <f>SUM(T16:T21)</f>
        <v>2</v>
      </c>
      <c r="U23" s="63">
        <f t="shared" si="3"/>
        <v>538</v>
      </c>
      <c r="V23" s="30">
        <f t="shared" si="10"/>
        <v>1.2367816091954</v>
      </c>
      <c r="W23" s="64">
        <f>SUM(W16:W22)</f>
        <v>295</v>
      </c>
      <c r="X23" s="45">
        <v>12</v>
      </c>
      <c r="Y23" s="16">
        <v>402</v>
      </c>
      <c r="Z23" s="31"/>
      <c r="AA23" s="31"/>
      <c r="AB23" s="63">
        <v>403</v>
      </c>
      <c r="AC23" s="82">
        <f t="shared" si="5"/>
        <v>1.36610169491525</v>
      </c>
      <c r="AD23" s="64">
        <f>SUM(AD16:AD22)</f>
        <v>20</v>
      </c>
      <c r="AE23" s="31">
        <f>SUM(AE16:AE22)</f>
        <v>23</v>
      </c>
      <c r="AF23" s="82">
        <f t="shared" si="6"/>
        <v>1.15</v>
      </c>
      <c r="AG23" s="82">
        <f t="shared" si="11"/>
        <v>1.08723300970874</v>
      </c>
      <c r="AH23" s="87" t="s">
        <v>39</v>
      </c>
    </row>
    <row r="24" ht="19.5" spans="1:34">
      <c r="A24" s="46" t="s">
        <v>59</v>
      </c>
      <c r="B24" s="47"/>
      <c r="C24" s="46">
        <f>C9+C15</f>
        <v>20000</v>
      </c>
      <c r="D24" s="48">
        <f>D9+D15</f>
        <v>462</v>
      </c>
      <c r="E24" s="48">
        <f>E9+E15</f>
        <v>21583</v>
      </c>
      <c r="F24" s="49">
        <f>E24/C24</f>
        <v>1.07915</v>
      </c>
      <c r="G24" s="46">
        <f t="shared" ref="G24:J24" si="13">G9+G15+G23</f>
        <v>6700</v>
      </c>
      <c r="H24" s="50">
        <f t="shared" si="13"/>
        <v>436</v>
      </c>
      <c r="I24" s="15">
        <f t="shared" si="13"/>
        <v>2662</v>
      </c>
      <c r="J24" s="16">
        <f t="shared" si="13"/>
        <v>3463</v>
      </c>
      <c r="K24" s="50">
        <f>SUM(K9,K15,K23)</f>
        <v>0</v>
      </c>
      <c r="L24" s="50">
        <f>SUM(L4:L23)</f>
        <v>0</v>
      </c>
      <c r="M24" s="48">
        <f t="shared" ref="M24:Q24" si="14">M9+M15+M23</f>
        <v>6125</v>
      </c>
      <c r="N24" s="49">
        <f t="shared" si="2"/>
        <v>0.914179104477612</v>
      </c>
      <c r="O24" s="46">
        <f>O23</f>
        <v>435</v>
      </c>
      <c r="P24" s="50">
        <f t="shared" si="14"/>
        <v>16</v>
      </c>
      <c r="Q24" s="16">
        <f t="shared" si="14"/>
        <v>344</v>
      </c>
      <c r="R24" s="50">
        <f>R23+R15+R9</f>
        <v>51</v>
      </c>
      <c r="S24" s="73">
        <f>S9+S15+S23</f>
        <v>163</v>
      </c>
      <c r="T24" s="50">
        <v>2</v>
      </c>
      <c r="U24" s="50">
        <f t="shared" si="3"/>
        <v>560</v>
      </c>
      <c r="V24" s="49">
        <f t="shared" si="10"/>
        <v>1.28735632183908</v>
      </c>
      <c r="W24" s="77">
        <f>SUM(W9,W15,W23)</f>
        <v>327</v>
      </c>
      <c r="X24" s="50">
        <f>X9+X15+X23</f>
        <v>12</v>
      </c>
      <c r="Y24" s="16">
        <f>Y9+Y15+Y23</f>
        <v>421</v>
      </c>
      <c r="Z24" s="50">
        <f>SUM(Z16:Z23)</f>
        <v>23</v>
      </c>
      <c r="AA24" s="50">
        <f t="shared" ref="AA24:AE24" si="15">SUM(AA9,AA15,AA23)</f>
        <v>0</v>
      </c>
      <c r="AB24" s="50">
        <f>Y24+Z24+AA24</f>
        <v>444</v>
      </c>
      <c r="AC24" s="49">
        <f t="shared" si="5"/>
        <v>1.35779816513761</v>
      </c>
      <c r="AD24" s="77">
        <f t="shared" si="15"/>
        <v>41</v>
      </c>
      <c r="AE24" s="84">
        <f t="shared" si="15"/>
        <v>44</v>
      </c>
      <c r="AF24" s="49">
        <f t="shared" si="6"/>
        <v>1.07317073170732</v>
      </c>
      <c r="AG24" s="49" t="s">
        <v>39</v>
      </c>
      <c r="AH24" s="91" t="s">
        <v>39</v>
      </c>
    </row>
    <row r="25" ht="18" spans="1:34">
      <c r="A25" s="51" t="s">
        <v>99</v>
      </c>
      <c r="B25" s="52"/>
      <c r="C25" s="52"/>
      <c r="D25" s="52"/>
      <c r="E25" s="52"/>
      <c r="F25" s="52"/>
      <c r="G25" s="52"/>
      <c r="H25" s="52"/>
      <c r="I25" s="68"/>
      <c r="J25" s="68"/>
      <c r="K25" s="68"/>
      <c r="L25" s="68"/>
      <c r="M25" s="68"/>
      <c r="N25" s="69"/>
      <c r="O25" s="70"/>
      <c r="P25" s="68"/>
      <c r="Q25" s="68"/>
      <c r="R25" s="70"/>
      <c r="S25" s="70"/>
      <c r="T25" s="70"/>
      <c r="U25" s="70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92"/>
      <c r="AH25" s="93"/>
    </row>
    <row r="26" ht="16.5" spans="1:34">
      <c r="A26" s="53" t="s">
        <v>102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ht="18" spans="1:34">
      <c r="A27" s="51" t="s">
        <v>105</v>
      </c>
      <c r="B27" s="52"/>
      <c r="C27" s="52"/>
      <c r="D27" s="52"/>
      <c r="E27" s="52"/>
      <c r="F27" s="52"/>
      <c r="G27" s="52"/>
      <c r="H27" s="52"/>
      <c r="I27" s="68"/>
      <c r="J27" s="68"/>
      <c r="K27" s="68"/>
      <c r="L27" s="68"/>
      <c r="M27" s="68"/>
      <c r="N27" s="69"/>
      <c r="O27" s="70"/>
      <c r="P27" s="68"/>
      <c r="Q27" s="68"/>
      <c r="R27" s="70"/>
      <c r="S27" s="70"/>
      <c r="T27" s="70"/>
      <c r="U27" s="70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92"/>
      <c r="AH27" s="93"/>
    </row>
    <row r="28" ht="18" spans="1:34">
      <c r="A28" s="51" t="s">
        <v>109</v>
      </c>
      <c r="B28" s="52"/>
      <c r="C28" s="52"/>
      <c r="D28" s="52"/>
      <c r="E28" s="52"/>
      <c r="F28" s="52"/>
      <c r="G28" s="52"/>
      <c r="H28" s="52"/>
      <c r="I28" s="68"/>
      <c r="J28" s="68"/>
      <c r="K28" s="68"/>
      <c r="L28" s="68"/>
      <c r="M28" s="68"/>
      <c r="N28" s="69"/>
      <c r="O28" s="70"/>
      <c r="P28" s="68"/>
      <c r="Q28" s="68"/>
      <c r="R28" s="70"/>
      <c r="S28" s="70"/>
      <c r="T28" s="70"/>
      <c r="U28" s="70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92"/>
      <c r="AH28" s="93"/>
    </row>
    <row r="29" customFormat="1"/>
    <row r="30" customFormat="1" spans="1:2">
      <c r="A30" t="s">
        <v>790</v>
      </c>
      <c r="B30" t="s">
        <v>791</v>
      </c>
    </row>
    <row r="31" customFormat="1" spans="1:2">
      <c r="A31" t="s">
        <v>793</v>
      </c>
      <c r="B31" s="54" t="s">
        <v>21</v>
      </c>
    </row>
    <row r="32" customFormat="1" spans="1:2">
      <c r="A32" t="s">
        <v>795</v>
      </c>
      <c r="B32" s="54" t="s">
        <v>22</v>
      </c>
    </row>
    <row r="33" customFormat="1" spans="1:2">
      <c r="A33" t="s">
        <v>797</v>
      </c>
      <c r="B33" s="54" t="s">
        <v>23</v>
      </c>
    </row>
    <row r="34" customFormat="1" spans="1:2">
      <c r="A34" t="s">
        <v>799</v>
      </c>
      <c r="B34" s="55" t="s">
        <v>800</v>
      </c>
    </row>
    <row r="35" customFormat="1" spans="1:2">
      <c r="A35" t="s">
        <v>802</v>
      </c>
      <c r="B35" s="55" t="s">
        <v>25</v>
      </c>
    </row>
    <row r="36" customFormat="1" spans="1:2">
      <c r="A36" t="s">
        <v>803</v>
      </c>
      <c r="B36" s="56" t="s">
        <v>26</v>
      </c>
    </row>
    <row r="37" customFormat="1" spans="1:2">
      <c r="A37" t="s">
        <v>804</v>
      </c>
      <c r="B37" s="56" t="s">
        <v>27</v>
      </c>
    </row>
    <row r="38" customFormat="1" spans="1:2">
      <c r="A38" t="s">
        <v>806</v>
      </c>
      <c r="B38" s="57" t="s">
        <v>11</v>
      </c>
    </row>
  </sheetData>
  <mergeCells count="17">
    <mergeCell ref="A1:AH1"/>
    <mergeCell ref="C2:F2"/>
    <mergeCell ref="G2:N2"/>
    <mergeCell ref="O2:V2"/>
    <mergeCell ref="W2:AC2"/>
    <mergeCell ref="AD2:AF2"/>
    <mergeCell ref="A24:B24"/>
    <mergeCell ref="A26:AH26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{ba37e016-898e-40ae-8ed0-e4de2b596639}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{aa281ced-7647-4cd0-8ce5-d6341984809f}</x14:id>
        </ext>
      </extLst>
    </cfRule>
    <cfRule type="dataBar" priority="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{9695a295-e102-4be9-a1bb-5f12feba35b2}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{a3b4feba-77ff-470f-a9af-03ae6a141352}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{b071c065-b60c-4bdb-b253-e6780f86a936}</x14:id>
        </ext>
      </extLst>
    </cfRule>
  </conditionalFormatting>
  <conditionalFormatting sqref="H15:H17">
    <cfRule type="cellIs" dxfId="1" priority="3" operator="equal">
      <formula>0</formula>
    </cfRule>
  </conditionalFormatting>
  <conditionalFormatting sqref="M4:M23">
    <cfRule type="top10" dxfId="2" priority="4" rank="3"/>
  </conditionalFormatting>
  <conditionalFormatting sqref="N4:N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{bbbcd4a0-06fd-4ad4-bbab-39ab631ea118}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{58a95e97-6cd7-4135-bcd2-ed1b72d366eb}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{480d7132-e58f-4376-94dd-b0d4c7ec80b3}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{277a9b21-9d7f-4b4e-afa9-ee9902cc72a0}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{29c39f5c-538f-47d5-a1c8-579f50fb5a12}</x14:id>
        </ext>
      </extLst>
    </cfRule>
  </conditionalFormatting>
  <conditionalFormatting sqref="U4:U23">
    <cfRule type="top10" dxfId="2" priority="2" rank="3"/>
  </conditionalFormatting>
  <conditionalFormatting sqref="V16:V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{dc5b5cf1-30c2-40fc-a8ed-2ff3fbc50b89}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{352ad35b-74ff-4d37-ae5c-38bac07cf2ca}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{78b2a339-b067-42da-a774-c7a11d1d0a93}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{6b58d272-8fc1-433d-9a88-66dfc44ab0e6}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{89805a84-af9d-4466-a2ad-f52ad14003e5}</x14:id>
        </ext>
      </extLst>
    </cfRule>
  </conditionalFormatting>
  <conditionalFormatting sqref="AB4:AB23">
    <cfRule type="top10" dxfId="2" priority="1" rank="3"/>
  </conditionalFormatting>
  <conditionalFormatting sqref="AC4:AC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{a458bfa5-5970-4265-9d56-ab644f0cd653}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{34cc0e2d-e11f-4e6f-841c-014f70d8bea7}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{80ac97ab-060e-4e96-81e1-0cfcfc3265d1}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{2a2068c9-df00-41df-87af-0331d2c0b990}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{e694e777-060a-450e-ae5c-1924bbc3f002}</x14:id>
        </ext>
      </extLst>
    </cfRule>
  </conditionalFormatting>
  <conditionalFormatting sqref="AF4:AF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{073178c5-270e-461a-81dd-49843b5f4bda}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{94d922f1-9515-4686-a908-563e9a80a6c0}</x14:id>
        </ext>
      </extLst>
    </cfRule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{419f3b88-323c-4385-9eed-4f8ab3e27c23}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{e57e3bb6-2f17-4ceb-9c8c-705a2f4a953c}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{857a73b8-3d0d-421a-9018-e102477c8fc2}</x14:id>
        </ext>
      </extLst>
    </cfRule>
  </conditionalFormatting>
  <conditionalFormatting sqref="AG4:AG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{b35ce8e0-24f3-4067-80bc-bfd03337ce98}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{c9ab645e-fda5-4d9d-ba96-b54de287ce53}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{e938855c-675e-4dbc-bcf9-aea03998f56c}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{caff8770-aabb-4e77-8e8a-9c377974e225}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{b094ea89-1d06-41fb-a61b-a524caf031a7}</x14:id>
        </ext>
      </extLst>
    </cfRule>
  </conditionalFormatting>
  <conditionalFormatting sqref="D10:D14 D4:D8">
    <cfRule type="cellIs" dxfId="0" priority="25" operator="greaterThan">
      <formula>0</formula>
    </cfRule>
  </conditionalFormatting>
  <conditionalFormatting sqref="F4:F21 F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{84753cee-054f-47ea-833a-1581d917e451}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{7f77cbf3-e741-4115-a9f4-783a42ad6061}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{0ead49d9-dbe1-4cb2-a82d-8448e16f6336}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{1afbb08b-c147-49f2-bdd0-ce3be38c007e}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{282ada03-195f-4509-91a4-476a36556f18}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7e016-898e-40ae-8ed0-e4de2b5966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a281ced-7647-4cd0-8ce5-d634198480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695a295-e102-4be9-a1bb-5f12feba35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b4feba-77ff-470f-a9af-03ae6a1413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071c065-b60c-4bdb-b253-e6780f86a936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bbbcd4a0-06fd-4ad4-bbab-39ab631ea1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8a95e97-6cd7-4135-bcd2-ed1b72d366e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80d7132-e58f-4376-94dd-b0d4c7ec80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7a9b21-9d7f-4b4e-afa9-ee9902cc72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9c39f5c-538f-47d5-a1c8-579f50fb5a1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dc5b5cf1-30c2-40fc-a8ed-2ff3fbc50b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52ad35b-74ff-4d37-ae5c-38bac07cf2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8b2a339-b067-42da-a774-c7a11d1d0a9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b58d272-8fc1-433d-9a88-66dfc44ab0e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9805a84-af9d-4466-a2ad-f52ad14003e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a458bfa5-5970-4265-9d56-ab644f0cd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4cc0e2d-e11f-4e6f-841c-014f70d8be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0ac97ab-060e-4e96-81e1-0cfcfc3265d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a2068c9-df00-41df-87af-0331d2c0b99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694e777-060a-450e-ae5c-1924bbc3f00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073178c5-270e-461a-81dd-49843b5f4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4d922f1-9515-4686-a908-563e9a80a6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19f3b88-323c-4385-9eed-4f8ab3e27c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7e3bb6-2f17-4ceb-9c8c-705a2f4a953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7a73b8-3d0d-421a-9018-e102477c8f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b35ce8e0-24f3-4067-80bc-bfd03337c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c9ab645e-fda5-4d9d-ba96-b54de287ce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938855c-675e-4dbc-bcf9-aea03998f56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ff8770-aabb-4e77-8e8a-9c377974e22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094ea89-1d06-41fb-a61b-a524caf031a7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84753cee-054f-47ea-833a-1581d917e4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f77cbf3-e741-4115-a9f4-783a42ad60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ead49d9-dbe1-4cb2-a82d-8448e16f633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afbb08b-c147-49f2-bdd0-ce3be38c00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82ada03-195f-4509-91a4-476a36556f1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F4:F21 F23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8"/>
  <sheetViews>
    <sheetView workbookViewId="0">
      <pane xSplit="2" topLeftCell="C1" activePane="topRight" state="frozen"/>
      <selection/>
      <selection pane="topRight" activeCell="A1" sqref="$A1:$XFD1048576"/>
    </sheetView>
  </sheetViews>
  <sheetFormatPr defaultColWidth="9" defaultRowHeight="13.5"/>
  <cols>
    <col min="4" max="4" width="9" customWidth="1"/>
    <col min="8" max="8" width="9" customWidth="1"/>
    <col min="9" max="12" width="9" hidden="1" customWidth="1"/>
    <col min="16" max="16" width="9" customWidth="1"/>
    <col min="17" max="20" width="9" hidden="1" customWidth="1"/>
    <col min="21" max="21" width="9.625" customWidth="1"/>
    <col min="24" max="24" width="9" customWidth="1"/>
    <col min="25" max="27" width="9" hidden="1" customWidth="1"/>
  </cols>
  <sheetData>
    <row r="1" ht="23.25" spans="1:34">
      <c r="A1" s="1" t="s">
        <v>808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75" spans="1:34">
      <c r="A2" s="2" t="s">
        <v>5</v>
      </c>
      <c r="B2" s="3" t="s">
        <v>6</v>
      </c>
      <c r="C2" s="4" t="s">
        <v>7</v>
      </c>
      <c r="D2" s="4"/>
      <c r="E2" s="4"/>
      <c r="F2" s="4"/>
      <c r="G2" s="2" t="s">
        <v>8</v>
      </c>
      <c r="H2" s="5"/>
      <c r="I2" s="58"/>
      <c r="J2" s="59"/>
      <c r="K2" s="59"/>
      <c r="L2" s="59"/>
      <c r="M2" s="59"/>
      <c r="N2" s="3"/>
      <c r="O2" s="2" t="s">
        <v>9</v>
      </c>
      <c r="P2" s="5"/>
      <c r="Q2" s="58"/>
      <c r="R2" s="59"/>
      <c r="S2" s="59"/>
      <c r="T2" s="59"/>
      <c r="U2" s="59"/>
      <c r="V2" s="3"/>
      <c r="W2" s="71" t="s">
        <v>10</v>
      </c>
      <c r="X2" s="72"/>
      <c r="Y2" s="72"/>
      <c r="Z2" s="72"/>
      <c r="AA2" s="72"/>
      <c r="AB2" s="72"/>
      <c r="AC2" s="78"/>
      <c r="AD2" s="72" t="s">
        <v>11</v>
      </c>
      <c r="AE2" s="72"/>
      <c r="AF2" s="78"/>
      <c r="AG2" s="78" t="s">
        <v>12</v>
      </c>
      <c r="AH2" s="78" t="s">
        <v>13</v>
      </c>
    </row>
    <row r="3" ht="36.75" spans="1:34">
      <c r="A3" s="6"/>
      <c r="B3" s="7"/>
      <c r="C3" s="8" t="s">
        <v>16</v>
      </c>
      <c r="D3" s="9" t="s">
        <v>17</v>
      </c>
      <c r="E3" s="10" t="s">
        <v>18</v>
      </c>
      <c r="F3" s="11" t="s">
        <v>19</v>
      </c>
      <c r="G3" s="6" t="s">
        <v>16</v>
      </c>
      <c r="H3" s="12" t="s">
        <v>17</v>
      </c>
      <c r="I3" s="12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7" t="s">
        <v>19</v>
      </c>
      <c r="O3" s="6" t="s">
        <v>16</v>
      </c>
      <c r="P3" s="61" t="s">
        <v>17</v>
      </c>
      <c r="Q3" s="12" t="s">
        <v>20</v>
      </c>
      <c r="R3" s="61" t="s">
        <v>24</v>
      </c>
      <c r="S3" s="61" t="s">
        <v>25</v>
      </c>
      <c r="T3" s="61" t="s">
        <v>23</v>
      </c>
      <c r="U3" s="61" t="s">
        <v>18</v>
      </c>
      <c r="V3" s="7" t="s">
        <v>19</v>
      </c>
      <c r="W3" s="6" t="s">
        <v>16</v>
      </c>
      <c r="X3" s="60" t="s">
        <v>17</v>
      </c>
      <c r="Y3" s="60" t="s">
        <v>26</v>
      </c>
      <c r="Z3" s="60" t="s">
        <v>27</v>
      </c>
      <c r="AA3" s="61" t="s">
        <v>23</v>
      </c>
      <c r="AB3" s="60" t="s">
        <v>18</v>
      </c>
      <c r="AC3" s="79" t="s">
        <v>19</v>
      </c>
      <c r="AD3" s="60" t="s">
        <v>16</v>
      </c>
      <c r="AE3" s="60" t="s">
        <v>18</v>
      </c>
      <c r="AF3" s="79" t="s">
        <v>19</v>
      </c>
      <c r="AG3" s="85"/>
      <c r="AH3" s="85"/>
    </row>
    <row r="4" ht="17.25" spans="1:34">
      <c r="A4" s="13" t="s">
        <v>37</v>
      </c>
      <c r="B4" s="14" t="s">
        <v>38</v>
      </c>
      <c r="C4" s="15">
        <v>2000</v>
      </c>
      <c r="D4" s="16"/>
      <c r="E4" s="17">
        <v>1262</v>
      </c>
      <c r="F4" s="18">
        <f t="shared" ref="F4:F15" si="0">E4/C4</f>
        <v>0.631</v>
      </c>
      <c r="G4" s="15">
        <v>150</v>
      </c>
      <c r="H4" s="17">
        <v>0</v>
      </c>
      <c r="I4" s="15">
        <f>VLOOKUP(B4,[7]鑫e贷客户经理粒度营销数据!$I:$M,5,0)</f>
        <v>83.7</v>
      </c>
      <c r="J4" s="16">
        <f>VLOOKUP(B4,[8]Sheet3!$L:$O,4,0)</f>
        <v>20</v>
      </c>
      <c r="K4" s="16"/>
      <c r="L4" s="16"/>
      <c r="M4" s="16">
        <f t="shared" ref="M4:M23" si="1">I4+J4+K4+L4</f>
        <v>103.7</v>
      </c>
      <c r="N4" s="18">
        <f t="shared" ref="N4:N24" si="2">M4/G4</f>
        <v>0.691333333333333</v>
      </c>
      <c r="O4" s="13" t="s">
        <v>39</v>
      </c>
      <c r="P4" s="17">
        <v>0</v>
      </c>
      <c r="Q4" s="16">
        <f>VLOOKUP(B4,[7]鑫e贷客户经理粒度营销数据!$I:$M,2,0)</f>
        <v>4</v>
      </c>
      <c r="R4" s="73"/>
      <c r="S4" s="73">
        <f>VLOOKUP(B4,[8]Sheet2!$K:$L,2,0)</f>
        <v>1</v>
      </c>
      <c r="T4" s="73"/>
      <c r="U4" s="16">
        <f t="shared" ref="U4:U24" si="3">Q4+R4+S4+T4</f>
        <v>5</v>
      </c>
      <c r="V4" s="14" t="s">
        <v>39</v>
      </c>
      <c r="W4" s="13">
        <v>3</v>
      </c>
      <c r="X4" s="17">
        <v>0</v>
      </c>
      <c r="Y4" s="16">
        <f>VLOOKUP(B4,[8]Sheet1!$J:$K,2,0)</f>
        <v>4</v>
      </c>
      <c r="Z4" s="80"/>
      <c r="AA4" s="80"/>
      <c r="AB4" s="16">
        <f t="shared" ref="AB4:AB22" si="4">Y4+Z4+AA4</f>
        <v>4</v>
      </c>
      <c r="AC4" s="81">
        <f t="shared" ref="AC4:AC24" si="5">AB4/W4</f>
        <v>1.33333333333333</v>
      </c>
      <c r="AD4" s="13">
        <v>2</v>
      </c>
      <c r="AE4" s="17">
        <v>3</v>
      </c>
      <c r="AF4" s="81">
        <f t="shared" ref="AF4:AF24" si="6">AE4/AD4</f>
        <v>1.5</v>
      </c>
      <c r="AG4" s="81">
        <f t="shared" ref="AG4:AG15" si="7">IF(F4&gt;1.2,1.2,F4)*0.6+IF(N4&gt;1.2,1.2,N4)*0.2+IF(AC4&gt;1.2,1.2,AC4)*0.1+IF(AF4&gt;1.2,1.2,AF4)*0.1</f>
        <v>0.756866666666667</v>
      </c>
      <c r="AH4" s="86">
        <f>AG9</f>
        <v>0.881953529411765</v>
      </c>
    </row>
    <row r="5" ht="18" spans="1:34">
      <c r="A5" s="19"/>
      <c r="B5" s="20" t="s">
        <v>44</v>
      </c>
      <c r="C5" s="21">
        <v>2000</v>
      </c>
      <c r="D5" s="22"/>
      <c r="E5" s="23">
        <v>2902</v>
      </c>
      <c r="F5" s="18">
        <f t="shared" si="0"/>
        <v>1.451</v>
      </c>
      <c r="G5" s="21">
        <v>150</v>
      </c>
      <c r="H5" s="17">
        <v>0</v>
      </c>
      <c r="I5" s="15">
        <f>VLOOKUP(B5,[7]鑫e贷客户经理粒度营销数据!$I:$M,5,0)</f>
        <v>81.1</v>
      </c>
      <c r="J5" s="16">
        <f>VLOOKUP(B5,[8]Sheet3!$L:$O,4,0)</f>
        <v>10</v>
      </c>
      <c r="K5" s="16"/>
      <c r="L5" s="16"/>
      <c r="M5" s="16">
        <f t="shared" si="1"/>
        <v>91.1</v>
      </c>
      <c r="N5" s="62">
        <f t="shared" si="2"/>
        <v>0.607333333333333</v>
      </c>
      <c r="O5" s="19" t="s">
        <v>39</v>
      </c>
      <c r="P5" s="17">
        <v>0</v>
      </c>
      <c r="Q5" s="16">
        <f>VLOOKUP(B5,[7]鑫e贷客户经理粒度营销数据!$I:$M,2,0)</f>
        <v>1</v>
      </c>
      <c r="R5" s="74"/>
      <c r="S5" s="73">
        <v>0</v>
      </c>
      <c r="T5" s="73"/>
      <c r="U5" s="16">
        <f t="shared" si="3"/>
        <v>1</v>
      </c>
      <c r="V5" s="20" t="s">
        <v>39</v>
      </c>
      <c r="W5" s="13">
        <v>3</v>
      </c>
      <c r="X5" s="17">
        <v>0</v>
      </c>
      <c r="Y5" s="16">
        <f>VLOOKUP(B5,[8]Sheet1!$J:$K,2,0)</f>
        <v>1</v>
      </c>
      <c r="Z5" s="80"/>
      <c r="AA5" s="80"/>
      <c r="AB5" s="16">
        <f t="shared" si="4"/>
        <v>1</v>
      </c>
      <c r="AC5" s="81">
        <f t="shared" si="5"/>
        <v>0.333333333333333</v>
      </c>
      <c r="AD5" s="13">
        <v>2</v>
      </c>
      <c r="AE5" s="17">
        <v>4</v>
      </c>
      <c r="AF5" s="81">
        <f t="shared" si="6"/>
        <v>2</v>
      </c>
      <c r="AG5" s="81">
        <f t="shared" si="7"/>
        <v>0.9948</v>
      </c>
      <c r="AH5" s="86"/>
    </row>
    <row r="6" ht="18" spans="1:34">
      <c r="A6" s="19"/>
      <c r="B6" s="20" t="s">
        <v>48</v>
      </c>
      <c r="C6" s="21">
        <v>2000</v>
      </c>
      <c r="D6" s="22"/>
      <c r="E6" s="23">
        <v>3699</v>
      </c>
      <c r="F6" s="18">
        <f t="shared" si="0"/>
        <v>1.8495</v>
      </c>
      <c r="G6" s="21">
        <v>200</v>
      </c>
      <c r="H6" s="17">
        <v>5</v>
      </c>
      <c r="I6" s="15">
        <f>VLOOKUP(B6,[7]鑫e贷客户经理粒度营销数据!$I:$M,5,0)</f>
        <v>128.4222</v>
      </c>
      <c r="J6" s="16">
        <f>VLOOKUP(B6,[8]Sheet3!$L:$O,4,0)</f>
        <v>41.4666</v>
      </c>
      <c r="K6" s="16"/>
      <c r="L6" s="16"/>
      <c r="M6" s="16">
        <f t="shared" si="1"/>
        <v>169.8888</v>
      </c>
      <c r="N6" s="62">
        <f t="shared" si="2"/>
        <v>0.849444</v>
      </c>
      <c r="O6" s="19" t="s">
        <v>39</v>
      </c>
      <c r="P6" s="17">
        <v>2</v>
      </c>
      <c r="Q6" s="16">
        <f>VLOOKUP(B6,[7]鑫e贷客户经理粒度营销数据!$I:$M,2,0)</f>
        <v>3</v>
      </c>
      <c r="R6" s="74"/>
      <c r="S6" s="73">
        <v>0</v>
      </c>
      <c r="T6" s="73"/>
      <c r="U6" s="16">
        <f t="shared" si="3"/>
        <v>3</v>
      </c>
      <c r="V6" s="20" t="s">
        <v>39</v>
      </c>
      <c r="W6" s="13">
        <v>5</v>
      </c>
      <c r="X6" s="17">
        <v>2</v>
      </c>
      <c r="Y6" s="16">
        <f>VLOOKUP(B6,[8]Sheet1!$J:$K,2,0)</f>
        <v>3</v>
      </c>
      <c r="Z6" s="80"/>
      <c r="AA6" s="80"/>
      <c r="AB6" s="16">
        <f t="shared" si="4"/>
        <v>3</v>
      </c>
      <c r="AC6" s="81">
        <f t="shared" si="5"/>
        <v>0.6</v>
      </c>
      <c r="AD6" s="13">
        <v>3</v>
      </c>
      <c r="AE6" s="17">
        <v>10</v>
      </c>
      <c r="AF6" s="81">
        <f t="shared" si="6"/>
        <v>3.33333333333333</v>
      </c>
      <c r="AG6" s="81">
        <f t="shared" si="7"/>
        <v>1.0698888</v>
      </c>
      <c r="AH6" s="86"/>
    </row>
    <row r="7" ht="17.25" spans="1:34">
      <c r="A7" s="24"/>
      <c r="B7" s="20" t="s">
        <v>53</v>
      </c>
      <c r="C7" s="21">
        <v>2000</v>
      </c>
      <c r="D7" s="22"/>
      <c r="E7" s="17">
        <v>1371</v>
      </c>
      <c r="F7" s="18">
        <f t="shared" si="0"/>
        <v>0.6855</v>
      </c>
      <c r="G7" s="21">
        <v>150</v>
      </c>
      <c r="H7" s="17">
        <v>0</v>
      </c>
      <c r="I7" s="15">
        <f>VLOOKUP(B7,[7]鑫e贷客户经理粒度营销数据!$I:$M,5,0)</f>
        <v>0</v>
      </c>
      <c r="J7" s="16">
        <v>0</v>
      </c>
      <c r="K7" s="16"/>
      <c r="L7" s="16"/>
      <c r="M7" s="16">
        <f t="shared" si="1"/>
        <v>0</v>
      </c>
      <c r="N7" s="62">
        <f t="shared" si="2"/>
        <v>0</v>
      </c>
      <c r="O7" s="19" t="s">
        <v>39</v>
      </c>
      <c r="P7" s="17">
        <v>0</v>
      </c>
      <c r="Q7" s="16">
        <f>VLOOKUP(B7,[7]鑫e贷客户经理粒度营销数据!$I:$M,2,0)</f>
        <v>0</v>
      </c>
      <c r="R7" s="74"/>
      <c r="S7" s="73">
        <v>0</v>
      </c>
      <c r="T7" s="73"/>
      <c r="U7" s="16">
        <f t="shared" si="3"/>
        <v>0</v>
      </c>
      <c r="V7" s="20" t="s">
        <v>39</v>
      </c>
      <c r="W7" s="13">
        <v>3</v>
      </c>
      <c r="X7" s="17">
        <v>0</v>
      </c>
      <c r="Y7" s="16">
        <v>0</v>
      </c>
      <c r="Z7" s="80"/>
      <c r="AA7" s="80"/>
      <c r="AB7" s="16">
        <f t="shared" si="4"/>
        <v>0</v>
      </c>
      <c r="AC7" s="81">
        <f t="shared" si="5"/>
        <v>0</v>
      </c>
      <c r="AD7" s="13">
        <v>2</v>
      </c>
      <c r="AE7" s="17">
        <v>2</v>
      </c>
      <c r="AF7" s="81">
        <f t="shared" si="6"/>
        <v>1</v>
      </c>
      <c r="AG7" s="81">
        <f t="shared" si="7"/>
        <v>0.5113</v>
      </c>
      <c r="AH7" s="86"/>
    </row>
    <row r="8" ht="17.25" spans="1:34">
      <c r="A8" s="24"/>
      <c r="B8" s="14" t="s">
        <v>43</v>
      </c>
      <c r="C8" s="15">
        <v>2000</v>
      </c>
      <c r="D8" s="22"/>
      <c r="E8" s="17">
        <v>514</v>
      </c>
      <c r="F8" s="18">
        <f t="shared" si="0"/>
        <v>0.257</v>
      </c>
      <c r="G8" s="15">
        <v>150</v>
      </c>
      <c r="H8" s="17">
        <v>10</v>
      </c>
      <c r="I8" s="15">
        <f>VLOOKUP(B8,[7]鑫e贷客户经理粒度营销数据!$I:$M,5,0)</f>
        <v>108.946</v>
      </c>
      <c r="J8" s="16">
        <v>0</v>
      </c>
      <c r="K8" s="16"/>
      <c r="L8" s="16"/>
      <c r="M8" s="16">
        <f t="shared" si="1"/>
        <v>108.946</v>
      </c>
      <c r="N8" s="62">
        <f t="shared" si="2"/>
        <v>0.726306666666667</v>
      </c>
      <c r="O8" s="13"/>
      <c r="P8" s="16">
        <v>0</v>
      </c>
      <c r="Q8" s="16">
        <f>VLOOKUP(B8,[7]鑫e贷客户经理粒度营销数据!$I:$M,2,0)</f>
        <v>2</v>
      </c>
      <c r="R8" s="73"/>
      <c r="S8" s="73">
        <v>0</v>
      </c>
      <c r="T8" s="73"/>
      <c r="U8" s="16">
        <f t="shared" si="3"/>
        <v>2</v>
      </c>
      <c r="V8" s="20" t="s">
        <v>39</v>
      </c>
      <c r="W8" s="13">
        <v>3</v>
      </c>
      <c r="X8" s="17">
        <v>0</v>
      </c>
      <c r="Y8" s="16">
        <f>VLOOKUP(B8,[8]Sheet1!$J:$K,2,0)</f>
        <v>2</v>
      </c>
      <c r="Z8" s="80"/>
      <c r="AA8" s="80"/>
      <c r="AB8" s="16">
        <f t="shared" si="4"/>
        <v>2</v>
      </c>
      <c r="AC8" s="81">
        <f t="shared" si="5"/>
        <v>0.666666666666667</v>
      </c>
      <c r="AD8" s="13">
        <v>2</v>
      </c>
      <c r="AE8" s="17">
        <v>0</v>
      </c>
      <c r="AF8" s="81">
        <f t="shared" si="6"/>
        <v>0</v>
      </c>
      <c r="AG8" s="81">
        <f t="shared" si="7"/>
        <v>0.366128</v>
      </c>
      <c r="AH8" s="86"/>
    </row>
    <row r="9" ht="18.75" spans="1:34">
      <c r="A9" s="25"/>
      <c r="B9" s="26" t="s">
        <v>59</v>
      </c>
      <c r="C9" s="27">
        <f t="shared" ref="C9:G9" si="8">SUM(C4:C8)</f>
        <v>10000</v>
      </c>
      <c r="D9" s="28">
        <f t="shared" si="8"/>
        <v>0</v>
      </c>
      <c r="E9" s="29">
        <f t="shared" si="8"/>
        <v>9748</v>
      </c>
      <c r="F9" s="30">
        <f t="shared" si="0"/>
        <v>0.9748</v>
      </c>
      <c r="G9" s="27">
        <f t="shared" si="8"/>
        <v>800</v>
      </c>
      <c r="H9" s="31">
        <v>15</v>
      </c>
      <c r="I9" s="15">
        <v>402</v>
      </c>
      <c r="J9" s="16">
        <v>71</v>
      </c>
      <c r="K9" s="45"/>
      <c r="L9" s="45"/>
      <c r="M9" s="63">
        <f t="shared" si="1"/>
        <v>473</v>
      </c>
      <c r="N9" s="30">
        <f t="shared" si="2"/>
        <v>0.59125</v>
      </c>
      <c r="O9" s="64" t="s">
        <v>39</v>
      </c>
      <c r="P9" s="45">
        <v>2</v>
      </c>
      <c r="Q9" s="16">
        <v>10</v>
      </c>
      <c r="R9" s="45"/>
      <c r="S9" s="73">
        <v>1</v>
      </c>
      <c r="T9" s="45"/>
      <c r="U9" s="63">
        <f t="shared" si="3"/>
        <v>11</v>
      </c>
      <c r="V9" s="26" t="s">
        <v>39</v>
      </c>
      <c r="W9" s="64">
        <f>SUM(W4:W8)</f>
        <v>17</v>
      </c>
      <c r="X9" s="31">
        <v>2</v>
      </c>
      <c r="Y9" s="16">
        <v>10</v>
      </c>
      <c r="Z9" s="31"/>
      <c r="AA9" s="31"/>
      <c r="AB9" s="63">
        <f t="shared" si="4"/>
        <v>10</v>
      </c>
      <c r="AC9" s="82">
        <f t="shared" si="5"/>
        <v>0.588235294117647</v>
      </c>
      <c r="AD9" s="64">
        <f>SUM(AD4:AD8)</f>
        <v>11</v>
      </c>
      <c r="AE9" s="31">
        <f>SUM(AE4:AE8)</f>
        <v>19</v>
      </c>
      <c r="AF9" s="82">
        <f t="shared" si="6"/>
        <v>1.72727272727273</v>
      </c>
      <c r="AG9" s="82">
        <f t="shared" si="7"/>
        <v>0.881953529411765</v>
      </c>
      <c r="AH9" s="87"/>
    </row>
    <row r="10" ht="18" spans="1:34">
      <c r="A10" s="13" t="s">
        <v>63</v>
      </c>
      <c r="B10" s="32" t="s">
        <v>64</v>
      </c>
      <c r="C10" s="15">
        <v>2000</v>
      </c>
      <c r="D10" s="16">
        <v>112</v>
      </c>
      <c r="E10" s="94">
        <v>3552</v>
      </c>
      <c r="F10" s="18">
        <f t="shared" si="0"/>
        <v>1.776</v>
      </c>
      <c r="G10" s="15">
        <v>150</v>
      </c>
      <c r="H10" s="17">
        <v>0</v>
      </c>
      <c r="I10" s="15">
        <f>VLOOKUP(B10,[7]鑫e贷客户经理粒度营销数据!$I:$M,5,0)</f>
        <v>1</v>
      </c>
      <c r="J10" s="16">
        <v>0</v>
      </c>
      <c r="K10" s="16"/>
      <c r="L10" s="16"/>
      <c r="M10" s="16">
        <f t="shared" si="1"/>
        <v>1</v>
      </c>
      <c r="N10" s="18">
        <f t="shared" si="2"/>
        <v>0.00666666666666667</v>
      </c>
      <c r="O10" s="13" t="s">
        <v>39</v>
      </c>
      <c r="P10" s="17">
        <v>0</v>
      </c>
      <c r="Q10" s="16">
        <f>VLOOKUP(B10,[7]鑫e贷客户经理粒度营销数据!$I:$M,2,0)</f>
        <v>2</v>
      </c>
      <c r="R10" s="73"/>
      <c r="S10" s="73">
        <f>VLOOKUP(B10,[8]Sheet2!$K:$L,2,0)</f>
        <v>1</v>
      </c>
      <c r="T10" s="73"/>
      <c r="U10" s="16">
        <f t="shared" si="3"/>
        <v>3</v>
      </c>
      <c r="V10" s="14" t="s">
        <v>39</v>
      </c>
      <c r="W10" s="13">
        <v>3</v>
      </c>
      <c r="X10" s="17">
        <v>0</v>
      </c>
      <c r="Y10" s="16">
        <f>VLOOKUP(B10,[8]Sheet1!$J:$K,2,0)</f>
        <v>2</v>
      </c>
      <c r="Z10" s="80"/>
      <c r="AA10" s="80"/>
      <c r="AB10" s="16">
        <f t="shared" si="4"/>
        <v>2</v>
      </c>
      <c r="AC10" s="81">
        <f t="shared" si="5"/>
        <v>0.666666666666667</v>
      </c>
      <c r="AD10" s="13">
        <v>2</v>
      </c>
      <c r="AE10" s="17">
        <v>0</v>
      </c>
      <c r="AF10" s="81">
        <f t="shared" si="6"/>
        <v>0</v>
      </c>
      <c r="AG10" s="81">
        <f t="shared" si="7"/>
        <v>0.788</v>
      </c>
      <c r="AH10" s="86">
        <f>AG15</f>
        <v>0.9733</v>
      </c>
    </row>
    <row r="11" ht="18" spans="1:34">
      <c r="A11" s="19"/>
      <c r="B11" s="33" t="s">
        <v>46</v>
      </c>
      <c r="C11" s="21">
        <v>2000</v>
      </c>
      <c r="D11" s="22"/>
      <c r="E11" s="95">
        <v>2956</v>
      </c>
      <c r="F11" s="18">
        <f t="shared" si="0"/>
        <v>1.478</v>
      </c>
      <c r="G11" s="21">
        <v>150</v>
      </c>
      <c r="H11" s="13">
        <v>0</v>
      </c>
      <c r="I11" s="15">
        <f>VLOOKUP(B11,[7]鑫e贷客户经理粒度营销数据!$I:$M,5,0)</f>
        <v>62.1725</v>
      </c>
      <c r="J11" s="16">
        <v>0</v>
      </c>
      <c r="K11" s="22"/>
      <c r="L11" s="22"/>
      <c r="M11" s="16">
        <f t="shared" si="1"/>
        <v>62.1725</v>
      </c>
      <c r="N11" s="62">
        <f t="shared" si="2"/>
        <v>0.414483333333333</v>
      </c>
      <c r="O11" s="19" t="s">
        <v>39</v>
      </c>
      <c r="P11" s="17">
        <v>0</v>
      </c>
      <c r="Q11" s="16">
        <f>VLOOKUP(B11,[7]鑫e贷客户经理粒度营销数据!$I:$M,2,0)</f>
        <v>2</v>
      </c>
      <c r="R11" s="74"/>
      <c r="S11" s="73">
        <v>0</v>
      </c>
      <c r="T11" s="73"/>
      <c r="U11" s="16">
        <f t="shared" si="3"/>
        <v>2</v>
      </c>
      <c r="V11" s="20" t="s">
        <v>39</v>
      </c>
      <c r="W11" s="13">
        <v>3</v>
      </c>
      <c r="X11" s="17">
        <v>0</v>
      </c>
      <c r="Y11" s="16">
        <f>VLOOKUP(B11,[8]Sheet1!$J:$K,2,0)</f>
        <v>2</v>
      </c>
      <c r="Z11" s="80"/>
      <c r="AA11" s="80"/>
      <c r="AB11" s="16">
        <f t="shared" si="4"/>
        <v>2</v>
      </c>
      <c r="AC11" s="81">
        <f t="shared" si="5"/>
        <v>0.666666666666667</v>
      </c>
      <c r="AD11" s="13">
        <v>2</v>
      </c>
      <c r="AE11" s="17">
        <v>2</v>
      </c>
      <c r="AF11" s="81">
        <f t="shared" si="6"/>
        <v>1</v>
      </c>
      <c r="AG11" s="81">
        <f t="shared" si="7"/>
        <v>0.969563333333333</v>
      </c>
      <c r="AH11" s="86"/>
    </row>
    <row r="12" ht="17.25" spans="1:34">
      <c r="A12" s="19"/>
      <c r="B12" s="33" t="s">
        <v>62</v>
      </c>
      <c r="C12" s="21">
        <v>2000</v>
      </c>
      <c r="D12" s="22"/>
      <c r="E12" s="35">
        <v>1740</v>
      </c>
      <c r="F12" s="18">
        <f t="shared" si="0"/>
        <v>0.87</v>
      </c>
      <c r="G12" s="21">
        <v>150</v>
      </c>
      <c r="H12" s="17">
        <v>0</v>
      </c>
      <c r="I12" s="15">
        <f>VLOOKUP(B12,[7]鑫e贷客户经理粒度营销数据!$I:$M,5,0)</f>
        <v>156.6064</v>
      </c>
      <c r="J12" s="16">
        <v>0</v>
      </c>
      <c r="K12" s="22"/>
      <c r="L12" s="22"/>
      <c r="M12" s="16">
        <f t="shared" si="1"/>
        <v>156.6064</v>
      </c>
      <c r="N12" s="62">
        <f t="shared" si="2"/>
        <v>1.04404266666667</v>
      </c>
      <c r="O12" s="19" t="s">
        <v>39</v>
      </c>
      <c r="P12" s="17">
        <v>0</v>
      </c>
      <c r="Q12" s="16">
        <f>VLOOKUP(B12,[7]鑫e贷客户经理粒度营销数据!$I:$M,2,0)</f>
        <v>5</v>
      </c>
      <c r="R12" s="74"/>
      <c r="S12" s="73">
        <v>0</v>
      </c>
      <c r="T12" s="73"/>
      <c r="U12" s="16">
        <f t="shared" si="3"/>
        <v>5</v>
      </c>
      <c r="V12" s="20" t="s">
        <v>39</v>
      </c>
      <c r="W12" s="13">
        <v>3</v>
      </c>
      <c r="X12" s="17">
        <v>0</v>
      </c>
      <c r="Y12" s="16">
        <f>VLOOKUP(B12,[8]Sheet1!$J:$K,2,0)</f>
        <v>5</v>
      </c>
      <c r="Z12" s="80"/>
      <c r="AA12" s="80"/>
      <c r="AB12" s="16">
        <f t="shared" si="4"/>
        <v>5</v>
      </c>
      <c r="AC12" s="81">
        <f t="shared" si="5"/>
        <v>1.66666666666667</v>
      </c>
      <c r="AD12" s="13">
        <v>2</v>
      </c>
      <c r="AE12" s="17">
        <v>3</v>
      </c>
      <c r="AF12" s="81">
        <f t="shared" si="6"/>
        <v>1.5</v>
      </c>
      <c r="AG12" s="81">
        <f t="shared" si="7"/>
        <v>0.970808533333334</v>
      </c>
      <c r="AH12" s="86"/>
    </row>
    <row r="13" ht="17.25" spans="1:34">
      <c r="A13" s="24"/>
      <c r="B13" s="36" t="s">
        <v>74</v>
      </c>
      <c r="C13" s="37">
        <v>2000</v>
      </c>
      <c r="D13" s="22">
        <v>350</v>
      </c>
      <c r="E13" s="34">
        <v>2969.5</v>
      </c>
      <c r="F13" s="18">
        <f t="shared" si="0"/>
        <v>1.48475</v>
      </c>
      <c r="G13" s="21">
        <v>150</v>
      </c>
      <c r="H13" s="15">
        <v>0</v>
      </c>
      <c r="I13" s="15">
        <f>VLOOKUP(B13,[7]鑫e贷客户经理粒度营销数据!$I:$M,5,0)</f>
        <v>81.2017</v>
      </c>
      <c r="J13" s="16">
        <f>VLOOKUP(B13,[8]Sheet3!$L:$O,4,0)</f>
        <v>16.9</v>
      </c>
      <c r="K13" s="22"/>
      <c r="L13" s="22"/>
      <c r="M13" s="16">
        <f t="shared" si="1"/>
        <v>98.1017</v>
      </c>
      <c r="N13" s="62">
        <f t="shared" si="2"/>
        <v>0.654011333333333</v>
      </c>
      <c r="O13" s="24" t="s">
        <v>39</v>
      </c>
      <c r="P13" s="17">
        <v>0</v>
      </c>
      <c r="Q13" s="16">
        <f>VLOOKUP(B13,[7]鑫e贷客户经理粒度营销数据!$I:$M,2,0)</f>
        <v>2</v>
      </c>
      <c r="R13" s="75"/>
      <c r="S13" s="73">
        <v>0</v>
      </c>
      <c r="T13" s="73"/>
      <c r="U13" s="16">
        <f t="shared" si="3"/>
        <v>2</v>
      </c>
      <c r="V13" s="76" t="s">
        <v>39</v>
      </c>
      <c r="W13" s="13">
        <v>3</v>
      </c>
      <c r="X13" s="17">
        <v>0</v>
      </c>
      <c r="Y13" s="16">
        <f>VLOOKUP(B13,[8]Sheet1!$J:$K,2,0)</f>
        <v>1</v>
      </c>
      <c r="Z13" s="75"/>
      <c r="AA13" s="75"/>
      <c r="AB13" s="16">
        <f t="shared" si="4"/>
        <v>1</v>
      </c>
      <c r="AC13" s="81">
        <f t="shared" si="5"/>
        <v>0.333333333333333</v>
      </c>
      <c r="AD13" s="13">
        <v>2</v>
      </c>
      <c r="AE13" s="17">
        <v>0</v>
      </c>
      <c r="AF13" s="81">
        <f t="shared" si="6"/>
        <v>0</v>
      </c>
      <c r="AG13" s="81">
        <f t="shared" si="7"/>
        <v>0.8841356</v>
      </c>
      <c r="AH13" s="86"/>
    </row>
    <row r="14" ht="17.25" spans="1:34">
      <c r="A14" s="24"/>
      <c r="B14" s="36" t="s">
        <v>56</v>
      </c>
      <c r="C14" s="37">
        <v>2000</v>
      </c>
      <c r="D14" s="22"/>
      <c r="E14" s="17">
        <v>617.5</v>
      </c>
      <c r="F14" s="18">
        <f t="shared" si="0"/>
        <v>0.30875</v>
      </c>
      <c r="G14" s="21">
        <v>150</v>
      </c>
      <c r="H14" s="13">
        <v>0</v>
      </c>
      <c r="I14" s="15">
        <f>VLOOKUP(B14,[7]鑫e贷客户经理粒度营销数据!$I:$M,5,0)</f>
        <v>85.7</v>
      </c>
      <c r="J14" s="16">
        <f>VLOOKUP(B14,[8]Sheet3!$L:$O,4,0)</f>
        <v>8</v>
      </c>
      <c r="K14" s="22"/>
      <c r="L14" s="22"/>
      <c r="M14" s="16">
        <f t="shared" si="1"/>
        <v>93.7</v>
      </c>
      <c r="N14" s="65">
        <f t="shared" si="2"/>
        <v>0.624666666666667</v>
      </c>
      <c r="O14" s="24" t="s">
        <v>39</v>
      </c>
      <c r="P14" s="17">
        <v>0</v>
      </c>
      <c r="Q14" s="16">
        <f>VLOOKUP(B14,[7]鑫e贷客户经理粒度营销数据!$I:$M,2,0)</f>
        <v>1</v>
      </c>
      <c r="R14" s="75"/>
      <c r="S14" s="73">
        <v>0</v>
      </c>
      <c r="T14" s="73"/>
      <c r="U14" s="16">
        <f t="shared" si="3"/>
        <v>1</v>
      </c>
      <c r="V14" s="76" t="s">
        <v>39</v>
      </c>
      <c r="W14" s="13">
        <v>3</v>
      </c>
      <c r="X14" s="17">
        <v>0</v>
      </c>
      <c r="Y14" s="16">
        <f>VLOOKUP(B14,[8]Sheet1!$J:$K,2,0)</f>
        <v>1</v>
      </c>
      <c r="Z14" s="75"/>
      <c r="AA14" s="75"/>
      <c r="AB14" s="16">
        <f t="shared" si="4"/>
        <v>1</v>
      </c>
      <c r="AC14" s="83">
        <f t="shared" si="5"/>
        <v>0.333333333333333</v>
      </c>
      <c r="AD14" s="13">
        <v>2</v>
      </c>
      <c r="AE14" s="17">
        <v>3</v>
      </c>
      <c r="AF14" s="83">
        <f t="shared" si="6"/>
        <v>1.5</v>
      </c>
      <c r="AG14" s="81">
        <f t="shared" si="7"/>
        <v>0.463516666666667</v>
      </c>
      <c r="AH14" s="86"/>
    </row>
    <row r="15" ht="18.75" spans="1:34">
      <c r="A15" s="38"/>
      <c r="B15" s="39" t="s">
        <v>59</v>
      </c>
      <c r="C15" s="40">
        <f t="shared" ref="C15:G15" si="9">SUM(C10:C14)</f>
        <v>10000</v>
      </c>
      <c r="D15" s="28">
        <f t="shared" si="9"/>
        <v>462</v>
      </c>
      <c r="E15" s="29">
        <f t="shared" si="9"/>
        <v>11835</v>
      </c>
      <c r="F15" s="30">
        <f t="shared" si="0"/>
        <v>1.1835</v>
      </c>
      <c r="G15" s="40">
        <f t="shared" si="9"/>
        <v>750</v>
      </c>
      <c r="H15" s="19">
        <v>0</v>
      </c>
      <c r="I15" s="15">
        <v>387</v>
      </c>
      <c r="J15" s="16">
        <v>25</v>
      </c>
      <c r="K15" s="28"/>
      <c r="L15" s="28"/>
      <c r="M15" s="63">
        <f t="shared" si="1"/>
        <v>412</v>
      </c>
      <c r="N15" s="66">
        <f t="shared" si="2"/>
        <v>0.549333333333333</v>
      </c>
      <c r="O15" s="38" t="s">
        <v>39</v>
      </c>
      <c r="P15" s="28">
        <v>0</v>
      </c>
      <c r="Q15" s="16">
        <v>12</v>
      </c>
      <c r="R15" s="45"/>
      <c r="S15" s="73">
        <v>1</v>
      </c>
      <c r="T15" s="45"/>
      <c r="U15" s="63">
        <f t="shared" si="3"/>
        <v>13</v>
      </c>
      <c r="V15" s="39" t="s">
        <v>39</v>
      </c>
      <c r="W15" s="64">
        <f>SUM(W10:W14)</f>
        <v>15</v>
      </c>
      <c r="X15" s="31">
        <v>0</v>
      </c>
      <c r="Y15" s="16">
        <v>11</v>
      </c>
      <c r="Z15" s="31"/>
      <c r="AA15" s="31"/>
      <c r="AB15" s="63">
        <f t="shared" si="4"/>
        <v>11</v>
      </c>
      <c r="AC15" s="82">
        <f t="shared" si="5"/>
        <v>0.733333333333333</v>
      </c>
      <c r="AD15" s="64">
        <f>SUM(AD10:AD14)</f>
        <v>10</v>
      </c>
      <c r="AE15" s="31">
        <f>SUM(AE10:AE14)</f>
        <v>8</v>
      </c>
      <c r="AF15" s="82">
        <f t="shared" si="6"/>
        <v>0.8</v>
      </c>
      <c r="AG15" s="82">
        <f t="shared" si="7"/>
        <v>0.9733</v>
      </c>
      <c r="AH15" s="88"/>
    </row>
    <row r="16" ht="18" spans="1:34">
      <c r="A16" s="41" t="s">
        <v>83</v>
      </c>
      <c r="B16" s="14" t="s">
        <v>73</v>
      </c>
      <c r="C16" s="15" t="s">
        <v>39</v>
      </c>
      <c r="D16" s="17" t="s">
        <v>39</v>
      </c>
      <c r="E16" s="42" t="s">
        <v>39</v>
      </c>
      <c r="F16" s="18" t="s">
        <v>39</v>
      </c>
      <c r="G16" s="15">
        <v>1500</v>
      </c>
      <c r="H16" s="16">
        <v>39</v>
      </c>
      <c r="I16" s="15">
        <f>VLOOKUP(B16,[7]鑫e贷客户经理粒度营销数据!$I:$M,5,0)</f>
        <v>970.7354</v>
      </c>
      <c r="J16" s="16">
        <f>VLOOKUP(B16,[8]Sheet3!$L:$O,4,0)</f>
        <v>467.3342</v>
      </c>
      <c r="K16" s="67"/>
      <c r="L16" s="16"/>
      <c r="M16" s="16">
        <f t="shared" si="1"/>
        <v>1438.0696</v>
      </c>
      <c r="N16" s="18">
        <f t="shared" si="2"/>
        <v>0.958713066666667</v>
      </c>
      <c r="O16" s="13">
        <v>65</v>
      </c>
      <c r="P16" s="16">
        <v>1</v>
      </c>
      <c r="Q16" s="16">
        <f>VLOOKUP(B16,[7]鑫e贷客户经理粒度营销数据!$I:$M,2,0)</f>
        <v>80</v>
      </c>
      <c r="R16" s="73"/>
      <c r="S16" s="73">
        <f>VLOOKUP(B16,[8]Sheet2!$K:$L,2,0)</f>
        <v>33</v>
      </c>
      <c r="T16" s="73">
        <v>2</v>
      </c>
      <c r="U16" s="16">
        <f t="shared" si="3"/>
        <v>115</v>
      </c>
      <c r="V16" s="18">
        <f t="shared" ref="V16:V24" si="10">U16/O16</f>
        <v>1.76923076923077</v>
      </c>
      <c r="W16" s="15">
        <v>45</v>
      </c>
      <c r="X16" s="16">
        <v>1</v>
      </c>
      <c r="Y16" s="16">
        <f>VLOOKUP(B16,[8]Sheet1!$J:$K,2,0)</f>
        <v>100</v>
      </c>
      <c r="Z16" s="80"/>
      <c r="AA16" s="80"/>
      <c r="AB16" s="16">
        <f t="shared" si="4"/>
        <v>100</v>
      </c>
      <c r="AC16" s="81">
        <f t="shared" si="5"/>
        <v>2.22222222222222</v>
      </c>
      <c r="AD16" s="13">
        <v>5</v>
      </c>
      <c r="AE16" s="17">
        <v>6</v>
      </c>
      <c r="AF16" s="81">
        <f t="shared" si="6"/>
        <v>1.2</v>
      </c>
      <c r="AG16" s="81">
        <f t="shared" ref="AG16:AG23" si="11">IF(N16&gt;1.2,1.2,N16)*0.6+IF(V16&gt;1.2,1.2,V16)*0.1+IF(AC16&gt;1.2,1.2,AC16)*0.2+IF(AF16&gt;1.2,1.2,AF16)*0.1</f>
        <v>1.05522784</v>
      </c>
      <c r="AH16" s="89">
        <f t="shared" ref="AH16:AH22" si="12">AG16</f>
        <v>1.05522784</v>
      </c>
    </row>
    <row r="17" ht="17.25" spans="1:34">
      <c r="A17" s="41"/>
      <c r="B17" s="20" t="s">
        <v>66</v>
      </c>
      <c r="C17" s="21" t="s">
        <v>39</v>
      </c>
      <c r="D17" s="35" t="s">
        <v>39</v>
      </c>
      <c r="E17" s="42" t="s">
        <v>39</v>
      </c>
      <c r="F17" s="18" t="s">
        <v>39</v>
      </c>
      <c r="G17" s="21">
        <v>750</v>
      </c>
      <c r="H17" s="16">
        <v>41</v>
      </c>
      <c r="I17" s="15">
        <f>VLOOKUP(B17,[7]鑫e贷客户经理粒度营销数据!$I:$M,5,0)</f>
        <v>137.018</v>
      </c>
      <c r="J17" s="16">
        <f>VLOOKUP(B17,[8]Sheet3!$L:$O,4,0)</f>
        <v>331.1622</v>
      </c>
      <c r="K17" s="67"/>
      <c r="L17" s="16"/>
      <c r="M17" s="16">
        <f t="shared" si="1"/>
        <v>468.1802</v>
      </c>
      <c r="N17" s="62">
        <f t="shared" si="2"/>
        <v>0.624240266666667</v>
      </c>
      <c r="O17" s="19">
        <v>65</v>
      </c>
      <c r="P17" s="16">
        <v>4</v>
      </c>
      <c r="Q17" s="16">
        <f>VLOOKUP(B17,[7]鑫e贷客户经理粒度营销数据!$I:$M,2,0)</f>
        <v>80</v>
      </c>
      <c r="R17" s="74">
        <v>14</v>
      </c>
      <c r="S17" s="73">
        <f>VLOOKUP(B17,[8]Sheet2!$K:$L,2,0)</f>
        <v>16</v>
      </c>
      <c r="T17" s="73"/>
      <c r="U17" s="16">
        <f t="shared" si="3"/>
        <v>110</v>
      </c>
      <c r="V17" s="18">
        <f t="shared" si="10"/>
        <v>1.69230769230769</v>
      </c>
      <c r="W17" s="15">
        <v>45</v>
      </c>
      <c r="X17" s="16">
        <v>4</v>
      </c>
      <c r="Y17" s="16">
        <f>VLOOKUP(B17,[8]Sheet1!$J:$K,2,0)</f>
        <v>81</v>
      </c>
      <c r="Z17" s="80">
        <v>3</v>
      </c>
      <c r="AA17" s="80"/>
      <c r="AB17" s="16">
        <f t="shared" si="4"/>
        <v>84</v>
      </c>
      <c r="AC17" s="81">
        <f t="shared" si="5"/>
        <v>1.86666666666667</v>
      </c>
      <c r="AD17" s="13">
        <v>3</v>
      </c>
      <c r="AE17" s="17">
        <v>6</v>
      </c>
      <c r="AF17" s="81">
        <f t="shared" si="6"/>
        <v>2</v>
      </c>
      <c r="AG17" s="81">
        <f t="shared" si="11"/>
        <v>0.85454416</v>
      </c>
      <c r="AH17" s="89">
        <f t="shared" si="12"/>
        <v>0.85454416</v>
      </c>
    </row>
    <row r="18" ht="18" customHeight="1" spans="1:34">
      <c r="A18" s="41"/>
      <c r="B18" s="14" t="s">
        <v>70</v>
      </c>
      <c r="C18" s="15" t="s">
        <v>39</v>
      </c>
      <c r="D18" s="17" t="s">
        <v>39</v>
      </c>
      <c r="E18" s="42" t="s">
        <v>39</v>
      </c>
      <c r="F18" s="18" t="s">
        <v>39</v>
      </c>
      <c r="G18" s="21">
        <v>750</v>
      </c>
      <c r="H18" s="13">
        <v>26</v>
      </c>
      <c r="I18" s="15">
        <f>VLOOKUP(B18,[7]鑫e贷客户经理粒度营销数据!$I:$M,5,0)</f>
        <v>414.0012</v>
      </c>
      <c r="J18" s="16">
        <f>VLOOKUP(B18,[8]Sheet3!$L:$O,4,0)</f>
        <v>258.7916</v>
      </c>
      <c r="K18" s="67"/>
      <c r="L18" s="16"/>
      <c r="M18" s="16">
        <f t="shared" si="1"/>
        <v>672.7928</v>
      </c>
      <c r="N18" s="62">
        <f t="shared" si="2"/>
        <v>0.897057066666667</v>
      </c>
      <c r="O18" s="13">
        <v>65</v>
      </c>
      <c r="P18" s="16">
        <v>1</v>
      </c>
      <c r="Q18" s="16">
        <f>VLOOKUP(B18,[7]鑫e贷客户经理粒度营销数据!$I:$M,2,0)</f>
        <v>40</v>
      </c>
      <c r="R18" s="73">
        <v>6</v>
      </c>
      <c r="S18" s="73">
        <f>VLOOKUP(B18,[8]Sheet2!$K:$L,2,0)</f>
        <v>9</v>
      </c>
      <c r="T18" s="73"/>
      <c r="U18" s="16">
        <f t="shared" si="3"/>
        <v>55</v>
      </c>
      <c r="V18" s="18">
        <f t="shared" si="10"/>
        <v>0.846153846153846</v>
      </c>
      <c r="W18" s="15">
        <v>45</v>
      </c>
      <c r="X18" s="16">
        <v>0</v>
      </c>
      <c r="Y18" s="16">
        <f>VLOOKUP(B18,[8]Sheet1!$J:$K,2,0)</f>
        <v>22</v>
      </c>
      <c r="Z18" s="80"/>
      <c r="AA18" s="80"/>
      <c r="AB18" s="16">
        <f t="shared" si="4"/>
        <v>22</v>
      </c>
      <c r="AC18" s="81">
        <f t="shared" si="5"/>
        <v>0.488888888888889</v>
      </c>
      <c r="AD18" s="13">
        <v>3</v>
      </c>
      <c r="AE18" s="17">
        <v>3</v>
      </c>
      <c r="AF18" s="81">
        <f t="shared" si="6"/>
        <v>1</v>
      </c>
      <c r="AG18" s="81">
        <f t="shared" si="11"/>
        <v>0.820627402393162</v>
      </c>
      <c r="AH18" s="89">
        <f t="shared" si="12"/>
        <v>0.820627402393162</v>
      </c>
    </row>
    <row r="19" ht="17.25" spans="1:34">
      <c r="A19" s="41"/>
      <c r="B19" s="20" t="s">
        <v>52</v>
      </c>
      <c r="C19" s="21" t="s">
        <v>39</v>
      </c>
      <c r="D19" s="35" t="s">
        <v>39</v>
      </c>
      <c r="E19" s="42" t="s">
        <v>39</v>
      </c>
      <c r="F19" s="18" t="s">
        <v>39</v>
      </c>
      <c r="G19" s="21">
        <v>650</v>
      </c>
      <c r="H19" s="13">
        <v>32</v>
      </c>
      <c r="I19" s="15">
        <f>VLOOKUP(B19,[7]鑫e贷客户经理粒度营销数据!$I:$M,5,0)</f>
        <v>139</v>
      </c>
      <c r="J19" s="16">
        <f>VLOOKUP(B19,[8]Sheet3!$L:$O,4,0)</f>
        <v>722.726</v>
      </c>
      <c r="K19" s="67"/>
      <c r="L19" s="16"/>
      <c r="M19" s="16">
        <f t="shared" si="1"/>
        <v>861.726</v>
      </c>
      <c r="N19" s="62">
        <f t="shared" si="2"/>
        <v>1.32573230769231</v>
      </c>
      <c r="O19" s="19">
        <v>60</v>
      </c>
      <c r="P19" s="16">
        <v>1</v>
      </c>
      <c r="Q19" s="16">
        <f>VLOOKUP(B19,[7]鑫e贷客户经理粒度营销数据!$I:$M,2,0)</f>
        <v>41</v>
      </c>
      <c r="R19" s="73">
        <v>13</v>
      </c>
      <c r="S19" s="73">
        <f>VLOOKUP(B19,[8]Sheet2!$K:$L,2,0)</f>
        <v>26</v>
      </c>
      <c r="T19" s="73"/>
      <c r="U19" s="16">
        <f t="shared" si="3"/>
        <v>80</v>
      </c>
      <c r="V19" s="18">
        <f t="shared" si="10"/>
        <v>1.33333333333333</v>
      </c>
      <c r="W19" s="15">
        <v>40</v>
      </c>
      <c r="X19" s="16">
        <v>1</v>
      </c>
      <c r="Y19" s="16">
        <f>VLOOKUP(B19,[8]Sheet1!$J:$K,2,0)</f>
        <v>61</v>
      </c>
      <c r="Z19" s="80">
        <v>13</v>
      </c>
      <c r="AA19" s="80"/>
      <c r="AB19" s="16">
        <f t="shared" si="4"/>
        <v>74</v>
      </c>
      <c r="AC19" s="81">
        <f t="shared" si="5"/>
        <v>1.85</v>
      </c>
      <c r="AD19" s="19">
        <v>3</v>
      </c>
      <c r="AE19" s="17">
        <v>3</v>
      </c>
      <c r="AF19" s="81">
        <f t="shared" si="6"/>
        <v>1</v>
      </c>
      <c r="AG19" s="81">
        <f t="shared" si="11"/>
        <v>1.18</v>
      </c>
      <c r="AH19" s="90">
        <f t="shared" si="12"/>
        <v>1.18</v>
      </c>
    </row>
    <row r="20" ht="17.25" spans="1:34">
      <c r="A20" s="41"/>
      <c r="B20" s="20" t="s">
        <v>35</v>
      </c>
      <c r="C20" s="21" t="s">
        <v>39</v>
      </c>
      <c r="D20" s="35" t="s">
        <v>39</v>
      </c>
      <c r="E20" s="42" t="s">
        <v>39</v>
      </c>
      <c r="F20" s="18" t="s">
        <v>39</v>
      </c>
      <c r="G20" s="21">
        <v>500</v>
      </c>
      <c r="H20" s="13">
        <v>18</v>
      </c>
      <c r="I20" s="15">
        <f>VLOOKUP(B20,[7]鑫e贷客户经理粒度营销数据!$I:$M,5,0)</f>
        <v>148.8</v>
      </c>
      <c r="J20" s="16">
        <f>VLOOKUP(B20,[8]Sheet3!$L:$O,4,0)</f>
        <v>482.5</v>
      </c>
      <c r="K20" s="67"/>
      <c r="L20" s="16"/>
      <c r="M20" s="16">
        <f t="shared" si="1"/>
        <v>631.3</v>
      </c>
      <c r="N20" s="62">
        <f t="shared" si="2"/>
        <v>1.2626</v>
      </c>
      <c r="O20" s="19">
        <v>60</v>
      </c>
      <c r="P20" s="16">
        <v>0</v>
      </c>
      <c r="Q20" s="16">
        <f>VLOOKUP(B20,[7]鑫e贷客户经理粒度营销数据!$I:$M,2,0)</f>
        <v>26</v>
      </c>
      <c r="R20" s="73">
        <v>12</v>
      </c>
      <c r="S20" s="73">
        <f>VLOOKUP(B20,[8]Sheet2!$K:$L,2,0)</f>
        <v>29</v>
      </c>
      <c r="T20" s="73"/>
      <c r="U20" s="16">
        <f t="shared" si="3"/>
        <v>67</v>
      </c>
      <c r="V20" s="18">
        <f t="shared" si="10"/>
        <v>1.11666666666667</v>
      </c>
      <c r="W20" s="15">
        <v>40</v>
      </c>
      <c r="X20" s="16">
        <v>0</v>
      </c>
      <c r="Y20" s="16">
        <f>VLOOKUP(B20,[8]Sheet1!$J:$K,2,0)</f>
        <v>41</v>
      </c>
      <c r="Z20" s="80">
        <v>2</v>
      </c>
      <c r="AA20" s="80"/>
      <c r="AB20" s="16">
        <f t="shared" si="4"/>
        <v>43</v>
      </c>
      <c r="AC20" s="81">
        <f t="shared" si="5"/>
        <v>1.075</v>
      </c>
      <c r="AD20" s="19">
        <v>2</v>
      </c>
      <c r="AE20" s="17">
        <v>2</v>
      </c>
      <c r="AF20" s="81">
        <f t="shared" si="6"/>
        <v>1</v>
      </c>
      <c r="AG20" s="81">
        <f t="shared" si="11"/>
        <v>1.14666666666667</v>
      </c>
      <c r="AH20" s="90">
        <f t="shared" si="12"/>
        <v>1.14666666666667</v>
      </c>
    </row>
    <row r="21" ht="17.25" spans="1:34">
      <c r="A21" s="41"/>
      <c r="B21" s="14" t="s">
        <v>14</v>
      </c>
      <c r="C21" s="15" t="s">
        <v>39</v>
      </c>
      <c r="D21" s="17" t="s">
        <v>39</v>
      </c>
      <c r="E21" s="42" t="s">
        <v>39</v>
      </c>
      <c r="F21" s="18" t="s">
        <v>39</v>
      </c>
      <c r="G21" s="21">
        <v>500</v>
      </c>
      <c r="H21" s="15">
        <v>20</v>
      </c>
      <c r="I21" s="15">
        <f>VLOOKUP(B21,[7]鑫e贷客户经理粒度营销数据!$I:$M,5,0)</f>
        <v>153.8</v>
      </c>
      <c r="J21" s="16">
        <f>VLOOKUP(B21,[8]Sheet3!$L:$O,4,0)</f>
        <v>545.3271</v>
      </c>
      <c r="K21" s="67"/>
      <c r="L21" s="16"/>
      <c r="M21" s="16">
        <f t="shared" si="1"/>
        <v>699.1271</v>
      </c>
      <c r="N21" s="62">
        <f t="shared" si="2"/>
        <v>1.3982542</v>
      </c>
      <c r="O21" s="13">
        <v>60</v>
      </c>
      <c r="P21" s="16">
        <v>3</v>
      </c>
      <c r="Q21" s="16">
        <f>VLOOKUP(B21,[7]鑫e贷客户经理粒度营销数据!$I:$M,2,0)</f>
        <v>29</v>
      </c>
      <c r="R21" s="73">
        <v>6</v>
      </c>
      <c r="S21" s="73">
        <f>VLOOKUP(B21,[8]Sheet2!$K:$L,2,0)</f>
        <v>20</v>
      </c>
      <c r="T21" s="73"/>
      <c r="U21" s="16">
        <f t="shared" si="3"/>
        <v>55</v>
      </c>
      <c r="V21" s="18">
        <f t="shared" si="10"/>
        <v>0.916666666666667</v>
      </c>
      <c r="W21" s="15">
        <v>40</v>
      </c>
      <c r="X21" s="16">
        <v>3</v>
      </c>
      <c r="Y21" s="16">
        <f>VLOOKUP(B21,[8]Sheet1!$J:$K,2,0)</f>
        <v>46</v>
      </c>
      <c r="Z21" s="80">
        <v>5</v>
      </c>
      <c r="AA21" s="80"/>
      <c r="AB21" s="16">
        <f t="shared" si="4"/>
        <v>51</v>
      </c>
      <c r="AC21" s="81">
        <f t="shared" si="5"/>
        <v>1.275</v>
      </c>
      <c r="AD21" s="13">
        <v>2</v>
      </c>
      <c r="AE21" s="17">
        <v>1</v>
      </c>
      <c r="AF21" s="81">
        <f t="shared" si="6"/>
        <v>0.5</v>
      </c>
      <c r="AG21" s="81">
        <f t="shared" si="11"/>
        <v>1.10166666666667</v>
      </c>
      <c r="AH21" s="90">
        <f t="shared" si="12"/>
        <v>1.10166666666667</v>
      </c>
    </row>
    <row r="22" ht="17.25" spans="1:34">
      <c r="A22" s="41"/>
      <c r="B22" s="14" t="s">
        <v>47</v>
      </c>
      <c r="C22" s="15" t="s">
        <v>39</v>
      </c>
      <c r="D22" s="17" t="s">
        <v>39</v>
      </c>
      <c r="E22" s="42" t="s">
        <v>39</v>
      </c>
      <c r="F22" s="18" t="s">
        <v>39</v>
      </c>
      <c r="G22" s="15">
        <v>500</v>
      </c>
      <c r="H22" s="17">
        <v>20</v>
      </c>
      <c r="I22" s="15">
        <f>VLOOKUP(B22,[7]鑫e贷客户经理粒度营销数据!$I:$M,5,0)</f>
        <v>16.9</v>
      </c>
      <c r="J22" s="16">
        <f>VLOOKUP(B22,[8]Sheet3!$L:$O,4,0)</f>
        <v>663.3088</v>
      </c>
      <c r="K22" s="67"/>
      <c r="L22" s="16"/>
      <c r="M22" s="16">
        <f t="shared" si="1"/>
        <v>680.2088</v>
      </c>
      <c r="N22" s="62">
        <f t="shared" si="2"/>
        <v>1.3604176</v>
      </c>
      <c r="O22" s="13">
        <v>60</v>
      </c>
      <c r="P22" s="16">
        <v>0</v>
      </c>
      <c r="Q22" s="16">
        <f>VLOOKUP(B22,[7]鑫e贷客户经理粒度营销数据!$I:$M,2,0)</f>
        <v>30</v>
      </c>
      <c r="R22" s="73"/>
      <c r="S22" s="73">
        <f>VLOOKUP(B22,[8]Sheet2!$K:$L,2,0)</f>
        <v>36</v>
      </c>
      <c r="T22" s="73"/>
      <c r="U22" s="16">
        <f t="shared" si="3"/>
        <v>66</v>
      </c>
      <c r="V22" s="18">
        <f t="shared" si="10"/>
        <v>1.1</v>
      </c>
      <c r="W22" s="15">
        <v>40</v>
      </c>
      <c r="X22" s="16">
        <v>0</v>
      </c>
      <c r="Y22" s="16">
        <f>VLOOKUP(B22,[8]Sheet1!$J:$K,2,0)</f>
        <v>60</v>
      </c>
      <c r="Z22" s="80"/>
      <c r="AA22" s="80"/>
      <c r="AB22" s="16">
        <f t="shared" si="4"/>
        <v>60</v>
      </c>
      <c r="AC22" s="81">
        <f t="shared" si="5"/>
        <v>1.5</v>
      </c>
      <c r="AD22" s="13">
        <v>2</v>
      </c>
      <c r="AE22" s="17">
        <v>2</v>
      </c>
      <c r="AF22" s="81">
        <f t="shared" si="6"/>
        <v>1</v>
      </c>
      <c r="AG22" s="81">
        <f t="shared" si="11"/>
        <v>1.17</v>
      </c>
      <c r="AH22" s="90">
        <f t="shared" si="12"/>
        <v>1.17</v>
      </c>
    </row>
    <row r="23" ht="18.75" spans="1:34">
      <c r="A23" s="43"/>
      <c r="B23" s="26" t="s">
        <v>59</v>
      </c>
      <c r="C23" s="27" t="s">
        <v>39</v>
      </c>
      <c r="D23" s="44" t="s">
        <v>39</v>
      </c>
      <c r="E23" s="44" t="s">
        <v>39</v>
      </c>
      <c r="F23" s="30" t="s">
        <v>39</v>
      </c>
      <c r="G23" s="27">
        <f>SUM(G16:G22)</f>
        <v>5150</v>
      </c>
      <c r="H23" s="45">
        <v>196</v>
      </c>
      <c r="I23" s="15">
        <v>1980</v>
      </c>
      <c r="J23" s="16">
        <v>3471</v>
      </c>
      <c r="K23" s="45"/>
      <c r="L23" s="45"/>
      <c r="M23" s="63">
        <f t="shared" si="1"/>
        <v>5451</v>
      </c>
      <c r="N23" s="30">
        <f t="shared" si="2"/>
        <v>1.05844660194175</v>
      </c>
      <c r="O23" s="64">
        <f>SUM(O16:O22)</f>
        <v>435</v>
      </c>
      <c r="P23" s="45">
        <v>10</v>
      </c>
      <c r="Q23" s="16">
        <v>326</v>
      </c>
      <c r="R23" s="45">
        <f>SUM(R16:R21)</f>
        <v>51</v>
      </c>
      <c r="S23" s="73">
        <v>169</v>
      </c>
      <c r="T23" s="45">
        <f>SUM(T16:T21)</f>
        <v>2</v>
      </c>
      <c r="U23" s="63">
        <f t="shared" si="3"/>
        <v>548</v>
      </c>
      <c r="V23" s="30">
        <f t="shared" si="10"/>
        <v>1.25977011494253</v>
      </c>
      <c r="W23" s="64">
        <f>SUM(W16:W22)</f>
        <v>295</v>
      </c>
      <c r="X23" s="45">
        <v>9</v>
      </c>
      <c r="Y23" s="16">
        <v>411</v>
      </c>
      <c r="Z23" s="31"/>
      <c r="AA23" s="31"/>
      <c r="AB23" s="63">
        <v>434</v>
      </c>
      <c r="AC23" s="82">
        <f t="shared" si="5"/>
        <v>1.47118644067797</v>
      </c>
      <c r="AD23" s="64">
        <f>SUM(AD16:AD22)</f>
        <v>20</v>
      </c>
      <c r="AE23" s="31">
        <f>SUM(AE16:AE22)</f>
        <v>23</v>
      </c>
      <c r="AF23" s="82">
        <f t="shared" si="6"/>
        <v>1.15</v>
      </c>
      <c r="AG23" s="82">
        <f t="shared" si="11"/>
        <v>1.11006796116505</v>
      </c>
      <c r="AH23" s="87" t="s">
        <v>39</v>
      </c>
    </row>
    <row r="24" ht="19.5" spans="1:34">
      <c r="A24" s="46" t="s">
        <v>59</v>
      </c>
      <c r="B24" s="47"/>
      <c r="C24" s="46">
        <f>C9+C15</f>
        <v>20000</v>
      </c>
      <c r="D24" s="48">
        <f>D9+D15</f>
        <v>462</v>
      </c>
      <c r="E24" s="48">
        <f>E9+E15</f>
        <v>21583</v>
      </c>
      <c r="F24" s="49">
        <f>E24/C24</f>
        <v>1.07915</v>
      </c>
      <c r="G24" s="46">
        <f t="shared" ref="G24:J24" si="13">G9+G15+G23</f>
        <v>6700</v>
      </c>
      <c r="H24" s="50">
        <f t="shared" si="13"/>
        <v>211</v>
      </c>
      <c r="I24" s="15">
        <f t="shared" si="13"/>
        <v>2769</v>
      </c>
      <c r="J24" s="16">
        <f t="shared" si="13"/>
        <v>3567</v>
      </c>
      <c r="K24" s="50">
        <f>SUM(K9,K15,K23)</f>
        <v>0</v>
      </c>
      <c r="L24" s="50">
        <f>SUM(L4:L23)</f>
        <v>0</v>
      </c>
      <c r="M24" s="48">
        <f t="shared" ref="M24:Q24" si="14">M9+M15+M23</f>
        <v>6336</v>
      </c>
      <c r="N24" s="49">
        <f t="shared" si="2"/>
        <v>0.945671641791045</v>
      </c>
      <c r="O24" s="46">
        <f>O23</f>
        <v>435</v>
      </c>
      <c r="P24" s="50">
        <f t="shared" si="14"/>
        <v>12</v>
      </c>
      <c r="Q24" s="16">
        <f t="shared" si="14"/>
        <v>348</v>
      </c>
      <c r="R24" s="50">
        <f>R23+R15+R9</f>
        <v>51</v>
      </c>
      <c r="S24" s="73">
        <f>S9+S15+S23</f>
        <v>171</v>
      </c>
      <c r="T24" s="50">
        <v>2</v>
      </c>
      <c r="U24" s="50">
        <f t="shared" si="3"/>
        <v>572</v>
      </c>
      <c r="V24" s="49">
        <f t="shared" si="10"/>
        <v>1.31494252873563</v>
      </c>
      <c r="W24" s="77">
        <f>SUM(W9,W15,W23)</f>
        <v>327</v>
      </c>
      <c r="X24" s="50">
        <f>X9+X15+X23</f>
        <v>11</v>
      </c>
      <c r="Y24" s="16">
        <f>Y9+Y15+Y23</f>
        <v>432</v>
      </c>
      <c r="Z24" s="50">
        <f>SUM(Z16:Z23)</f>
        <v>23</v>
      </c>
      <c r="AA24" s="50">
        <f t="shared" ref="AA24:AE24" si="15">SUM(AA9,AA15,AA23)</f>
        <v>0</v>
      </c>
      <c r="AB24" s="50">
        <f>Y24+Z24+AA24</f>
        <v>455</v>
      </c>
      <c r="AC24" s="49">
        <f t="shared" si="5"/>
        <v>1.3914373088685</v>
      </c>
      <c r="AD24" s="77">
        <f t="shared" si="15"/>
        <v>41</v>
      </c>
      <c r="AE24" s="84">
        <f t="shared" si="15"/>
        <v>50</v>
      </c>
      <c r="AF24" s="49">
        <f t="shared" si="6"/>
        <v>1.21951219512195</v>
      </c>
      <c r="AG24" s="49" t="s">
        <v>39</v>
      </c>
      <c r="AH24" s="91" t="s">
        <v>39</v>
      </c>
    </row>
    <row r="25" ht="18" spans="1:34">
      <c r="A25" s="51" t="s">
        <v>99</v>
      </c>
      <c r="B25" s="52"/>
      <c r="C25" s="52"/>
      <c r="D25" s="52"/>
      <c r="E25" s="52"/>
      <c r="F25" s="52"/>
      <c r="G25" s="52"/>
      <c r="H25" s="52"/>
      <c r="I25" s="68"/>
      <c r="J25" s="68"/>
      <c r="K25" s="68"/>
      <c r="L25" s="68"/>
      <c r="M25" s="68"/>
      <c r="N25" s="69"/>
      <c r="O25" s="70"/>
      <c r="P25" s="68"/>
      <c r="Q25" s="68"/>
      <c r="R25" s="70"/>
      <c r="S25" s="70"/>
      <c r="T25" s="70"/>
      <c r="U25" s="70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92"/>
      <c r="AH25" s="93"/>
    </row>
    <row r="26" ht="16.5" spans="1:34">
      <c r="A26" s="53" t="s">
        <v>102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ht="18" spans="1:34">
      <c r="A27" s="51" t="s">
        <v>105</v>
      </c>
      <c r="B27" s="52"/>
      <c r="C27" s="52"/>
      <c r="D27" s="52"/>
      <c r="E27" s="52"/>
      <c r="F27" s="52"/>
      <c r="G27" s="52"/>
      <c r="H27" s="52"/>
      <c r="I27" s="68"/>
      <c r="J27" s="68"/>
      <c r="K27" s="68"/>
      <c r="L27" s="68"/>
      <c r="M27" s="68"/>
      <c r="N27" s="69"/>
      <c r="O27" s="70"/>
      <c r="P27" s="68"/>
      <c r="Q27" s="68"/>
      <c r="R27" s="70"/>
      <c r="S27" s="70"/>
      <c r="T27" s="70"/>
      <c r="U27" s="70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92"/>
      <c r="AH27" s="93"/>
    </row>
    <row r="28" ht="18" spans="1:34">
      <c r="A28" s="51" t="s">
        <v>109</v>
      </c>
      <c r="B28" s="52"/>
      <c r="C28" s="52"/>
      <c r="D28" s="52"/>
      <c r="E28" s="52"/>
      <c r="F28" s="52"/>
      <c r="G28" s="52"/>
      <c r="H28" s="52"/>
      <c r="I28" s="68"/>
      <c r="J28" s="68"/>
      <c r="K28" s="68"/>
      <c r="L28" s="68"/>
      <c r="M28" s="68"/>
      <c r="N28" s="69"/>
      <c r="O28" s="70"/>
      <c r="P28" s="68"/>
      <c r="Q28" s="68"/>
      <c r="R28" s="70"/>
      <c r="S28" s="70"/>
      <c r="T28" s="70"/>
      <c r="U28" s="70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92"/>
      <c r="AH28" s="93"/>
    </row>
    <row r="29" customFormat="1"/>
    <row r="30" customFormat="1" spans="1:2">
      <c r="A30" t="s">
        <v>790</v>
      </c>
      <c r="B30" t="s">
        <v>791</v>
      </c>
    </row>
    <row r="31" customFormat="1" spans="1:2">
      <c r="A31" t="s">
        <v>793</v>
      </c>
      <c r="B31" s="54" t="s">
        <v>21</v>
      </c>
    </row>
    <row r="32" customFormat="1" spans="1:2">
      <c r="A32" t="s">
        <v>795</v>
      </c>
      <c r="B32" s="54" t="s">
        <v>22</v>
      </c>
    </row>
    <row r="33" customFormat="1" spans="1:2">
      <c r="A33" t="s">
        <v>797</v>
      </c>
      <c r="B33" s="54" t="s">
        <v>23</v>
      </c>
    </row>
    <row r="34" customFormat="1" spans="1:2">
      <c r="A34" t="s">
        <v>799</v>
      </c>
      <c r="B34" s="55" t="s">
        <v>800</v>
      </c>
    </row>
    <row r="35" customFormat="1" spans="1:2">
      <c r="A35" t="s">
        <v>802</v>
      </c>
      <c r="B35" s="55" t="s">
        <v>25</v>
      </c>
    </row>
    <row r="36" customFormat="1" spans="1:2">
      <c r="A36" t="s">
        <v>803</v>
      </c>
      <c r="B36" s="56" t="s">
        <v>26</v>
      </c>
    </row>
    <row r="37" customFormat="1" spans="1:2">
      <c r="A37" t="s">
        <v>804</v>
      </c>
      <c r="B37" s="56" t="s">
        <v>27</v>
      </c>
    </row>
    <row r="38" customFormat="1" spans="1:2">
      <c r="A38" t="s">
        <v>806</v>
      </c>
      <c r="B38" s="57" t="s">
        <v>11</v>
      </c>
    </row>
  </sheetData>
  <mergeCells count="17">
    <mergeCell ref="A1:AH1"/>
    <mergeCell ref="C2:F2"/>
    <mergeCell ref="G2:N2"/>
    <mergeCell ref="O2:V2"/>
    <mergeCell ref="W2:AC2"/>
    <mergeCell ref="AD2:AF2"/>
    <mergeCell ref="A24:B24"/>
    <mergeCell ref="A26:AH26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{7259bd24-26e3-44f2-aa08-1d37400bd015}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{272fbc3b-f720-4a3a-8a55-2ad0f32fc3cc}</x14:id>
        </ext>
      </extLst>
    </cfRule>
    <cfRule type="dataBar" priority="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{1db8bbc9-b4ba-4201-8919-3eb3930be8d4}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{9d08aee1-58c9-46a8-87fe-4b8ce527276d}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{97102ff3-bcba-46b2-80a0-71fadc5a7785}</x14:id>
        </ext>
      </extLst>
    </cfRule>
  </conditionalFormatting>
  <conditionalFormatting sqref="H16:H17">
    <cfRule type="cellIs" dxfId="1" priority="3" operator="equal">
      <formula>0</formula>
    </cfRule>
  </conditionalFormatting>
  <conditionalFormatting sqref="M4:M23">
    <cfRule type="top10" dxfId="2" priority="4" rank="3"/>
  </conditionalFormatting>
  <conditionalFormatting sqref="N4:N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{f5b78a64-c7da-4e5f-a94b-7ab235b8be1d}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{72e40a0f-6dcd-4840-9b8a-1a92e66e9a40}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{f258fa79-ceca-4190-92c0-4b53a6c7adfc}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{def5a535-3db9-4013-9559-b6d6e4f466ad}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{66838b9d-c3ad-421e-988d-fab170f1daa0}</x14:id>
        </ext>
      </extLst>
    </cfRule>
  </conditionalFormatting>
  <conditionalFormatting sqref="U4:U23">
    <cfRule type="top10" dxfId="2" priority="2" rank="3"/>
  </conditionalFormatting>
  <conditionalFormatting sqref="V16:V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{a61c5f18-0997-4bc3-b858-44ad05251366}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{951b2bec-5930-4a4a-83ee-1eb8e4ad33cc}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{1b01c9c1-e502-4e08-9710-3ea396b36ecd}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{4a7400b3-1347-4e80-bc3c-1536eb466f68}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{259fb446-2f0e-4359-afce-743fd5cd8e88}</x14:id>
        </ext>
      </extLst>
    </cfRule>
  </conditionalFormatting>
  <conditionalFormatting sqref="AB4:AB23">
    <cfRule type="top10" dxfId="2" priority="1" rank="3"/>
  </conditionalFormatting>
  <conditionalFormatting sqref="AC4:AC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{ed2a24e5-7248-4d8e-91d7-7d87aaf75802}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{9e9b60a6-abb1-4a24-8ca7-50e3b89015bb}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{9c89e2da-e39a-4ed7-8fed-f6287da4c2e8}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{f4d449d6-930c-416a-a92a-80dc6b0fddc7}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{890c036c-a4c3-4ca9-bc23-5391758213c2}</x14:id>
        </ext>
      </extLst>
    </cfRule>
  </conditionalFormatting>
  <conditionalFormatting sqref="AF4:AF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{6e968107-b01b-4c5e-b4ce-21fccd9382f9}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{ad99763d-98b7-4216-8d73-a1dcf72f426b}</x14:id>
        </ext>
      </extLst>
    </cfRule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{cb700e67-3c5a-436a-a011-400568f93db4}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{1c96ddbe-b7d3-4d3d-99f7-d6df90edba8f}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{29bd4501-7e0e-49c7-89f1-2e2e99f5a3fa}</x14:id>
        </ext>
      </extLst>
    </cfRule>
  </conditionalFormatting>
  <conditionalFormatting sqref="AG4:AG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{1a15220f-0ec5-4def-8833-d7fde171109d}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{85ab4d51-31ae-45e4-883b-ecf4e647759f}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{7c412d6e-f52f-4ad0-8ff5-fe11cf5b9686}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{23ca5b5a-ec52-4648-8c5f-3200384e223f}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{8e44bfed-ef0a-4d8a-ab92-2b7b5de44d80}</x14:id>
        </ext>
      </extLst>
    </cfRule>
  </conditionalFormatting>
  <conditionalFormatting sqref="D10:D14 D4:D8">
    <cfRule type="cellIs" dxfId="0" priority="25" operator="greaterThan">
      <formula>0</formula>
    </cfRule>
  </conditionalFormatting>
  <conditionalFormatting sqref="F4:F21 F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{c5c7860b-de4e-4840-b5d1-d989c018013b}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{93c8e084-e178-4087-8d3a-223969b2351c}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{75f4c849-4ab9-4685-b3b1-219c1eff4ed2}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{72a52070-00f4-4cd7-bcc3-fc1af864615b}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{aaced97f-ce44-495f-a0ff-a648464503de}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59bd24-26e3-44f2-aa08-1d37400bd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72fbc3b-f720-4a3a-8a55-2ad0f32fc3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db8bbc9-b4ba-4201-8919-3eb3930be8d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d08aee1-58c9-46a8-87fe-4b8ce52727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7102ff3-bcba-46b2-80a0-71fadc5a778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f5b78a64-c7da-4e5f-a94b-7ab235b8be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2e40a0f-6dcd-4840-9b8a-1a92e66e9a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258fa79-ceca-4190-92c0-4b53a6c7adf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f5a535-3db9-4013-9559-b6d6e4f466a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6838b9d-c3ad-421e-988d-fab170f1daa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a61c5f18-0997-4bc3-b858-44ad05251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51b2bec-5930-4a4a-83ee-1eb8e4ad33c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b01c9c1-e502-4e08-9710-3ea396b36e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a7400b3-1347-4e80-bc3c-1536eb466f6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59fb446-2f0e-4359-afce-743fd5cd8e88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ed2a24e5-7248-4d8e-91d7-7d87aaf758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e9b60a6-abb1-4a24-8ca7-50e3b89015b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c89e2da-e39a-4ed7-8fed-f6287da4c2e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d449d6-930c-416a-a92a-80dc6b0fdd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90c036c-a4c3-4ca9-bc23-5391758213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6e968107-b01b-4c5e-b4ce-21fccd938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ad99763d-98b7-4216-8d73-a1dcf72f42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cb700e67-3c5a-436a-a011-400568f93d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c96ddbe-b7d3-4d3d-99f7-d6df90edba8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9bd4501-7e0e-49c7-89f1-2e2e99f5a3f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1a15220f-0ec5-4def-8833-d7fde17110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85ab4d51-31ae-45e4-883b-ecf4e64775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c412d6e-f52f-4ad0-8ff5-fe11cf5b968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ca5b5a-ec52-4648-8c5f-3200384e22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e44bfed-ef0a-4d8a-ab92-2b7b5de44d8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c5c7860b-de4e-4840-b5d1-d989c01801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93c8e084-e178-4087-8d3a-223969b2351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5f4c849-4ab9-4685-b3b1-219c1eff4e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a52070-00f4-4cd7-bcc3-fc1af864615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aced97f-ce44-495f-a0ff-a648464503d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F4:F21 F23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H38"/>
  <sheetViews>
    <sheetView tabSelected="1" workbookViewId="0">
      <pane xSplit="2" topLeftCell="C1" activePane="topRight" state="frozen"/>
      <selection/>
      <selection pane="topRight" activeCell="A1" sqref="A1:AH28"/>
    </sheetView>
  </sheetViews>
  <sheetFormatPr defaultColWidth="9" defaultRowHeight="13.5"/>
  <cols>
    <col min="4" max="4" width="9" hidden="1" customWidth="1"/>
    <col min="8" max="12" width="9" hidden="1" customWidth="1"/>
    <col min="16" max="20" width="9" hidden="1" customWidth="1"/>
    <col min="21" max="21" width="9.625" customWidth="1"/>
    <col min="24" max="27" width="9" hidden="1" customWidth="1"/>
  </cols>
  <sheetData>
    <row r="1" ht="23.25" spans="1:34">
      <c r="A1" s="1" t="s">
        <v>809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8.75" spans="1:34">
      <c r="A2" s="2" t="s">
        <v>5</v>
      </c>
      <c r="B2" s="3" t="s">
        <v>6</v>
      </c>
      <c r="C2" s="4" t="s">
        <v>7</v>
      </c>
      <c r="D2" s="4"/>
      <c r="E2" s="4"/>
      <c r="F2" s="4"/>
      <c r="G2" s="2" t="s">
        <v>8</v>
      </c>
      <c r="H2" s="5"/>
      <c r="I2" s="58"/>
      <c r="J2" s="59"/>
      <c r="K2" s="59"/>
      <c r="L2" s="59"/>
      <c r="M2" s="59"/>
      <c r="N2" s="3"/>
      <c r="O2" s="2" t="s">
        <v>9</v>
      </c>
      <c r="P2" s="5"/>
      <c r="Q2" s="58"/>
      <c r="R2" s="59"/>
      <c r="S2" s="59"/>
      <c r="T2" s="59"/>
      <c r="U2" s="59"/>
      <c r="V2" s="3"/>
      <c r="W2" s="71" t="s">
        <v>10</v>
      </c>
      <c r="X2" s="72"/>
      <c r="Y2" s="72"/>
      <c r="Z2" s="72"/>
      <c r="AA2" s="72"/>
      <c r="AB2" s="72"/>
      <c r="AC2" s="78"/>
      <c r="AD2" s="72" t="s">
        <v>11</v>
      </c>
      <c r="AE2" s="72"/>
      <c r="AF2" s="78"/>
      <c r="AG2" s="78" t="s">
        <v>12</v>
      </c>
      <c r="AH2" s="78" t="s">
        <v>13</v>
      </c>
    </row>
    <row r="3" ht="36.75" spans="1:34">
      <c r="A3" s="6"/>
      <c r="B3" s="7"/>
      <c r="C3" s="8" t="s">
        <v>16</v>
      </c>
      <c r="D3" s="9" t="s">
        <v>17</v>
      </c>
      <c r="E3" s="10" t="s">
        <v>18</v>
      </c>
      <c r="F3" s="11" t="s">
        <v>19</v>
      </c>
      <c r="G3" s="6" t="s">
        <v>16</v>
      </c>
      <c r="H3" s="12" t="s">
        <v>17</v>
      </c>
      <c r="I3" s="12" t="s">
        <v>20</v>
      </c>
      <c r="J3" s="60" t="s">
        <v>21</v>
      </c>
      <c r="K3" s="60" t="s">
        <v>22</v>
      </c>
      <c r="L3" s="60" t="s">
        <v>23</v>
      </c>
      <c r="M3" s="60" t="s">
        <v>18</v>
      </c>
      <c r="N3" s="7" t="s">
        <v>19</v>
      </c>
      <c r="O3" s="6" t="s">
        <v>16</v>
      </c>
      <c r="P3" s="61" t="s">
        <v>17</v>
      </c>
      <c r="Q3" s="12" t="s">
        <v>20</v>
      </c>
      <c r="R3" s="61" t="s">
        <v>24</v>
      </c>
      <c r="S3" s="61" t="s">
        <v>25</v>
      </c>
      <c r="T3" s="61" t="s">
        <v>23</v>
      </c>
      <c r="U3" s="61" t="s">
        <v>18</v>
      </c>
      <c r="V3" s="7" t="s">
        <v>19</v>
      </c>
      <c r="W3" s="6" t="s">
        <v>16</v>
      </c>
      <c r="X3" s="60" t="s">
        <v>17</v>
      </c>
      <c r="Y3" s="60" t="s">
        <v>26</v>
      </c>
      <c r="Z3" s="60" t="s">
        <v>27</v>
      </c>
      <c r="AA3" s="61" t="s">
        <v>23</v>
      </c>
      <c r="AB3" s="60" t="s">
        <v>18</v>
      </c>
      <c r="AC3" s="79" t="s">
        <v>19</v>
      </c>
      <c r="AD3" s="60" t="s">
        <v>16</v>
      </c>
      <c r="AE3" s="60" t="s">
        <v>18</v>
      </c>
      <c r="AF3" s="79" t="s">
        <v>19</v>
      </c>
      <c r="AG3" s="85"/>
      <c r="AH3" s="85"/>
    </row>
    <row r="4" ht="17.25" spans="1:34">
      <c r="A4" s="13" t="s">
        <v>37</v>
      </c>
      <c r="B4" s="14" t="s">
        <v>38</v>
      </c>
      <c r="C4" s="15">
        <v>2000</v>
      </c>
      <c r="D4" s="16"/>
      <c r="E4" s="17">
        <v>1262</v>
      </c>
      <c r="F4" s="18">
        <f t="shared" ref="F4:F15" si="0">E4/C4</f>
        <v>0.631</v>
      </c>
      <c r="G4" s="15">
        <v>150</v>
      </c>
      <c r="H4" s="17"/>
      <c r="I4" s="15">
        <f>VLOOKUP(B4,[9]鑫e贷客户经理粒度营销数据!$I:$M,5,0)</f>
        <v>103.7</v>
      </c>
      <c r="J4" s="16">
        <f>VLOOKUP(B4,[10]Sheet3!$K:$N,4,0)</f>
        <v>20</v>
      </c>
      <c r="K4" s="16"/>
      <c r="L4" s="16"/>
      <c r="M4" s="16">
        <f t="shared" ref="M4:M23" si="1">I4+J4+K4+L4</f>
        <v>123.7</v>
      </c>
      <c r="N4" s="18">
        <f t="shared" ref="N4:N24" si="2">M4/G4</f>
        <v>0.824666666666667</v>
      </c>
      <c r="O4" s="13" t="s">
        <v>39</v>
      </c>
      <c r="P4" s="17"/>
      <c r="Q4" s="16">
        <f>VLOOKUP(B4,[9]鑫e贷客户经理粒度营销数据!$I:$J,2,0)</f>
        <v>5</v>
      </c>
      <c r="R4" s="73"/>
      <c r="S4" s="73">
        <f>VLOOKUP(B4,[10]Sheet2!$K:$L,2,0)</f>
        <v>1</v>
      </c>
      <c r="T4" s="73"/>
      <c r="U4" s="16">
        <f t="shared" ref="U4:U24" si="3">Q4+R4+S4+T4</f>
        <v>6</v>
      </c>
      <c r="V4" s="14" t="s">
        <v>39</v>
      </c>
      <c r="W4" s="13">
        <v>3</v>
      </c>
      <c r="X4" s="17"/>
      <c r="Y4" s="16">
        <f>VLOOKUP(B4,[10]Sheet1!$K:$L,2,0)</f>
        <v>4</v>
      </c>
      <c r="Z4" s="80"/>
      <c r="AA4" s="80"/>
      <c r="AB4" s="16">
        <f t="shared" ref="AB4:AB22" si="4">Y4+Z4+AA4</f>
        <v>4</v>
      </c>
      <c r="AC4" s="81">
        <f t="shared" ref="AC4:AC24" si="5">AB4/W4</f>
        <v>1.33333333333333</v>
      </c>
      <c r="AD4" s="13">
        <v>2</v>
      </c>
      <c r="AE4" s="17">
        <v>3</v>
      </c>
      <c r="AF4" s="81">
        <f t="shared" ref="AF4:AF24" si="6">AE4/AD4</f>
        <v>1.5</v>
      </c>
      <c r="AG4" s="81">
        <f t="shared" ref="AG4:AG15" si="7">IF(F4&gt;1.2,1.2,F4)*0.6+IF(N4&gt;1.2,1.2,N4)*0.2+IF(AC4&gt;1.2,1.2,AC4)*0.1+IF(AF4&gt;1.2,1.2,AF4)*0.1</f>
        <v>0.783533333333333</v>
      </c>
      <c r="AH4" s="86">
        <f>AG9</f>
        <v>0.913203529411765</v>
      </c>
    </row>
    <row r="5" ht="18" spans="1:34">
      <c r="A5" s="19"/>
      <c r="B5" s="20" t="s">
        <v>44</v>
      </c>
      <c r="C5" s="21">
        <v>2000</v>
      </c>
      <c r="D5" s="22"/>
      <c r="E5" s="23">
        <v>3314.5</v>
      </c>
      <c r="F5" s="18">
        <f t="shared" si="0"/>
        <v>1.65725</v>
      </c>
      <c r="G5" s="21">
        <v>150</v>
      </c>
      <c r="H5" s="17"/>
      <c r="I5" s="15">
        <f>VLOOKUP(B5,[9]鑫e贷客户经理粒度营销数据!$I:$M,5,0)</f>
        <v>87.3502</v>
      </c>
      <c r="J5" s="16">
        <f>VLOOKUP(B5,[10]Sheet3!$K:$N,4,0)</f>
        <v>10</v>
      </c>
      <c r="K5" s="16"/>
      <c r="L5" s="16"/>
      <c r="M5" s="16">
        <f t="shared" si="1"/>
        <v>97.3502</v>
      </c>
      <c r="N5" s="62">
        <f t="shared" si="2"/>
        <v>0.649001333333333</v>
      </c>
      <c r="O5" s="19" t="s">
        <v>39</v>
      </c>
      <c r="P5" s="17"/>
      <c r="Q5" s="16">
        <f>VLOOKUP(B5,[9]鑫e贷客户经理粒度营销数据!$I:$J,2,0)</f>
        <v>1</v>
      </c>
      <c r="R5" s="74"/>
      <c r="S5" s="73">
        <v>0</v>
      </c>
      <c r="T5" s="73"/>
      <c r="U5" s="16">
        <f t="shared" si="3"/>
        <v>1</v>
      </c>
      <c r="V5" s="20" t="s">
        <v>39</v>
      </c>
      <c r="W5" s="13">
        <v>3</v>
      </c>
      <c r="X5" s="17"/>
      <c r="Y5" s="16">
        <f>VLOOKUP(B5,[10]Sheet1!$K:$L,2,0)</f>
        <v>1</v>
      </c>
      <c r="Z5" s="80"/>
      <c r="AA5" s="80"/>
      <c r="AB5" s="16">
        <f t="shared" si="4"/>
        <v>1</v>
      </c>
      <c r="AC5" s="81">
        <f t="shared" si="5"/>
        <v>0.333333333333333</v>
      </c>
      <c r="AD5" s="13">
        <v>2</v>
      </c>
      <c r="AE5" s="17">
        <v>4</v>
      </c>
      <c r="AF5" s="81">
        <f t="shared" si="6"/>
        <v>2</v>
      </c>
      <c r="AG5" s="81">
        <f t="shared" si="7"/>
        <v>1.0031336</v>
      </c>
      <c r="AH5" s="86"/>
    </row>
    <row r="6" ht="18" spans="1:34">
      <c r="A6" s="19"/>
      <c r="B6" s="20" t="s">
        <v>48</v>
      </c>
      <c r="C6" s="21">
        <v>2000</v>
      </c>
      <c r="D6" s="22"/>
      <c r="E6" s="23">
        <v>3699</v>
      </c>
      <c r="F6" s="18">
        <f t="shared" si="0"/>
        <v>1.8495</v>
      </c>
      <c r="G6" s="21">
        <v>200</v>
      </c>
      <c r="H6" s="17"/>
      <c r="I6" s="15">
        <f>VLOOKUP(B6,[9]鑫e贷客户经理粒度营销数据!$I:$M,5,0)</f>
        <v>128.4222</v>
      </c>
      <c r="J6" s="16">
        <f>VLOOKUP(B6,[10]Sheet3!$K:$N,4,0)</f>
        <v>41.4666</v>
      </c>
      <c r="K6" s="16"/>
      <c r="L6" s="16"/>
      <c r="M6" s="16">
        <f t="shared" si="1"/>
        <v>169.8888</v>
      </c>
      <c r="N6" s="62">
        <f t="shared" si="2"/>
        <v>0.849444</v>
      </c>
      <c r="O6" s="19" t="s">
        <v>39</v>
      </c>
      <c r="P6" s="17"/>
      <c r="Q6" s="16">
        <f>VLOOKUP(B6,[9]鑫e贷客户经理粒度营销数据!$I:$J,2,0)</f>
        <v>3</v>
      </c>
      <c r="R6" s="74"/>
      <c r="S6" s="73">
        <v>0</v>
      </c>
      <c r="T6" s="73"/>
      <c r="U6" s="16">
        <f t="shared" si="3"/>
        <v>3</v>
      </c>
      <c r="V6" s="20" t="s">
        <v>39</v>
      </c>
      <c r="W6" s="13">
        <v>5</v>
      </c>
      <c r="X6" s="17"/>
      <c r="Y6" s="16">
        <f>VLOOKUP(B6,[10]Sheet1!$K:$L,2,0)</f>
        <v>3</v>
      </c>
      <c r="Z6" s="80"/>
      <c r="AA6" s="80"/>
      <c r="AB6" s="16">
        <f t="shared" si="4"/>
        <v>3</v>
      </c>
      <c r="AC6" s="81">
        <f t="shared" si="5"/>
        <v>0.6</v>
      </c>
      <c r="AD6" s="13">
        <v>3</v>
      </c>
      <c r="AE6" s="17">
        <v>10</v>
      </c>
      <c r="AF6" s="81">
        <f t="shared" si="6"/>
        <v>3.33333333333333</v>
      </c>
      <c r="AG6" s="81">
        <f t="shared" si="7"/>
        <v>1.0698888</v>
      </c>
      <c r="AH6" s="86"/>
    </row>
    <row r="7" ht="17.25" spans="1:34">
      <c r="A7" s="24"/>
      <c r="B7" s="20" t="s">
        <v>53</v>
      </c>
      <c r="C7" s="21">
        <v>2000</v>
      </c>
      <c r="D7" s="22"/>
      <c r="E7" s="17">
        <v>1371</v>
      </c>
      <c r="F7" s="18">
        <f t="shared" si="0"/>
        <v>0.6855</v>
      </c>
      <c r="G7" s="21">
        <v>150</v>
      </c>
      <c r="H7" s="17"/>
      <c r="I7" s="15">
        <f>VLOOKUP(B7,[9]鑫e贷客户经理粒度营销数据!$I:$M,5,0)</f>
        <v>0</v>
      </c>
      <c r="J7" s="16">
        <v>0</v>
      </c>
      <c r="K7" s="16"/>
      <c r="L7" s="16"/>
      <c r="M7" s="16">
        <f t="shared" si="1"/>
        <v>0</v>
      </c>
      <c r="N7" s="62">
        <f t="shared" si="2"/>
        <v>0</v>
      </c>
      <c r="O7" s="19" t="s">
        <v>39</v>
      </c>
      <c r="P7" s="17"/>
      <c r="Q7" s="16">
        <f>VLOOKUP(B7,[9]鑫e贷客户经理粒度营销数据!$I:$J,2,0)</f>
        <v>0</v>
      </c>
      <c r="R7" s="74"/>
      <c r="S7" s="73">
        <v>0</v>
      </c>
      <c r="T7" s="73"/>
      <c r="U7" s="16">
        <f t="shared" si="3"/>
        <v>0</v>
      </c>
      <c r="V7" s="20" t="s">
        <v>39</v>
      </c>
      <c r="W7" s="13">
        <v>3</v>
      </c>
      <c r="X7" s="17"/>
      <c r="Y7" s="16">
        <v>0</v>
      </c>
      <c r="Z7" s="80"/>
      <c r="AA7" s="80"/>
      <c r="AB7" s="16">
        <f t="shared" si="4"/>
        <v>0</v>
      </c>
      <c r="AC7" s="81">
        <f t="shared" si="5"/>
        <v>0</v>
      </c>
      <c r="AD7" s="13">
        <v>2</v>
      </c>
      <c r="AE7" s="17">
        <v>2</v>
      </c>
      <c r="AF7" s="81">
        <f t="shared" si="6"/>
        <v>1</v>
      </c>
      <c r="AG7" s="81">
        <f t="shared" si="7"/>
        <v>0.5113</v>
      </c>
      <c r="AH7" s="86"/>
    </row>
    <row r="8" ht="17.25" spans="1:34">
      <c r="A8" s="24"/>
      <c r="B8" s="14" t="s">
        <v>43</v>
      </c>
      <c r="C8" s="15">
        <v>2000</v>
      </c>
      <c r="D8" s="22"/>
      <c r="E8" s="17">
        <v>514</v>
      </c>
      <c r="F8" s="18">
        <f t="shared" si="0"/>
        <v>0.257</v>
      </c>
      <c r="G8" s="15">
        <v>150</v>
      </c>
      <c r="H8" s="17"/>
      <c r="I8" s="15">
        <f>VLOOKUP(B8,[9]鑫e贷客户经理粒度营销数据!$I:$M,5,0)</f>
        <v>108.946</v>
      </c>
      <c r="J8" s="16">
        <v>0</v>
      </c>
      <c r="K8" s="16"/>
      <c r="L8" s="16"/>
      <c r="M8" s="16">
        <f t="shared" si="1"/>
        <v>108.946</v>
      </c>
      <c r="N8" s="62">
        <f t="shared" si="2"/>
        <v>0.726306666666667</v>
      </c>
      <c r="O8" s="13"/>
      <c r="P8" s="16"/>
      <c r="Q8" s="16">
        <f>VLOOKUP(B8,[9]鑫e贷客户经理粒度营销数据!$I:$J,2,0)</f>
        <v>2</v>
      </c>
      <c r="R8" s="73"/>
      <c r="S8" s="73">
        <v>0</v>
      </c>
      <c r="T8" s="73"/>
      <c r="U8" s="16">
        <f t="shared" si="3"/>
        <v>2</v>
      </c>
      <c r="V8" s="20" t="s">
        <v>39</v>
      </c>
      <c r="W8" s="13">
        <v>3</v>
      </c>
      <c r="X8" s="17"/>
      <c r="Y8" s="16">
        <f>VLOOKUP(B8,[10]Sheet1!$K:$L,2,0)</f>
        <v>2</v>
      </c>
      <c r="Z8" s="80"/>
      <c r="AA8" s="80"/>
      <c r="AB8" s="16">
        <f t="shared" si="4"/>
        <v>2</v>
      </c>
      <c r="AC8" s="81">
        <f t="shared" si="5"/>
        <v>0.666666666666667</v>
      </c>
      <c r="AD8" s="13">
        <v>2</v>
      </c>
      <c r="AE8" s="17">
        <v>0</v>
      </c>
      <c r="AF8" s="81">
        <f t="shared" si="6"/>
        <v>0</v>
      </c>
      <c r="AG8" s="81">
        <f t="shared" si="7"/>
        <v>0.366128</v>
      </c>
      <c r="AH8" s="86"/>
    </row>
    <row r="9" ht="18.75" spans="1:34">
      <c r="A9" s="25"/>
      <c r="B9" s="26" t="s">
        <v>59</v>
      </c>
      <c r="C9" s="27">
        <f t="shared" ref="C9:G9" si="8">SUM(C4:C8)</f>
        <v>10000</v>
      </c>
      <c r="D9" s="28"/>
      <c r="E9" s="29">
        <f>SUM(E4:E8)</f>
        <v>10160.5</v>
      </c>
      <c r="F9" s="30">
        <f t="shared" si="0"/>
        <v>1.01605</v>
      </c>
      <c r="G9" s="27">
        <f t="shared" si="8"/>
        <v>800</v>
      </c>
      <c r="H9" s="31"/>
      <c r="I9" s="15">
        <v>428</v>
      </c>
      <c r="J9" s="16">
        <v>71</v>
      </c>
      <c r="K9" s="45"/>
      <c r="L9" s="45"/>
      <c r="M9" s="63">
        <f t="shared" si="1"/>
        <v>499</v>
      </c>
      <c r="N9" s="30">
        <f t="shared" si="2"/>
        <v>0.62375</v>
      </c>
      <c r="O9" s="64" t="s">
        <v>39</v>
      </c>
      <c r="P9" s="45"/>
      <c r="Q9" s="16">
        <v>11</v>
      </c>
      <c r="R9" s="45"/>
      <c r="S9" s="73">
        <v>1</v>
      </c>
      <c r="T9" s="45"/>
      <c r="U9" s="63">
        <f t="shared" si="3"/>
        <v>12</v>
      </c>
      <c r="V9" s="26" t="s">
        <v>39</v>
      </c>
      <c r="W9" s="64">
        <f>SUM(W4:W8)</f>
        <v>17</v>
      </c>
      <c r="X9" s="31"/>
      <c r="Y9" s="16">
        <v>10</v>
      </c>
      <c r="Z9" s="31"/>
      <c r="AA9" s="31"/>
      <c r="AB9" s="63">
        <f t="shared" si="4"/>
        <v>10</v>
      </c>
      <c r="AC9" s="82">
        <f t="shared" si="5"/>
        <v>0.588235294117647</v>
      </c>
      <c r="AD9" s="64">
        <f>SUM(AD4:AD8)</f>
        <v>11</v>
      </c>
      <c r="AE9" s="31">
        <f>SUM(AE4:AE8)</f>
        <v>19</v>
      </c>
      <c r="AF9" s="82">
        <f t="shared" si="6"/>
        <v>1.72727272727273</v>
      </c>
      <c r="AG9" s="82">
        <f t="shared" si="7"/>
        <v>0.913203529411765</v>
      </c>
      <c r="AH9" s="87"/>
    </row>
    <row r="10" ht="18.75" spans="1:34">
      <c r="A10" s="13" t="s">
        <v>63</v>
      </c>
      <c r="B10" s="32" t="s">
        <v>64</v>
      </c>
      <c r="C10" s="15">
        <v>2000</v>
      </c>
      <c r="D10" s="16"/>
      <c r="E10" s="23">
        <v>3763</v>
      </c>
      <c r="F10" s="18">
        <f t="shared" si="0"/>
        <v>1.8815</v>
      </c>
      <c r="G10" s="15">
        <v>150</v>
      </c>
      <c r="H10" s="17"/>
      <c r="I10" s="15">
        <f>VLOOKUP(B10,[9]鑫e贷客户经理粒度营销数据!$I:$M,5,0)</f>
        <v>1</v>
      </c>
      <c r="J10" s="16">
        <v>0</v>
      </c>
      <c r="K10" s="16"/>
      <c r="L10" s="16"/>
      <c r="M10" s="16">
        <f t="shared" si="1"/>
        <v>1</v>
      </c>
      <c r="N10" s="18">
        <f t="shared" si="2"/>
        <v>0.00666666666666667</v>
      </c>
      <c r="O10" s="13" t="s">
        <v>39</v>
      </c>
      <c r="P10" s="17"/>
      <c r="Q10" s="16">
        <f>VLOOKUP(B10,[9]鑫e贷客户经理粒度营销数据!$I:$J,2,0)</f>
        <v>2</v>
      </c>
      <c r="R10" s="73"/>
      <c r="S10" s="73">
        <f>VLOOKUP(B10,[10]Sheet2!$K:$L,2,0)</f>
        <v>1</v>
      </c>
      <c r="T10" s="73"/>
      <c r="U10" s="16">
        <f t="shared" si="3"/>
        <v>3</v>
      </c>
      <c r="V10" s="14" t="s">
        <v>39</v>
      </c>
      <c r="W10" s="13">
        <v>3</v>
      </c>
      <c r="X10" s="17"/>
      <c r="Y10" s="16">
        <f>VLOOKUP(B10,[10]Sheet1!$K:$L,2,0)</f>
        <v>2</v>
      </c>
      <c r="Z10" s="80"/>
      <c r="AA10" s="80"/>
      <c r="AB10" s="16">
        <f t="shared" si="4"/>
        <v>2</v>
      </c>
      <c r="AC10" s="81">
        <f t="shared" si="5"/>
        <v>0.666666666666667</v>
      </c>
      <c r="AD10" s="13">
        <v>2</v>
      </c>
      <c r="AE10" s="17">
        <v>0</v>
      </c>
      <c r="AF10" s="81">
        <f t="shared" si="6"/>
        <v>0</v>
      </c>
      <c r="AG10" s="81">
        <f t="shared" si="7"/>
        <v>0.788</v>
      </c>
      <c r="AH10" s="86">
        <f>AG15</f>
        <v>1.00453333333333</v>
      </c>
    </row>
    <row r="11" ht="17.25" spans="1:34">
      <c r="A11" s="19"/>
      <c r="B11" s="33" t="s">
        <v>46</v>
      </c>
      <c r="C11" s="21">
        <v>2000</v>
      </c>
      <c r="D11" s="22"/>
      <c r="E11" s="34">
        <v>3051</v>
      </c>
      <c r="F11" s="18">
        <f t="shared" si="0"/>
        <v>1.5255</v>
      </c>
      <c r="G11" s="21">
        <v>150</v>
      </c>
      <c r="H11" s="13"/>
      <c r="I11" s="15">
        <f>VLOOKUP(B11,[9]鑫e贷客户经理粒度营销数据!$I:$M,5,0)</f>
        <v>62.1725</v>
      </c>
      <c r="J11" s="16">
        <v>0</v>
      </c>
      <c r="K11" s="22"/>
      <c r="L11" s="22"/>
      <c r="M11" s="16">
        <f t="shared" si="1"/>
        <v>62.1725</v>
      </c>
      <c r="N11" s="62">
        <f t="shared" si="2"/>
        <v>0.414483333333333</v>
      </c>
      <c r="O11" s="19" t="s">
        <v>39</v>
      </c>
      <c r="P11" s="17"/>
      <c r="Q11" s="16">
        <f>VLOOKUP(B11,[9]鑫e贷客户经理粒度营销数据!$I:$J,2,0)</f>
        <v>2</v>
      </c>
      <c r="R11" s="74"/>
      <c r="S11" s="73">
        <v>0</v>
      </c>
      <c r="T11" s="73"/>
      <c r="U11" s="16">
        <f t="shared" si="3"/>
        <v>2</v>
      </c>
      <c r="V11" s="20" t="s">
        <v>39</v>
      </c>
      <c r="W11" s="13">
        <v>3</v>
      </c>
      <c r="X11" s="17"/>
      <c r="Y11" s="16">
        <f>VLOOKUP(B11,[10]Sheet1!$K:$L,2,0)</f>
        <v>2</v>
      </c>
      <c r="Z11" s="80"/>
      <c r="AA11" s="80"/>
      <c r="AB11" s="16">
        <f t="shared" si="4"/>
        <v>2</v>
      </c>
      <c r="AC11" s="81">
        <f t="shared" si="5"/>
        <v>0.666666666666667</v>
      </c>
      <c r="AD11" s="13">
        <v>2</v>
      </c>
      <c r="AE11" s="17">
        <v>2</v>
      </c>
      <c r="AF11" s="81">
        <f t="shared" si="6"/>
        <v>1</v>
      </c>
      <c r="AG11" s="81">
        <f t="shared" si="7"/>
        <v>0.969563333333333</v>
      </c>
      <c r="AH11" s="86"/>
    </row>
    <row r="12" ht="17.25" spans="1:34">
      <c r="A12" s="19"/>
      <c r="B12" s="33" t="s">
        <v>62</v>
      </c>
      <c r="C12" s="21">
        <v>2000</v>
      </c>
      <c r="D12" s="22"/>
      <c r="E12" s="35">
        <v>1775</v>
      </c>
      <c r="F12" s="18">
        <f t="shared" si="0"/>
        <v>0.8875</v>
      </c>
      <c r="G12" s="21">
        <v>150</v>
      </c>
      <c r="H12" s="17"/>
      <c r="I12" s="15">
        <f>VLOOKUP(B12,[9]鑫e贷客户经理粒度营销数据!$I:$M,5,0)</f>
        <v>156.6064</v>
      </c>
      <c r="J12" s="16">
        <v>0</v>
      </c>
      <c r="K12" s="22"/>
      <c r="L12" s="22"/>
      <c r="M12" s="16">
        <f t="shared" si="1"/>
        <v>156.6064</v>
      </c>
      <c r="N12" s="62">
        <f t="shared" si="2"/>
        <v>1.04404266666667</v>
      </c>
      <c r="O12" s="19" t="s">
        <v>39</v>
      </c>
      <c r="P12" s="17"/>
      <c r="Q12" s="16">
        <f>VLOOKUP(B12,[9]鑫e贷客户经理粒度营销数据!$I:$J,2,0)</f>
        <v>5</v>
      </c>
      <c r="R12" s="74"/>
      <c r="S12" s="73">
        <v>0</v>
      </c>
      <c r="T12" s="73"/>
      <c r="U12" s="16">
        <f t="shared" si="3"/>
        <v>5</v>
      </c>
      <c r="V12" s="20" t="s">
        <v>39</v>
      </c>
      <c r="W12" s="13">
        <v>3</v>
      </c>
      <c r="X12" s="17"/>
      <c r="Y12" s="16">
        <f>VLOOKUP(B12,[10]Sheet1!$K:$L,2,0)</f>
        <v>5</v>
      </c>
      <c r="Z12" s="80"/>
      <c r="AA12" s="80"/>
      <c r="AB12" s="16">
        <f t="shared" si="4"/>
        <v>5</v>
      </c>
      <c r="AC12" s="81">
        <f t="shared" si="5"/>
        <v>1.66666666666667</v>
      </c>
      <c r="AD12" s="13">
        <v>2</v>
      </c>
      <c r="AE12" s="17">
        <v>3</v>
      </c>
      <c r="AF12" s="81">
        <f t="shared" si="6"/>
        <v>1.5</v>
      </c>
      <c r="AG12" s="81">
        <f t="shared" si="7"/>
        <v>0.981308533333334</v>
      </c>
      <c r="AH12" s="86"/>
    </row>
    <row r="13" ht="17.25" spans="1:34">
      <c r="A13" s="24"/>
      <c r="B13" s="36" t="s">
        <v>74</v>
      </c>
      <c r="C13" s="37">
        <v>2000</v>
      </c>
      <c r="D13" s="22"/>
      <c r="E13" s="34">
        <v>2970</v>
      </c>
      <c r="F13" s="18">
        <f t="shared" si="0"/>
        <v>1.485</v>
      </c>
      <c r="G13" s="21">
        <v>150</v>
      </c>
      <c r="H13" s="15"/>
      <c r="I13" s="15">
        <f>VLOOKUP(B13,[9]鑫e贷客户经理粒度营销数据!$I:$M,5,0)</f>
        <v>84.2017</v>
      </c>
      <c r="J13" s="16">
        <f>VLOOKUP(B13,[10]Sheet3!$K:$N,4,0)</f>
        <v>16.9</v>
      </c>
      <c r="K13" s="22"/>
      <c r="L13" s="22"/>
      <c r="M13" s="16">
        <f t="shared" si="1"/>
        <v>101.1017</v>
      </c>
      <c r="N13" s="62">
        <f t="shared" si="2"/>
        <v>0.674011333333333</v>
      </c>
      <c r="O13" s="24" t="s">
        <v>39</v>
      </c>
      <c r="P13" s="17"/>
      <c r="Q13" s="16">
        <f>VLOOKUP(B13,[9]鑫e贷客户经理粒度营销数据!$I:$J,2,0)</f>
        <v>2</v>
      </c>
      <c r="R13" s="75"/>
      <c r="S13" s="73">
        <v>0</v>
      </c>
      <c r="T13" s="73"/>
      <c r="U13" s="16">
        <f t="shared" si="3"/>
        <v>2</v>
      </c>
      <c r="V13" s="76" t="s">
        <v>39</v>
      </c>
      <c r="W13" s="13">
        <v>3</v>
      </c>
      <c r="X13" s="17"/>
      <c r="Y13" s="16">
        <f>VLOOKUP(B13,[10]Sheet1!$K:$L,2,0)</f>
        <v>1</v>
      </c>
      <c r="Z13" s="75"/>
      <c r="AA13" s="75"/>
      <c r="AB13" s="16">
        <f t="shared" si="4"/>
        <v>1</v>
      </c>
      <c r="AC13" s="81">
        <f t="shared" si="5"/>
        <v>0.333333333333333</v>
      </c>
      <c r="AD13" s="13">
        <v>2</v>
      </c>
      <c r="AE13" s="17">
        <v>2</v>
      </c>
      <c r="AF13" s="81">
        <f t="shared" si="6"/>
        <v>1</v>
      </c>
      <c r="AG13" s="81">
        <f t="shared" si="7"/>
        <v>0.9881356</v>
      </c>
      <c r="AH13" s="86"/>
    </row>
    <row r="14" ht="17.25" spans="1:34">
      <c r="A14" s="24"/>
      <c r="B14" s="36" t="s">
        <v>56</v>
      </c>
      <c r="C14" s="37">
        <v>2000</v>
      </c>
      <c r="D14" s="22"/>
      <c r="E14" s="17">
        <v>617.5</v>
      </c>
      <c r="F14" s="18">
        <f t="shared" si="0"/>
        <v>0.30875</v>
      </c>
      <c r="G14" s="21">
        <v>150</v>
      </c>
      <c r="H14" s="13"/>
      <c r="I14" s="15">
        <f>VLOOKUP(B14,[9]鑫e贷客户经理粒度营销数据!$I:$M,5,0)</f>
        <v>87.7</v>
      </c>
      <c r="J14" s="16">
        <f>VLOOKUP(B14,[10]Sheet3!$K:$N,4,0)</f>
        <v>8</v>
      </c>
      <c r="K14" s="22"/>
      <c r="L14" s="22"/>
      <c r="M14" s="16">
        <f t="shared" si="1"/>
        <v>95.7</v>
      </c>
      <c r="N14" s="65">
        <f t="shared" si="2"/>
        <v>0.638</v>
      </c>
      <c r="O14" s="24" t="s">
        <v>39</v>
      </c>
      <c r="P14" s="17"/>
      <c r="Q14" s="16">
        <f>VLOOKUP(B14,[9]鑫e贷客户经理粒度营销数据!$I:$J,2,0)</f>
        <v>1</v>
      </c>
      <c r="R14" s="75"/>
      <c r="S14" s="73">
        <v>0</v>
      </c>
      <c r="T14" s="73"/>
      <c r="U14" s="16">
        <f t="shared" si="3"/>
        <v>1</v>
      </c>
      <c r="V14" s="76" t="s">
        <v>39</v>
      </c>
      <c r="W14" s="13">
        <v>3</v>
      </c>
      <c r="X14" s="17"/>
      <c r="Y14" s="16">
        <f>VLOOKUP(B14,[10]Sheet1!$K:$L,2,0)</f>
        <v>1</v>
      </c>
      <c r="Z14" s="75"/>
      <c r="AA14" s="75"/>
      <c r="AB14" s="16">
        <f t="shared" si="4"/>
        <v>1</v>
      </c>
      <c r="AC14" s="83">
        <f t="shared" si="5"/>
        <v>0.333333333333333</v>
      </c>
      <c r="AD14" s="13">
        <v>2</v>
      </c>
      <c r="AE14" s="17">
        <v>3</v>
      </c>
      <c r="AF14" s="83">
        <f t="shared" si="6"/>
        <v>1.5</v>
      </c>
      <c r="AG14" s="81">
        <f t="shared" si="7"/>
        <v>0.466183333333333</v>
      </c>
      <c r="AH14" s="86"/>
    </row>
    <row r="15" ht="18.75" spans="1:34">
      <c r="A15" s="38"/>
      <c r="B15" s="39" t="s">
        <v>59</v>
      </c>
      <c r="C15" s="40">
        <f t="shared" ref="C15:G15" si="9">SUM(C10:C14)</f>
        <v>10000</v>
      </c>
      <c r="D15" s="28">
        <f t="shared" si="9"/>
        <v>0</v>
      </c>
      <c r="E15" s="29">
        <v>15176</v>
      </c>
      <c r="F15" s="30">
        <f t="shared" si="0"/>
        <v>1.5176</v>
      </c>
      <c r="G15" s="40">
        <f t="shared" si="9"/>
        <v>750</v>
      </c>
      <c r="H15" s="19"/>
      <c r="I15" s="15">
        <v>392</v>
      </c>
      <c r="J15" s="16">
        <v>25</v>
      </c>
      <c r="K15" s="28"/>
      <c r="L15" s="28"/>
      <c r="M15" s="63">
        <f t="shared" si="1"/>
        <v>417</v>
      </c>
      <c r="N15" s="66">
        <f t="shared" si="2"/>
        <v>0.556</v>
      </c>
      <c r="O15" s="38" t="s">
        <v>39</v>
      </c>
      <c r="P15" s="28"/>
      <c r="Q15" s="16">
        <v>12</v>
      </c>
      <c r="R15" s="45"/>
      <c r="S15" s="73">
        <v>1</v>
      </c>
      <c r="T15" s="45"/>
      <c r="U15" s="63">
        <f t="shared" si="3"/>
        <v>13</v>
      </c>
      <c r="V15" s="39" t="s">
        <v>39</v>
      </c>
      <c r="W15" s="64">
        <f>SUM(W10:W14)</f>
        <v>15</v>
      </c>
      <c r="X15" s="31"/>
      <c r="Y15" s="16">
        <v>11</v>
      </c>
      <c r="Z15" s="31"/>
      <c r="AA15" s="31"/>
      <c r="AB15" s="63">
        <f t="shared" si="4"/>
        <v>11</v>
      </c>
      <c r="AC15" s="82">
        <f t="shared" si="5"/>
        <v>0.733333333333333</v>
      </c>
      <c r="AD15" s="64">
        <f>SUM(AD10:AD14)</f>
        <v>10</v>
      </c>
      <c r="AE15" s="31">
        <f>SUM(AE10:AE14)</f>
        <v>10</v>
      </c>
      <c r="AF15" s="82">
        <f t="shared" si="6"/>
        <v>1</v>
      </c>
      <c r="AG15" s="82">
        <f t="shared" si="7"/>
        <v>1.00453333333333</v>
      </c>
      <c r="AH15" s="88"/>
    </row>
    <row r="16" ht="18" spans="1:34">
      <c r="A16" s="41" t="s">
        <v>83</v>
      </c>
      <c r="B16" s="14" t="s">
        <v>73</v>
      </c>
      <c r="C16" s="15" t="s">
        <v>39</v>
      </c>
      <c r="D16" s="17" t="s">
        <v>39</v>
      </c>
      <c r="E16" s="42" t="s">
        <v>39</v>
      </c>
      <c r="F16" s="18" t="s">
        <v>39</v>
      </c>
      <c r="G16" s="15">
        <v>1500</v>
      </c>
      <c r="H16" s="16"/>
      <c r="I16" s="15">
        <f>VLOOKUP(B16,[9]鑫e贷客户经理粒度营销数据!$I:$M,5,0)</f>
        <v>980.7354</v>
      </c>
      <c r="J16" s="16">
        <f>VLOOKUP(B16,[10]Sheet3!$K:$N,4,0)</f>
        <v>467.3342</v>
      </c>
      <c r="K16" s="67"/>
      <c r="L16" s="16"/>
      <c r="M16" s="16">
        <f t="shared" si="1"/>
        <v>1448.0696</v>
      </c>
      <c r="N16" s="18">
        <f t="shared" si="2"/>
        <v>0.965379733333333</v>
      </c>
      <c r="O16" s="13">
        <v>65</v>
      </c>
      <c r="P16" s="16"/>
      <c r="Q16" s="16">
        <f>VLOOKUP(B16,[9]鑫e贷客户经理粒度营销数据!$I:$J,2,0)</f>
        <v>81</v>
      </c>
      <c r="R16" s="73"/>
      <c r="S16" s="73">
        <f>VLOOKUP(B16,[10]Sheet2!$K:$L,2,0)</f>
        <v>35</v>
      </c>
      <c r="T16" s="73">
        <v>2</v>
      </c>
      <c r="U16" s="16">
        <f t="shared" si="3"/>
        <v>118</v>
      </c>
      <c r="V16" s="18">
        <f t="shared" ref="V16:V24" si="10">U16/O16</f>
        <v>1.81538461538462</v>
      </c>
      <c r="W16" s="15">
        <v>45</v>
      </c>
      <c r="X16" s="16"/>
      <c r="Y16" s="16">
        <f>VLOOKUP(B16,[10]Sheet1!$K:$L,2,0)</f>
        <v>103</v>
      </c>
      <c r="Z16" s="80"/>
      <c r="AA16" s="80"/>
      <c r="AB16" s="16">
        <f t="shared" si="4"/>
        <v>103</v>
      </c>
      <c r="AC16" s="81">
        <f t="shared" si="5"/>
        <v>2.28888888888889</v>
      </c>
      <c r="AD16" s="13">
        <v>5</v>
      </c>
      <c r="AE16" s="17">
        <v>6</v>
      </c>
      <c r="AF16" s="81">
        <f t="shared" si="6"/>
        <v>1.2</v>
      </c>
      <c r="AG16" s="81">
        <f t="shared" ref="AG16:AG23" si="11">IF(N16&gt;1.2,1.2,N16)*0.6+IF(V16&gt;1.2,1.2,V16)*0.1+IF(AC16&gt;1.2,1.2,AC16)*0.2+IF(AF16&gt;1.2,1.2,AF16)*0.1</f>
        <v>1.05922784</v>
      </c>
      <c r="AH16" s="89">
        <f t="shared" ref="AH16:AH22" si="12">AG16</f>
        <v>1.05922784</v>
      </c>
    </row>
    <row r="17" ht="17.25" spans="1:34">
      <c r="A17" s="41"/>
      <c r="B17" s="20" t="s">
        <v>66</v>
      </c>
      <c r="C17" s="21" t="s">
        <v>39</v>
      </c>
      <c r="D17" s="35" t="s">
        <v>39</v>
      </c>
      <c r="E17" s="42" t="s">
        <v>39</v>
      </c>
      <c r="F17" s="18" t="s">
        <v>39</v>
      </c>
      <c r="G17" s="21">
        <v>750</v>
      </c>
      <c r="H17" s="16"/>
      <c r="I17" s="15">
        <f>VLOOKUP(B17,[9]鑫e贷客户经理粒度营销数据!$I:$M,5,0)</f>
        <v>137.018</v>
      </c>
      <c r="J17" s="16">
        <f>VLOOKUP(B17,[10]Sheet3!$K:$N,4,0)</f>
        <v>361.1622</v>
      </c>
      <c r="K17" s="67"/>
      <c r="L17" s="16"/>
      <c r="M17" s="16">
        <f t="shared" si="1"/>
        <v>498.1802</v>
      </c>
      <c r="N17" s="62">
        <f t="shared" si="2"/>
        <v>0.664240266666667</v>
      </c>
      <c r="O17" s="19">
        <v>65</v>
      </c>
      <c r="P17" s="16"/>
      <c r="Q17" s="16">
        <f>VLOOKUP(B17,[9]鑫e贷客户经理粒度营销数据!$I:$J,2,0)</f>
        <v>89</v>
      </c>
      <c r="R17" s="74">
        <v>14</v>
      </c>
      <c r="S17" s="73">
        <f>VLOOKUP(B17,[10]Sheet2!$K:$L,2,0)</f>
        <v>17</v>
      </c>
      <c r="T17" s="73"/>
      <c r="U17" s="16">
        <f t="shared" si="3"/>
        <v>120</v>
      </c>
      <c r="V17" s="18">
        <f t="shared" si="10"/>
        <v>1.84615384615385</v>
      </c>
      <c r="W17" s="15">
        <v>45</v>
      </c>
      <c r="X17" s="16"/>
      <c r="Y17" s="16">
        <f>VLOOKUP(B17,[10]Sheet1!$K:$L,2,0)</f>
        <v>89</v>
      </c>
      <c r="Z17" s="80">
        <v>3</v>
      </c>
      <c r="AA17" s="80"/>
      <c r="AB17" s="16">
        <f t="shared" si="4"/>
        <v>92</v>
      </c>
      <c r="AC17" s="81">
        <f t="shared" si="5"/>
        <v>2.04444444444444</v>
      </c>
      <c r="AD17" s="13">
        <v>3</v>
      </c>
      <c r="AE17" s="17">
        <v>6</v>
      </c>
      <c r="AF17" s="81">
        <f t="shared" si="6"/>
        <v>2</v>
      </c>
      <c r="AG17" s="81">
        <f t="shared" si="11"/>
        <v>0.87854416</v>
      </c>
      <c r="AH17" s="89">
        <f t="shared" si="12"/>
        <v>0.87854416</v>
      </c>
    </row>
    <row r="18" ht="18" customHeight="1" spans="1:34">
      <c r="A18" s="41"/>
      <c r="B18" s="14" t="s">
        <v>70</v>
      </c>
      <c r="C18" s="15" t="s">
        <v>39</v>
      </c>
      <c r="D18" s="17" t="s">
        <v>39</v>
      </c>
      <c r="E18" s="42" t="s">
        <v>39</v>
      </c>
      <c r="F18" s="18" t="s">
        <v>39</v>
      </c>
      <c r="G18" s="21">
        <v>750</v>
      </c>
      <c r="H18" s="13"/>
      <c r="I18" s="15">
        <f>VLOOKUP(B18,[9]鑫e贷客户经理粒度营销数据!$I:$M,5,0)</f>
        <v>446.0012</v>
      </c>
      <c r="J18" s="16">
        <f>VLOOKUP(B18,[10]Sheet3!$K:$N,4,0)</f>
        <v>258.7916</v>
      </c>
      <c r="K18" s="67"/>
      <c r="L18" s="16"/>
      <c r="M18" s="16">
        <f t="shared" si="1"/>
        <v>704.7928</v>
      </c>
      <c r="N18" s="62">
        <f t="shared" si="2"/>
        <v>0.939723733333333</v>
      </c>
      <c r="O18" s="13">
        <v>65</v>
      </c>
      <c r="P18" s="16"/>
      <c r="Q18" s="16">
        <f>VLOOKUP(B18,[9]鑫e贷客户经理粒度营销数据!$I:$J,2,0)</f>
        <v>44</v>
      </c>
      <c r="R18" s="73">
        <v>6</v>
      </c>
      <c r="S18" s="73">
        <f>VLOOKUP(B18,[10]Sheet2!$K:$L,2,0)</f>
        <v>9</v>
      </c>
      <c r="T18" s="73"/>
      <c r="U18" s="16">
        <f t="shared" si="3"/>
        <v>59</v>
      </c>
      <c r="V18" s="18">
        <f t="shared" si="10"/>
        <v>0.907692307692308</v>
      </c>
      <c r="W18" s="15">
        <v>45</v>
      </c>
      <c r="X18" s="16"/>
      <c r="Y18" s="16">
        <f>VLOOKUP(B18,[10]Sheet1!$K:$L,2,0)</f>
        <v>24</v>
      </c>
      <c r="Z18" s="80"/>
      <c r="AA18" s="80"/>
      <c r="AB18" s="16">
        <f t="shared" si="4"/>
        <v>24</v>
      </c>
      <c r="AC18" s="81">
        <f t="shared" si="5"/>
        <v>0.533333333333333</v>
      </c>
      <c r="AD18" s="13">
        <v>3</v>
      </c>
      <c r="AE18" s="17">
        <v>3</v>
      </c>
      <c r="AF18" s="81">
        <f t="shared" si="6"/>
        <v>1</v>
      </c>
      <c r="AG18" s="81">
        <f t="shared" si="11"/>
        <v>0.861270137435897</v>
      </c>
      <c r="AH18" s="89">
        <f t="shared" si="12"/>
        <v>0.861270137435897</v>
      </c>
    </row>
    <row r="19" ht="17.25" spans="1:34">
      <c r="A19" s="41"/>
      <c r="B19" s="20" t="s">
        <v>52</v>
      </c>
      <c r="C19" s="21" t="s">
        <v>39</v>
      </c>
      <c r="D19" s="35" t="s">
        <v>39</v>
      </c>
      <c r="E19" s="42" t="s">
        <v>39</v>
      </c>
      <c r="F19" s="18" t="s">
        <v>39</v>
      </c>
      <c r="G19" s="21">
        <v>650</v>
      </c>
      <c r="H19" s="13"/>
      <c r="I19" s="15">
        <f>VLOOKUP(B19,[9]鑫e贷客户经理粒度营销数据!$I:$M,5,0)</f>
        <v>139</v>
      </c>
      <c r="J19" s="16">
        <f>VLOOKUP(B19,[10]Sheet3!$K:$N,4,0)</f>
        <v>752.726</v>
      </c>
      <c r="K19" s="67"/>
      <c r="L19" s="16"/>
      <c r="M19" s="16">
        <f t="shared" si="1"/>
        <v>891.726</v>
      </c>
      <c r="N19" s="62">
        <f t="shared" si="2"/>
        <v>1.37188615384615</v>
      </c>
      <c r="O19" s="19">
        <v>60</v>
      </c>
      <c r="P19" s="16"/>
      <c r="Q19" s="16">
        <f>VLOOKUP(B19,[9]鑫e贷客户经理粒度营销数据!$I:$J,2,0)</f>
        <v>41</v>
      </c>
      <c r="R19" s="73">
        <v>13</v>
      </c>
      <c r="S19" s="73">
        <f>VLOOKUP(B19,[10]Sheet2!$K:$L,2,0)</f>
        <v>28</v>
      </c>
      <c r="T19" s="73"/>
      <c r="U19" s="16">
        <f t="shared" si="3"/>
        <v>82</v>
      </c>
      <c r="V19" s="18">
        <f t="shared" si="10"/>
        <v>1.36666666666667</v>
      </c>
      <c r="W19" s="15">
        <v>40</v>
      </c>
      <c r="X19" s="16"/>
      <c r="Y19" s="16">
        <f>VLOOKUP(B19,[10]Sheet1!$K:$L,2,0)</f>
        <v>63</v>
      </c>
      <c r="Z19" s="80">
        <v>13</v>
      </c>
      <c r="AA19" s="80"/>
      <c r="AB19" s="16">
        <f t="shared" si="4"/>
        <v>76</v>
      </c>
      <c r="AC19" s="81">
        <f t="shared" si="5"/>
        <v>1.9</v>
      </c>
      <c r="AD19" s="19">
        <v>3</v>
      </c>
      <c r="AE19" s="17">
        <v>3</v>
      </c>
      <c r="AF19" s="81">
        <f t="shared" si="6"/>
        <v>1</v>
      </c>
      <c r="AG19" s="81">
        <f t="shared" si="11"/>
        <v>1.18</v>
      </c>
      <c r="AH19" s="90">
        <f t="shared" si="12"/>
        <v>1.18</v>
      </c>
    </row>
    <row r="20" ht="17.25" spans="1:34">
      <c r="A20" s="41"/>
      <c r="B20" s="20" t="s">
        <v>35</v>
      </c>
      <c r="C20" s="21" t="s">
        <v>39</v>
      </c>
      <c r="D20" s="35" t="s">
        <v>39</v>
      </c>
      <c r="E20" s="42" t="s">
        <v>39</v>
      </c>
      <c r="F20" s="18" t="s">
        <v>39</v>
      </c>
      <c r="G20" s="21">
        <v>500</v>
      </c>
      <c r="H20" s="13"/>
      <c r="I20" s="15">
        <f>VLOOKUP(B20,[9]鑫e贷客户经理粒度营销数据!$I:$M,5,0)</f>
        <v>168.8</v>
      </c>
      <c r="J20" s="16">
        <f>VLOOKUP(B20,[10]Sheet3!$K:$N,4,0)</f>
        <v>497.5</v>
      </c>
      <c r="K20" s="67"/>
      <c r="L20" s="16"/>
      <c r="M20" s="16">
        <f t="shared" si="1"/>
        <v>666.3</v>
      </c>
      <c r="N20" s="62">
        <f t="shared" si="2"/>
        <v>1.3326</v>
      </c>
      <c r="O20" s="19">
        <v>60</v>
      </c>
      <c r="P20" s="16"/>
      <c r="Q20" s="16">
        <f>VLOOKUP(B20,[9]鑫e贷客户经理粒度营销数据!$I:$J,2,0)</f>
        <v>28</v>
      </c>
      <c r="R20" s="73">
        <v>12</v>
      </c>
      <c r="S20" s="73">
        <f>VLOOKUP(B20,[10]Sheet2!$K:$L,2,0)</f>
        <v>30</v>
      </c>
      <c r="T20" s="73"/>
      <c r="U20" s="16">
        <f t="shared" si="3"/>
        <v>70</v>
      </c>
      <c r="V20" s="18">
        <f t="shared" si="10"/>
        <v>1.16666666666667</v>
      </c>
      <c r="W20" s="15">
        <v>40</v>
      </c>
      <c r="X20" s="16"/>
      <c r="Y20" s="16">
        <f>VLOOKUP(B20,[10]Sheet1!$K:$L,2,0)</f>
        <v>44</v>
      </c>
      <c r="Z20" s="80">
        <v>2</v>
      </c>
      <c r="AA20" s="80"/>
      <c r="AB20" s="16">
        <f t="shared" si="4"/>
        <v>46</v>
      </c>
      <c r="AC20" s="81">
        <f t="shared" si="5"/>
        <v>1.15</v>
      </c>
      <c r="AD20" s="19">
        <v>2</v>
      </c>
      <c r="AE20" s="17">
        <v>2</v>
      </c>
      <c r="AF20" s="81">
        <f t="shared" si="6"/>
        <v>1</v>
      </c>
      <c r="AG20" s="81">
        <f t="shared" si="11"/>
        <v>1.16666666666667</v>
      </c>
      <c r="AH20" s="90">
        <f t="shared" si="12"/>
        <v>1.16666666666667</v>
      </c>
    </row>
    <row r="21" ht="17.25" spans="1:34">
      <c r="A21" s="41"/>
      <c r="B21" s="14" t="s">
        <v>14</v>
      </c>
      <c r="C21" s="15" t="s">
        <v>39</v>
      </c>
      <c r="D21" s="17" t="s">
        <v>39</v>
      </c>
      <c r="E21" s="42" t="s">
        <v>39</v>
      </c>
      <c r="F21" s="18" t="s">
        <v>39</v>
      </c>
      <c r="G21" s="21">
        <v>500</v>
      </c>
      <c r="H21" s="15"/>
      <c r="I21" s="15">
        <f>VLOOKUP(B21,[9]鑫e贷客户经理粒度营销数据!$I:$M,5,0)</f>
        <v>153.8</v>
      </c>
      <c r="J21" s="16">
        <f>VLOOKUP(B21,[10]Sheet3!$K:$N,4,0)</f>
        <v>596.1271</v>
      </c>
      <c r="K21" s="67"/>
      <c r="L21" s="16"/>
      <c r="M21" s="16">
        <f t="shared" si="1"/>
        <v>749.9271</v>
      </c>
      <c r="N21" s="62">
        <f t="shared" si="2"/>
        <v>1.4998542</v>
      </c>
      <c r="O21" s="13">
        <v>60</v>
      </c>
      <c r="P21" s="16"/>
      <c r="Q21" s="16">
        <f>VLOOKUP(B21,[9]鑫e贷客户经理粒度营销数据!$I:$J,2,0)</f>
        <v>29</v>
      </c>
      <c r="R21" s="73">
        <v>6</v>
      </c>
      <c r="S21" s="73">
        <f>VLOOKUP(B21,[10]Sheet2!$K:$L,2,0)</f>
        <v>22</v>
      </c>
      <c r="T21" s="73"/>
      <c r="U21" s="16">
        <f t="shared" si="3"/>
        <v>57</v>
      </c>
      <c r="V21" s="18">
        <f t="shared" si="10"/>
        <v>0.95</v>
      </c>
      <c r="W21" s="15">
        <v>40</v>
      </c>
      <c r="X21" s="16"/>
      <c r="Y21" s="16">
        <f>VLOOKUP(B21,[10]Sheet1!$K:$L,2,0)</f>
        <v>48</v>
      </c>
      <c r="Z21" s="80">
        <v>5</v>
      </c>
      <c r="AA21" s="80"/>
      <c r="AB21" s="16">
        <f t="shared" si="4"/>
        <v>53</v>
      </c>
      <c r="AC21" s="81">
        <f t="shared" si="5"/>
        <v>1.325</v>
      </c>
      <c r="AD21" s="13">
        <v>2</v>
      </c>
      <c r="AE21" s="17">
        <v>1</v>
      </c>
      <c r="AF21" s="81">
        <f t="shared" si="6"/>
        <v>0.5</v>
      </c>
      <c r="AG21" s="81">
        <f t="shared" si="11"/>
        <v>1.105</v>
      </c>
      <c r="AH21" s="90">
        <f t="shared" si="12"/>
        <v>1.105</v>
      </c>
    </row>
    <row r="22" ht="17.25" spans="1:34">
      <c r="A22" s="41"/>
      <c r="B22" s="14" t="s">
        <v>47</v>
      </c>
      <c r="C22" s="15" t="s">
        <v>39</v>
      </c>
      <c r="D22" s="17" t="s">
        <v>39</v>
      </c>
      <c r="E22" s="42" t="s">
        <v>39</v>
      </c>
      <c r="F22" s="18" t="s">
        <v>39</v>
      </c>
      <c r="G22" s="15">
        <v>500</v>
      </c>
      <c r="H22" s="17"/>
      <c r="I22" s="15">
        <f>VLOOKUP(B22,[9]鑫e贷客户经理粒度营销数据!$I:$M,5,0)</f>
        <v>18.1</v>
      </c>
      <c r="J22" s="16">
        <f>VLOOKUP(B22,[10]Sheet3!$K:$N,4,0)</f>
        <v>703.3088</v>
      </c>
      <c r="K22" s="67"/>
      <c r="L22" s="16"/>
      <c r="M22" s="16">
        <f t="shared" si="1"/>
        <v>721.4088</v>
      </c>
      <c r="N22" s="62">
        <f t="shared" si="2"/>
        <v>1.4428176</v>
      </c>
      <c r="O22" s="13">
        <v>60</v>
      </c>
      <c r="P22" s="16"/>
      <c r="Q22" s="16">
        <f>VLOOKUP(B22,[9]鑫e贷客户经理粒度营销数据!$I:$J,2,0)</f>
        <v>30</v>
      </c>
      <c r="R22" s="73"/>
      <c r="S22" s="73">
        <f>VLOOKUP(B22,[10]Sheet2!$K:$L,2,0)</f>
        <v>38</v>
      </c>
      <c r="T22" s="73"/>
      <c r="U22" s="16">
        <f t="shared" si="3"/>
        <v>68</v>
      </c>
      <c r="V22" s="18">
        <f t="shared" si="10"/>
        <v>1.13333333333333</v>
      </c>
      <c r="W22" s="15">
        <v>40</v>
      </c>
      <c r="X22" s="16"/>
      <c r="Y22" s="16">
        <f>VLOOKUP(B22,[10]Sheet1!$K:$L,2,0)</f>
        <v>62</v>
      </c>
      <c r="Z22" s="80"/>
      <c r="AA22" s="80"/>
      <c r="AB22" s="16">
        <f t="shared" si="4"/>
        <v>62</v>
      </c>
      <c r="AC22" s="81">
        <f t="shared" si="5"/>
        <v>1.55</v>
      </c>
      <c r="AD22" s="13">
        <v>2</v>
      </c>
      <c r="AE22" s="17">
        <v>2</v>
      </c>
      <c r="AF22" s="81">
        <f t="shared" si="6"/>
        <v>1</v>
      </c>
      <c r="AG22" s="81">
        <f t="shared" si="11"/>
        <v>1.17333333333333</v>
      </c>
      <c r="AH22" s="90">
        <f t="shared" si="12"/>
        <v>1.17333333333333</v>
      </c>
    </row>
    <row r="23" ht="18.75" spans="1:34">
      <c r="A23" s="43"/>
      <c r="B23" s="26" t="s">
        <v>59</v>
      </c>
      <c r="C23" s="27" t="s">
        <v>39</v>
      </c>
      <c r="D23" s="44" t="s">
        <v>39</v>
      </c>
      <c r="E23" s="44" t="s">
        <v>39</v>
      </c>
      <c r="F23" s="30" t="s">
        <v>39</v>
      </c>
      <c r="G23" s="27">
        <f>SUM(G16:G22)</f>
        <v>5150</v>
      </c>
      <c r="H23" s="45"/>
      <c r="I23" s="15">
        <v>2043</v>
      </c>
      <c r="J23" s="16">
        <v>3637</v>
      </c>
      <c r="K23" s="45"/>
      <c r="L23" s="45"/>
      <c r="M23" s="63">
        <f t="shared" si="1"/>
        <v>5680</v>
      </c>
      <c r="N23" s="30">
        <f t="shared" si="2"/>
        <v>1.10291262135922</v>
      </c>
      <c r="O23" s="64">
        <f>SUM(O16:O22)</f>
        <v>435</v>
      </c>
      <c r="P23" s="45"/>
      <c r="Q23" s="16">
        <v>342</v>
      </c>
      <c r="R23" s="45">
        <f>SUM(R16:R21)</f>
        <v>51</v>
      </c>
      <c r="S23" s="73">
        <v>179</v>
      </c>
      <c r="T23" s="45">
        <f>SUM(T16:T21)</f>
        <v>2</v>
      </c>
      <c r="U23" s="63">
        <f t="shared" si="3"/>
        <v>574</v>
      </c>
      <c r="V23" s="30">
        <f t="shared" si="10"/>
        <v>1.31954022988506</v>
      </c>
      <c r="W23" s="64">
        <f>SUM(W16:W22)</f>
        <v>295</v>
      </c>
      <c r="X23" s="45"/>
      <c r="Y23" s="16">
        <v>433</v>
      </c>
      <c r="Z23" s="31"/>
      <c r="AA23" s="31"/>
      <c r="AB23" s="63">
        <v>434</v>
      </c>
      <c r="AC23" s="82">
        <f t="shared" si="5"/>
        <v>1.47118644067797</v>
      </c>
      <c r="AD23" s="64">
        <f>SUM(AD16:AD22)</f>
        <v>20</v>
      </c>
      <c r="AE23" s="31">
        <f>SUM(AE16:AE22)</f>
        <v>23</v>
      </c>
      <c r="AF23" s="82">
        <f t="shared" si="6"/>
        <v>1.15</v>
      </c>
      <c r="AG23" s="82">
        <f t="shared" si="11"/>
        <v>1.13674757281553</v>
      </c>
      <c r="AH23" s="87" t="s">
        <v>39</v>
      </c>
    </row>
    <row r="24" ht="19.5" spans="1:34">
      <c r="A24" s="46" t="s">
        <v>59</v>
      </c>
      <c r="B24" s="47"/>
      <c r="C24" s="46">
        <f>C9+C15</f>
        <v>20000</v>
      </c>
      <c r="D24" s="48">
        <f>D9+D15</f>
        <v>0</v>
      </c>
      <c r="E24" s="48">
        <f>E9+E15</f>
        <v>25336.5</v>
      </c>
      <c r="F24" s="49">
        <f>E24/C24</f>
        <v>1.266825</v>
      </c>
      <c r="G24" s="46">
        <f t="shared" ref="G24:J24" si="13">G9+G15+G23</f>
        <v>6700</v>
      </c>
      <c r="H24" s="50">
        <f t="shared" si="13"/>
        <v>0</v>
      </c>
      <c r="I24" s="15">
        <f t="shared" si="13"/>
        <v>2863</v>
      </c>
      <c r="J24" s="16">
        <f t="shared" si="13"/>
        <v>3733</v>
      </c>
      <c r="K24" s="50">
        <f>SUM(K9,K15,K23)</f>
        <v>0</v>
      </c>
      <c r="L24" s="50">
        <f>SUM(L4:L23)</f>
        <v>0</v>
      </c>
      <c r="M24" s="48">
        <f t="shared" ref="M24:Q24" si="14">M9+M15+M23</f>
        <v>6596</v>
      </c>
      <c r="N24" s="49">
        <f t="shared" si="2"/>
        <v>0.984477611940298</v>
      </c>
      <c r="O24" s="46">
        <f>O23</f>
        <v>435</v>
      </c>
      <c r="P24" s="50">
        <f t="shared" si="14"/>
        <v>0</v>
      </c>
      <c r="Q24" s="16">
        <f t="shared" si="14"/>
        <v>365</v>
      </c>
      <c r="R24" s="50">
        <f>R23+R15+R9</f>
        <v>51</v>
      </c>
      <c r="S24" s="73">
        <f>S9+S15+S23</f>
        <v>181</v>
      </c>
      <c r="T24" s="50">
        <v>2</v>
      </c>
      <c r="U24" s="50">
        <f t="shared" si="3"/>
        <v>599</v>
      </c>
      <c r="V24" s="49">
        <f t="shared" si="10"/>
        <v>1.37701149425287</v>
      </c>
      <c r="W24" s="77">
        <f>SUM(W9,W15,W23)</f>
        <v>327</v>
      </c>
      <c r="X24" s="50">
        <f>X9+X15+X23</f>
        <v>0</v>
      </c>
      <c r="Y24" s="16">
        <f>Y9+Y15+Y23</f>
        <v>454</v>
      </c>
      <c r="Z24" s="50">
        <f>SUM(Z16:Z23)</f>
        <v>23</v>
      </c>
      <c r="AA24" s="50">
        <f t="shared" ref="AA24:AE24" si="15">SUM(AA9,AA15,AA23)</f>
        <v>0</v>
      </c>
      <c r="AB24" s="50">
        <f>Y24+Z24+AA24</f>
        <v>477</v>
      </c>
      <c r="AC24" s="49">
        <f t="shared" si="5"/>
        <v>1.45871559633028</v>
      </c>
      <c r="AD24" s="77">
        <f t="shared" si="15"/>
        <v>41</v>
      </c>
      <c r="AE24" s="84">
        <f t="shared" si="15"/>
        <v>52</v>
      </c>
      <c r="AF24" s="49">
        <f t="shared" si="6"/>
        <v>1.26829268292683</v>
      </c>
      <c r="AG24" s="49" t="s">
        <v>39</v>
      </c>
      <c r="AH24" s="91" t="s">
        <v>39</v>
      </c>
    </row>
    <row r="25" ht="18" spans="1:34">
      <c r="A25" s="51" t="s">
        <v>99</v>
      </c>
      <c r="B25" s="52"/>
      <c r="C25" s="52"/>
      <c r="D25" s="52"/>
      <c r="E25" s="52"/>
      <c r="F25" s="52"/>
      <c r="G25" s="52"/>
      <c r="H25" s="52"/>
      <c r="I25" s="68"/>
      <c r="J25" s="68"/>
      <c r="K25" s="68"/>
      <c r="L25" s="68"/>
      <c r="M25" s="68"/>
      <c r="N25" s="69"/>
      <c r="O25" s="70"/>
      <c r="P25" s="68"/>
      <c r="Q25" s="68"/>
      <c r="R25" s="70"/>
      <c r="S25" s="70"/>
      <c r="T25" s="70"/>
      <c r="U25" s="70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92"/>
      <c r="AH25" s="93"/>
    </row>
    <row r="26" ht="16.5" spans="1:34">
      <c r="A26" s="53" t="s">
        <v>102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ht="18" spans="1:34">
      <c r="A27" s="51" t="s">
        <v>105</v>
      </c>
      <c r="B27" s="52"/>
      <c r="C27" s="52"/>
      <c r="D27" s="52"/>
      <c r="E27" s="52"/>
      <c r="F27" s="52"/>
      <c r="G27" s="52"/>
      <c r="H27" s="52"/>
      <c r="I27" s="68"/>
      <c r="J27" s="68"/>
      <c r="K27" s="68"/>
      <c r="L27" s="68"/>
      <c r="M27" s="68"/>
      <c r="N27" s="69"/>
      <c r="O27" s="70"/>
      <c r="P27" s="68"/>
      <c r="Q27" s="68"/>
      <c r="R27" s="70"/>
      <c r="S27" s="70"/>
      <c r="T27" s="70"/>
      <c r="U27" s="70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92"/>
      <c r="AH27" s="93"/>
    </row>
    <row r="28" ht="18" spans="1:34">
      <c r="A28" s="51" t="s">
        <v>109</v>
      </c>
      <c r="B28" s="52"/>
      <c r="C28" s="52"/>
      <c r="D28" s="52"/>
      <c r="E28" s="52"/>
      <c r="F28" s="52"/>
      <c r="G28" s="52"/>
      <c r="H28" s="52"/>
      <c r="I28" s="68"/>
      <c r="J28" s="68"/>
      <c r="K28" s="68"/>
      <c r="L28" s="68"/>
      <c r="M28" s="68"/>
      <c r="N28" s="69"/>
      <c r="O28" s="70"/>
      <c r="P28" s="68"/>
      <c r="Q28" s="68"/>
      <c r="R28" s="70"/>
      <c r="S28" s="70"/>
      <c r="T28" s="70"/>
      <c r="U28" s="70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92"/>
      <c r="AH28" s="93"/>
    </row>
    <row r="29" customFormat="1"/>
    <row r="30" customFormat="1" spans="1:2">
      <c r="A30" t="s">
        <v>790</v>
      </c>
      <c r="B30" t="s">
        <v>791</v>
      </c>
    </row>
    <row r="31" customFormat="1" spans="1:2">
      <c r="A31" t="s">
        <v>793</v>
      </c>
      <c r="B31" s="54" t="s">
        <v>21</v>
      </c>
    </row>
    <row r="32" customFormat="1" spans="1:2">
      <c r="A32" t="s">
        <v>795</v>
      </c>
      <c r="B32" s="54" t="s">
        <v>22</v>
      </c>
    </row>
    <row r="33" customFormat="1" spans="1:2">
      <c r="A33" t="s">
        <v>797</v>
      </c>
      <c r="B33" s="54" t="s">
        <v>23</v>
      </c>
    </row>
    <row r="34" customFormat="1" spans="1:2">
      <c r="A34" t="s">
        <v>799</v>
      </c>
      <c r="B34" s="55" t="s">
        <v>800</v>
      </c>
    </row>
    <row r="35" customFormat="1" spans="1:2">
      <c r="A35" t="s">
        <v>802</v>
      </c>
      <c r="B35" s="55" t="s">
        <v>25</v>
      </c>
    </row>
    <row r="36" customFormat="1" spans="1:2">
      <c r="A36" t="s">
        <v>803</v>
      </c>
      <c r="B36" s="56" t="s">
        <v>26</v>
      </c>
    </row>
    <row r="37" customFormat="1" spans="1:2">
      <c r="A37" t="s">
        <v>804</v>
      </c>
      <c r="B37" s="56" t="s">
        <v>27</v>
      </c>
    </row>
    <row r="38" customFormat="1" spans="1:2">
      <c r="A38" t="s">
        <v>806</v>
      </c>
      <c r="B38" s="57" t="s">
        <v>11</v>
      </c>
    </row>
  </sheetData>
  <mergeCells count="17">
    <mergeCell ref="A1:AH1"/>
    <mergeCell ref="C2:F2"/>
    <mergeCell ref="G2:N2"/>
    <mergeCell ref="O2:V2"/>
    <mergeCell ref="W2:AC2"/>
    <mergeCell ref="AD2:AF2"/>
    <mergeCell ref="A24:B24"/>
    <mergeCell ref="A26:AH26"/>
    <mergeCell ref="A2:A3"/>
    <mergeCell ref="A4:A9"/>
    <mergeCell ref="A10:A15"/>
    <mergeCell ref="A16:A23"/>
    <mergeCell ref="B2:B3"/>
    <mergeCell ref="AG2:AG3"/>
    <mergeCell ref="AH2:AH3"/>
    <mergeCell ref="AH4:AH9"/>
    <mergeCell ref="AH10:AH15"/>
  </mergeCells>
  <conditionalFormatting sqref="F2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{43303e9f-8551-4e29-a81f-2061fce92675}</x14:id>
        </ext>
      </extLst>
    </cfRule>
    <cfRule type="dataBar" priority="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{5e305e08-cd04-455e-96c5-f5b4b1e00552}</x14:id>
        </ext>
      </extLst>
    </cfRule>
    <cfRule type="dataBar" priority="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{0f4b9216-11bb-4752-947f-5ad496855973}</x14:id>
        </ext>
      </extLst>
    </cfRule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{08882fed-0ba1-4fad-bdd0-4d4af8e42cdc}</x14:id>
        </ext>
      </extLst>
    </cfRule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{1b1df4fd-b24e-40dc-b9f7-1a550da12ae2}</x14:id>
        </ext>
      </extLst>
    </cfRule>
  </conditionalFormatting>
  <conditionalFormatting sqref="H16:H17">
    <cfRule type="cellIs" dxfId="1" priority="3" operator="equal">
      <formula>0</formula>
    </cfRule>
  </conditionalFormatting>
  <conditionalFormatting sqref="M4:M23">
    <cfRule type="top10" dxfId="2" priority="4" rank="3"/>
  </conditionalFormatting>
  <conditionalFormatting sqref="N4:N23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{32d9928b-fb61-4522-855e-c8f92ca47883}</x14:id>
        </ext>
      </extLst>
    </cfRule>
    <cfRule type="dataBar" priority="3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{48a87fcf-3748-4c56-925d-5d89c17f5ba3}</x14:id>
        </ext>
      </extLst>
    </cfRule>
    <cfRule type="dataBar" priority="3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{69efe349-14a9-4d36-a8a7-d7b741bcb57d}</x14:id>
        </ext>
      </extLst>
    </cfRule>
    <cfRule type="dataBar" priority="3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{360b7e31-cbb4-4572-a84a-c3c643b56c78}</x14:id>
        </ext>
      </extLst>
    </cfRule>
    <cfRule type="dataBar" priority="3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{42bd221f-6261-4dbb-a90c-b91b13663a52}</x14:id>
        </ext>
      </extLst>
    </cfRule>
  </conditionalFormatting>
  <conditionalFormatting sqref="U4:U23">
    <cfRule type="top10" dxfId="2" priority="2" rank="3"/>
  </conditionalFormatting>
  <conditionalFormatting sqref="V16:V23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{7f032717-c533-4601-8db7-b2c95d5f1604}</x14:id>
        </ext>
      </extLst>
    </cfRule>
    <cfRule type="dataBar" priority="2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{d92941a3-d879-4358-b3f1-92166d06ca1d}</x14:id>
        </ext>
      </extLst>
    </cfRule>
    <cfRule type="dataBar" priority="2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{6b04f81b-2c9b-4481-b494-3e074c97c96d}</x14:id>
        </ext>
      </extLst>
    </cfRule>
    <cfRule type="dataBar" priority="2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{d5d583da-e2a4-4649-af27-9e9ba6a0b36a}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{f2992f2a-5261-480d-969d-ba3d09ceb17c}</x14:id>
        </ext>
      </extLst>
    </cfRule>
  </conditionalFormatting>
  <conditionalFormatting sqref="AB4:AB23">
    <cfRule type="top10" dxfId="2" priority="1" rank="3"/>
  </conditionalFormatting>
  <conditionalFormatting sqref="AC4:AC2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{5e42c4ef-e79c-48f2-9dba-1368f6b9c556}</x14:id>
        </ext>
      </extLst>
    </cfRule>
    <cfRule type="dataBar" priority="1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{0cd3e166-2f2e-4eb8-8d15-292834bc8ece}</x14:id>
        </ext>
      </extLst>
    </cfRule>
    <cfRule type="dataBar" priority="17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{10f2ba56-6bda-470b-81d6-73109adcfc6d}</x14:id>
        </ext>
      </extLst>
    </cfRule>
    <cfRule type="dataBar" priority="1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{27663fa7-9072-453c-b718-a57679ff5b53}</x14:id>
        </ext>
      </extLst>
    </cfRule>
    <cfRule type="dataBar" priority="1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{e1fb847f-87a9-432b-963f-7103702d1ab5}</x14:id>
        </ext>
      </extLst>
    </cfRule>
  </conditionalFormatting>
  <conditionalFormatting sqref="AF4:AF2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{5da1feb2-a6c8-469f-b2ec-39b3be53be69}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{61aa7291-a730-4786-9b15-c048d371b8c0}</x14:id>
        </ext>
      </extLst>
    </cfRule>
    <cfRule type="dataBar" priority="1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{720b823b-7977-47ec-a778-bdf723db58ff}</x14:id>
        </ext>
      </extLst>
    </cfRule>
    <cfRule type="dataBar" priority="1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{626cb5b6-9697-47ee-813a-fefe70125204}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{7dc99807-b7f3-4298-b86a-bccf5c58e01a}</x14:id>
        </ext>
      </extLst>
    </cfRule>
  </conditionalFormatting>
  <conditionalFormatting sqref="AG4:AG23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{13eda4bb-2828-45bd-a9ec-f9f3da25e46e}</x14:id>
        </ext>
      </extLst>
    </cfRule>
    <cfRule type="dataBar" priority="2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{d6ef0533-1c9c-4db6-938e-fdb91d166e19}</x14:id>
        </ext>
      </extLst>
    </cfRule>
    <cfRule type="dataBar" priority="2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{965f1063-8ac8-46b2-ae77-d9b447aeaa8c}</x14:id>
        </ext>
      </extLst>
    </cfRule>
    <cfRule type="dataBar" priority="2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{4c48d839-fafb-462d-bbc0-34ddfabe1af0}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{180d6768-49fd-419a-b750-13fc571f554b}</x14:id>
        </ext>
      </extLst>
    </cfRule>
  </conditionalFormatting>
  <conditionalFormatting sqref="D10:D14 D4:D8">
    <cfRule type="cellIs" dxfId="0" priority="25" operator="greaterThan">
      <formula>0</formula>
    </cfRule>
  </conditionalFormatting>
  <conditionalFormatting sqref="F4:F21 F23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{65876ec7-a962-4969-af50-7c4e6df32e93}</x14:id>
        </ext>
      </extLst>
    </cfRule>
    <cfRule type="dataBar" priority="3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{24da7f7a-e2b0-4171-8505-4fa75f6b3dcf}</x14:id>
        </ext>
      </extLst>
    </cfRule>
    <cfRule type="dataBar" priority="38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{f50ba420-1be9-4924-904b-b8212012d8ae}</x14:id>
        </ext>
      </extLst>
    </cfRule>
    <cfRule type="dataBar" priority="3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{ff5d1330-c835-4e8b-aefd-6575662b0f61}</x14:id>
        </ext>
      </extLst>
    </cfRule>
    <cfRule type="dataBar" priority="3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{0665de3f-872b-44e9-b205-9bdfa26c0bb1}</x14:id>
        </ext>
      </extLst>
    </cfRule>
  </conditionalFormatting>
  <pageMargins left="0.75" right="0.75" top="1" bottom="1" header="0.5" footer="0.5"/>
  <pageSetup paperSize="9" scale="77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303e9f-8551-4e29-a81f-2061fce926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e305e08-cd04-455e-96c5-f5b4b1e0055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f4b9216-11bb-4752-947f-5ad49685597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882fed-0ba1-4fad-bdd0-4d4af8e42cd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b1df4fd-b24e-40dc-b9f7-1a550da12ae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32d9928b-fb61-4522-855e-c8f92ca478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8a87fcf-3748-4c56-925d-5d89c17f5ba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9efe349-14a9-4d36-a8a7-d7b741bcb5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0b7e31-cbb4-4572-a84a-c3c643b56c7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42bd221f-6261-4dbb-a90c-b91b13663a5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N4:N23</xm:sqref>
        </x14:conditionalFormatting>
        <x14:conditionalFormatting xmlns:xm="http://schemas.microsoft.com/office/excel/2006/main">
          <x14:cfRule type="dataBar" id="{7f032717-c533-4601-8db7-b2c95d5f16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92941a3-d879-4358-b3f1-92166d06ca1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b04f81b-2c9b-4481-b494-3e074c97c9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d583da-e2a4-4649-af27-9e9ba6a0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2992f2a-5261-480d-969d-ba3d09ceb17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V16:V23</xm:sqref>
        </x14:conditionalFormatting>
        <x14:conditionalFormatting xmlns:xm="http://schemas.microsoft.com/office/excel/2006/main">
          <x14:cfRule type="dataBar" id="{5e42c4ef-e79c-48f2-9dba-1368f6b9c5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0cd3e166-2f2e-4eb8-8d15-292834bc8ec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f2ba56-6bda-470b-81d6-73109adcfc6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7663fa7-9072-453c-b718-a57679ff5b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1fb847f-87a9-432b-963f-7103702d1ab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AC4:AC23</xm:sqref>
        </x14:conditionalFormatting>
        <x14:conditionalFormatting xmlns:xm="http://schemas.microsoft.com/office/excel/2006/main">
          <x14:cfRule type="dataBar" id="{5da1feb2-a6c8-469f-b2ec-39b3be53b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61aa7291-a730-4786-9b15-c048d371b8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20b823b-7977-47ec-a778-bdf723db58f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26cb5b6-9697-47ee-813a-fefe7012520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7dc99807-b7f3-4298-b86a-bccf5c58e01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AF4:AF23</xm:sqref>
        </x14:conditionalFormatting>
        <x14:conditionalFormatting xmlns:xm="http://schemas.microsoft.com/office/excel/2006/main">
          <x14:cfRule type="dataBar" id="{13eda4bb-2828-45bd-a9ec-f9f3da25e4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6ef0533-1c9c-4db6-938e-fdb91d166e1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965f1063-8ac8-46b2-ae77-d9b447aeaa8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c48d839-fafb-462d-bbc0-34ddfabe1af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80d6768-49fd-419a-b750-13fc571f554b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AG4:AG23</xm:sqref>
        </x14:conditionalFormatting>
        <x14:conditionalFormatting xmlns:xm="http://schemas.microsoft.com/office/excel/2006/main">
          <x14:cfRule type="dataBar" id="{65876ec7-a962-4969-af50-7c4e6df32e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4da7f7a-e2b0-4171-8505-4fa75f6b3dc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f50ba420-1be9-4924-904b-b8212012d8a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5d1330-c835-4e8b-aefd-6575662b0f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665de3f-872b-44e9-b205-9bdfa26c0bb1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F4:F21 F23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11月月报</vt:lpstr>
      <vt:lpstr>数据源</vt:lpstr>
      <vt:lpstr>1209</vt:lpstr>
      <vt:lpstr>1223</vt:lpstr>
      <vt:lpstr>1224</vt:lpstr>
      <vt:lpstr>1225</vt:lpstr>
      <vt:lpstr>1226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赵琳</cp:lastModifiedBy>
  <dcterms:created xsi:type="dcterms:W3CDTF">2024-12-02T01:00:00Z</dcterms:created>
  <dcterms:modified xsi:type="dcterms:W3CDTF">2024-12-27T07:26:10Z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2052-11.8.2.12094</vt:lpwstr>
  </property>
  <property fmtid="{D5CDD505-2E9C-101B-9397-08002B2CF9AE}" pid="3" name="ICV">
    <vt:lpwstr>7AC76D5498D246A281D099B22426B156</vt:lpwstr>
  </property>
  <property fmtid="{D5CDD505-2E9C-101B-9397-08002B2CF9AE}" pid="4" name="KSOReadingLayout">
    <vt:bool>true</vt:bool>
  </property>
</Properties>
</file>