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250" firstSheet="1" activeTab="8"/>
  </bookViews>
  <sheets>
    <sheet name="11月月报" sheetId="1" r:id="rId1"/>
    <sheet name="数据源" sheetId="3" r:id="rId2"/>
    <sheet name="1209" sheetId="2" r:id="rId3"/>
    <sheet name="1212" sheetId="6" r:id="rId4"/>
    <sheet name="1213" sheetId="7" r:id="rId5"/>
    <sheet name="1216" sheetId="8" r:id="rId6"/>
    <sheet name="1217" sheetId="9" r:id="rId7"/>
    <sheet name="1218" sheetId="10" r:id="rId8"/>
    <sheet name="1219" sheetId="11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2" hidden="1">'1209'!$A$1:$AH$28</definedName>
  </definedNames>
  <calcPr calcId="144525"/>
</workbook>
</file>

<file path=xl/sharedStrings.xml><?xml version="1.0" encoding="utf-8"?>
<sst xmlns="http://schemas.openxmlformats.org/spreadsheetml/2006/main" count="2948" uniqueCount="810">
  <si>
    <t>零贷专营团队月度指标完成月报</t>
  </si>
  <si>
    <t>尽调客户经理</t>
  </si>
  <si>
    <t>求和项:放款金额</t>
  </si>
  <si>
    <t>计数</t>
  </si>
  <si>
    <t>你的姓名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</si>
  <si>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</si>
  <si>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</si>
  <si>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</si>
  <si>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</si>
  <si>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</si>
  <si>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</si>
  <si>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</si>
  <si>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</si>
  <si>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</si>
  <si>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曹倩云</t>
  </si>
  <si>
    <t>蔡燕雯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</si>
  <si>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</si>
  <si>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</si>
  <si>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</si>
  <si>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</si>
  <si>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</si>
  <si>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</si>
  <si>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</si>
  <si>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</si>
  <si>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</si>
  <si>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</si>
  <si>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</si>
  <si>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</si>
  <si>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客户经理姓名</t>
  </si>
  <si>
    <t>求和项:昨日授信人数</t>
  </si>
  <si>
    <t>求和项:昨日&lt;首次&gt;放款金额</t>
  </si>
  <si>
    <t>求和项:昨日放款金额</t>
  </si>
  <si>
    <t>求和项:本月授信人数</t>
  </si>
  <si>
    <t>求和项:本月&lt;首次&gt;放款金额</t>
  </si>
  <si>
    <t>求和项:本月放款金额</t>
  </si>
  <si>
    <t>杜星瑶</t>
  </si>
  <si>
    <t>陈淑玲</t>
  </si>
  <si>
    <t>按揭一队</t>
  </si>
  <si>
    <t>许闻多</t>
  </si>
  <si>
    <t>-</t>
  </si>
  <si>
    <t>艾滨</t>
  </si>
  <si>
    <t>龚洁</t>
  </si>
  <si>
    <t>陈靓</t>
  </si>
  <si>
    <t>顾伟丽</t>
  </si>
  <si>
    <t>宋丽凤</t>
  </si>
  <si>
    <t>包俊峰</t>
  </si>
  <si>
    <t>陈名</t>
  </si>
  <si>
    <t>黄旭</t>
  </si>
  <si>
    <t>孙仰阳</t>
  </si>
  <si>
    <t>包绍文</t>
  </si>
  <si>
    <t>郭勤</t>
  </si>
  <si>
    <t>何佳</t>
  </si>
  <si>
    <t>李亚</t>
  </si>
  <si>
    <t>瞿逸程</t>
  </si>
  <si>
    <t>包晓琳</t>
  </si>
  <si>
    <t>储天捷</t>
  </si>
  <si>
    <t>钱潇伟</t>
  </si>
  <si>
    <t>蔡超</t>
  </si>
  <si>
    <t>邓艳丽</t>
  </si>
  <si>
    <t>合计</t>
  </si>
  <si>
    <t>蔡程</t>
  </si>
  <si>
    <t>阚圣凌</t>
  </si>
  <si>
    <t>万华</t>
  </si>
  <si>
    <t>按揭二队</t>
  </si>
  <si>
    <t>马越骋</t>
  </si>
  <si>
    <t>蔡国卿</t>
  </si>
  <si>
    <t>王美燕</t>
  </si>
  <si>
    <t>费文婷</t>
  </si>
  <si>
    <t>蔡建峰</t>
  </si>
  <si>
    <t>李志明</t>
  </si>
  <si>
    <t>徐君</t>
  </si>
  <si>
    <t>蔡利华</t>
  </si>
  <si>
    <t>刘国平</t>
  </si>
  <si>
    <t>杨小东</t>
  </si>
  <si>
    <t>茅敏艳</t>
  </si>
  <si>
    <t>蔡美玲</t>
  </si>
  <si>
    <t>陆可妍</t>
  </si>
  <si>
    <t>张馨怡</t>
  </si>
  <si>
    <t>蔡申宇</t>
  </si>
  <si>
    <t>周思亦</t>
  </si>
  <si>
    <t>蔡素芬</t>
  </si>
  <si>
    <t>莫之汇</t>
  </si>
  <si>
    <t>李思聪</t>
  </si>
  <si>
    <t>非按揭队</t>
  </si>
  <si>
    <t>蔡炜路</t>
  </si>
  <si>
    <t>蔡逸钦</t>
  </si>
  <si>
    <t>王明霞</t>
  </si>
  <si>
    <t>蔡颖军</t>
  </si>
  <si>
    <t>蔡征寰</t>
  </si>
  <si>
    <t>徐凯文</t>
  </si>
  <si>
    <t>潘亦如</t>
  </si>
  <si>
    <t>蔡正鹏</t>
  </si>
  <si>
    <t>蔡志赟</t>
  </si>
  <si>
    <t>张子豪</t>
  </si>
  <si>
    <t>沙彬彬</t>
  </si>
  <si>
    <t>曹茗婕</t>
  </si>
  <si>
    <t>郑阳</t>
  </si>
  <si>
    <t>孙燕妮</t>
  </si>
  <si>
    <t>周辰</t>
  </si>
  <si>
    <t>注：</t>
  </si>
  <si>
    <t>曹仁忠</t>
  </si>
  <si>
    <t>王静</t>
  </si>
  <si>
    <t>1、按揭团队月度完成率=二手受理完成率×60%+鑫e贷放款目标完成率×20%+鑫e贷B款授信目标完成率×20%</t>
  </si>
  <si>
    <t>曹怡珺</t>
  </si>
  <si>
    <t>(空白)</t>
  </si>
  <si>
    <t>2、非按揭团队月度完成率=鑫e贷放款目标完成率×70%+鑫e贷B款授信目标完成率×20%+鑫e贷授信目标完成率×10%</t>
  </si>
  <si>
    <t>曹羿君</t>
  </si>
  <si>
    <t>总计</t>
  </si>
  <si>
    <t>王玥琦</t>
  </si>
  <si>
    <t>3、二手受理包含链家、链家外的头部渠道、自营中小渠道及一手续销，一手续销按50%计提</t>
  </si>
  <si>
    <t>曹雨诚</t>
  </si>
  <si>
    <t>翁婷婷</t>
  </si>
  <si>
    <t>曹媛</t>
  </si>
  <si>
    <t>曹倩云自然流量业绩按照30%计入其业绩及绩效（计入调整数）</t>
  </si>
  <si>
    <t>曹征</t>
  </si>
  <si>
    <t>许嘉陆</t>
  </si>
  <si>
    <t>杨小东李亚丢的都是B</t>
  </si>
  <si>
    <t>曹忠权</t>
  </si>
  <si>
    <t>自1018起，曹倩云的自然流量客户均按照普通客户一样对待，1018之前客户仍按照旧口径计算</t>
  </si>
  <si>
    <t>陈朝阳</t>
  </si>
  <si>
    <t>杜星瑶双算个b</t>
  </si>
  <si>
    <t>陈淦</t>
  </si>
  <si>
    <t>杨燕</t>
  </si>
  <si>
    <t>茅敏艳客户黄旭做，放款20万双算至茅茅</t>
  </si>
  <si>
    <t>陈昊</t>
  </si>
  <si>
    <t>殷凤</t>
  </si>
  <si>
    <t>陈弘俊</t>
  </si>
  <si>
    <t>尤子吟</t>
  </si>
  <si>
    <t>陈建强</t>
  </si>
  <si>
    <t>虞倩琳</t>
  </si>
  <si>
    <t>陈剑峰</t>
  </si>
  <si>
    <t>张欢</t>
  </si>
  <si>
    <t>陈洁云</t>
  </si>
  <si>
    <t>张馨</t>
  </si>
  <si>
    <t>陈莉娜</t>
  </si>
  <si>
    <t>陈璐</t>
  </si>
  <si>
    <t>陈敏</t>
  </si>
  <si>
    <t>陈珮瑶</t>
  </si>
  <si>
    <t>陈琦</t>
  </si>
  <si>
    <t>陈秋依</t>
  </si>
  <si>
    <t>陈瑞卿</t>
  </si>
  <si>
    <t>陈睿佳</t>
  </si>
  <si>
    <t>陈诗然</t>
  </si>
  <si>
    <t>陈思齐</t>
  </si>
  <si>
    <t>陈婷</t>
  </si>
  <si>
    <t>陈伟奋</t>
  </si>
  <si>
    <t>陈雯瑛</t>
  </si>
  <si>
    <t>陈晓敏</t>
  </si>
  <si>
    <t>陈欣文</t>
  </si>
  <si>
    <t>陈俨珏</t>
  </si>
  <si>
    <t>陈艳</t>
  </si>
  <si>
    <t>陈瑶</t>
  </si>
  <si>
    <t>陈以恒</t>
  </si>
  <si>
    <t>陈永琪</t>
  </si>
  <si>
    <t>陈语嘉</t>
  </si>
  <si>
    <t>陈玉</t>
  </si>
  <si>
    <t>陈园园</t>
  </si>
  <si>
    <t>陈真逸</t>
  </si>
  <si>
    <t>陈子悦</t>
  </si>
  <si>
    <t>成丽萍</t>
  </si>
  <si>
    <t>程钧</t>
  </si>
  <si>
    <t>程远芳</t>
  </si>
  <si>
    <t>程智华</t>
  </si>
  <si>
    <t>褚梦露</t>
  </si>
  <si>
    <t>戴纯清</t>
  </si>
  <si>
    <t>戴加贝</t>
  </si>
  <si>
    <t>戴佳怡</t>
  </si>
  <si>
    <t>戴思静</t>
  </si>
  <si>
    <t>戴贇</t>
  </si>
  <si>
    <t>丁丹萍</t>
  </si>
  <si>
    <t>丁晓雄</t>
  </si>
  <si>
    <t>董莉莉</t>
  </si>
  <si>
    <t>董伟菁</t>
  </si>
  <si>
    <t>董秀兰</t>
  </si>
  <si>
    <t>杜鑫怡</t>
  </si>
  <si>
    <t>杜以晴</t>
  </si>
  <si>
    <t>樊文笺</t>
  </si>
  <si>
    <t>范文通</t>
  </si>
  <si>
    <t>房玉虹</t>
  </si>
  <si>
    <t>费思量</t>
  </si>
  <si>
    <t>费晓晨</t>
  </si>
  <si>
    <t>冯凯</t>
  </si>
  <si>
    <t>冯妮</t>
  </si>
  <si>
    <t>冯伟</t>
  </si>
  <si>
    <t>傅静妍</t>
  </si>
  <si>
    <t>高磊</t>
  </si>
  <si>
    <t>高露</t>
  </si>
  <si>
    <t>高卫恩</t>
  </si>
  <si>
    <t>高阳</t>
  </si>
  <si>
    <t>高越</t>
  </si>
  <si>
    <t>高鋆睿</t>
  </si>
  <si>
    <t>郜晓霖</t>
  </si>
  <si>
    <t>戈鑫毅</t>
  </si>
  <si>
    <t>葛欣怡</t>
  </si>
  <si>
    <t>龚纯</t>
  </si>
  <si>
    <t>龚昊</t>
  </si>
  <si>
    <t>龚浩</t>
  </si>
  <si>
    <t>龚华</t>
  </si>
  <si>
    <t>龚文浩</t>
  </si>
  <si>
    <t>龚欣怡</t>
  </si>
  <si>
    <t>龚振华</t>
  </si>
  <si>
    <t>龚政</t>
  </si>
  <si>
    <t>顾诚劼</t>
  </si>
  <si>
    <t>顾虹</t>
  </si>
  <si>
    <t>顾佳怡</t>
  </si>
  <si>
    <t>顾佳源</t>
  </si>
  <si>
    <t>顾建安</t>
  </si>
  <si>
    <t>顾美芬</t>
  </si>
  <si>
    <t>顾盼</t>
  </si>
  <si>
    <t>顾琼</t>
  </si>
  <si>
    <t>顾诗芸</t>
  </si>
  <si>
    <t>顾伟洁</t>
  </si>
  <si>
    <t>顾卫平</t>
  </si>
  <si>
    <t>顾晓峰</t>
  </si>
  <si>
    <t>顾嫣丽</t>
  </si>
  <si>
    <t>顾亦萌</t>
  </si>
  <si>
    <t>顾奕</t>
  </si>
  <si>
    <t>顾愉</t>
  </si>
  <si>
    <t>顾悦</t>
  </si>
  <si>
    <t>顾振宇</t>
  </si>
  <si>
    <t>顾志涛</t>
  </si>
  <si>
    <t>桂旖旎</t>
  </si>
  <si>
    <t>郭北</t>
  </si>
  <si>
    <t>郭凤华</t>
  </si>
  <si>
    <t>郭静华</t>
  </si>
  <si>
    <t>郭青青</t>
  </si>
  <si>
    <t>郭婉姣</t>
  </si>
  <si>
    <t>郭莹珞</t>
  </si>
  <si>
    <t>韩欧</t>
  </si>
  <si>
    <t>郝剑华</t>
  </si>
  <si>
    <t>何佳义</t>
  </si>
  <si>
    <t>何聂琼</t>
  </si>
  <si>
    <t>何晴妍</t>
  </si>
  <si>
    <t>何伟清</t>
  </si>
  <si>
    <t>何雨秋</t>
  </si>
  <si>
    <t>和艳珺</t>
  </si>
  <si>
    <t>洪瞿辰</t>
  </si>
  <si>
    <t>胡凤芳</t>
  </si>
  <si>
    <t>胡菁</t>
  </si>
  <si>
    <t>胡茹萍</t>
  </si>
  <si>
    <t>胡伟</t>
  </si>
  <si>
    <t>胡燕华</t>
  </si>
  <si>
    <t>胡轶菲</t>
  </si>
  <si>
    <t>胡筠</t>
  </si>
  <si>
    <t>胡振林</t>
  </si>
  <si>
    <t>胡志军</t>
  </si>
  <si>
    <t>花瑾漪</t>
  </si>
  <si>
    <t>花梦琦</t>
  </si>
  <si>
    <t>黄海东</t>
  </si>
  <si>
    <t>黄金宇</t>
  </si>
  <si>
    <t>黄凯</t>
  </si>
  <si>
    <t>黄立</t>
  </si>
  <si>
    <t>黄萍</t>
  </si>
  <si>
    <t>黄琼</t>
  </si>
  <si>
    <t>黄任潇</t>
  </si>
  <si>
    <t>黄伟丽</t>
  </si>
  <si>
    <t>黄雯怡</t>
  </si>
  <si>
    <t>黄晓伟</t>
  </si>
  <si>
    <t>黄晓燕</t>
  </si>
  <si>
    <t>黄晓轶</t>
  </si>
  <si>
    <t>黄燕琼</t>
  </si>
  <si>
    <t>黄尧</t>
  </si>
  <si>
    <t>黄伊</t>
  </si>
  <si>
    <t>黄伊雯</t>
  </si>
  <si>
    <t>黄逸莹</t>
  </si>
  <si>
    <t>黄懿胤</t>
  </si>
  <si>
    <t>黄芝兰</t>
  </si>
  <si>
    <t>霍达</t>
  </si>
  <si>
    <t>姬婷婷</t>
  </si>
  <si>
    <t>计财兴</t>
  </si>
  <si>
    <t>计婧</t>
  </si>
  <si>
    <t>计知己</t>
  </si>
  <si>
    <t>贾琼</t>
  </si>
  <si>
    <t>贾卫东</t>
  </si>
  <si>
    <t>江川</t>
  </si>
  <si>
    <t>江琳莉</t>
  </si>
  <si>
    <t>江以润</t>
  </si>
  <si>
    <t>姜昊</t>
  </si>
  <si>
    <t>姜慧珍</t>
  </si>
  <si>
    <t>姜珉</t>
  </si>
  <si>
    <t>姜晓晔</t>
  </si>
  <si>
    <t>蒋朝盛</t>
  </si>
  <si>
    <t>蒋磊</t>
  </si>
  <si>
    <t>蒋莉青</t>
  </si>
  <si>
    <t>蒋育华</t>
  </si>
  <si>
    <t>蒋钰雯</t>
  </si>
  <si>
    <t>焦虹</t>
  </si>
  <si>
    <t>焦琼锐</t>
  </si>
  <si>
    <t>焦玉姗</t>
  </si>
  <si>
    <t>金斌</t>
  </si>
  <si>
    <t>金剑斌</t>
  </si>
  <si>
    <t>金丽</t>
  </si>
  <si>
    <t>金佩</t>
  </si>
  <si>
    <t>金涛</t>
  </si>
  <si>
    <t>金晓欢</t>
  </si>
  <si>
    <t>金怡筠</t>
  </si>
  <si>
    <t>金莹莹</t>
  </si>
  <si>
    <t>景子芸</t>
  </si>
  <si>
    <t>柯方逸</t>
  </si>
  <si>
    <t>柯洋</t>
  </si>
  <si>
    <t>孔佳琦</t>
  </si>
  <si>
    <t>孔祥贇</t>
  </si>
  <si>
    <t>李丁</t>
  </si>
  <si>
    <t>李涵虚</t>
  </si>
  <si>
    <t>李恒丰</t>
  </si>
  <si>
    <t>李慧</t>
  </si>
  <si>
    <t>李菊</t>
  </si>
  <si>
    <t>李君</t>
  </si>
  <si>
    <t>李凌波</t>
  </si>
  <si>
    <t>李凌峰</t>
  </si>
  <si>
    <t>李萍</t>
  </si>
  <si>
    <t>李强</t>
  </si>
  <si>
    <t>李青</t>
  </si>
  <si>
    <t>李青颖</t>
  </si>
  <si>
    <t>李润杰</t>
  </si>
  <si>
    <t>李书吟</t>
  </si>
  <si>
    <t>李思思</t>
  </si>
  <si>
    <t>李素文</t>
  </si>
  <si>
    <t>李想</t>
  </si>
  <si>
    <t>李晓</t>
  </si>
  <si>
    <t>李雪</t>
  </si>
  <si>
    <t>李莹</t>
  </si>
  <si>
    <t>李玉莺</t>
  </si>
  <si>
    <t>厉笑天</t>
  </si>
  <si>
    <t>梁裔欣</t>
  </si>
  <si>
    <t>林华菁</t>
  </si>
  <si>
    <t>林慧婷</t>
  </si>
  <si>
    <t>林婕</t>
  </si>
  <si>
    <t>林晓凤</t>
  </si>
  <si>
    <t>凌岚</t>
  </si>
  <si>
    <t>凌思宇</t>
  </si>
  <si>
    <t>凌毅</t>
  </si>
  <si>
    <t>刘呈锦</t>
  </si>
  <si>
    <t>刘笛</t>
  </si>
  <si>
    <t>刘栋</t>
  </si>
  <si>
    <t>刘佳伟</t>
  </si>
  <si>
    <t>刘洁</t>
  </si>
  <si>
    <t>刘凛</t>
  </si>
  <si>
    <t>刘璐萱</t>
  </si>
  <si>
    <t>刘敏</t>
  </si>
  <si>
    <t>刘盼</t>
  </si>
  <si>
    <t>刘诗葭</t>
  </si>
  <si>
    <t>刘婷婷</t>
  </si>
  <si>
    <t>刘雯君</t>
  </si>
  <si>
    <t>刘歆玥</t>
  </si>
  <si>
    <t>刘雪菁</t>
  </si>
  <si>
    <t>刘一畅</t>
  </si>
  <si>
    <t>刘一瑾</t>
  </si>
  <si>
    <t>刘臻澜</t>
  </si>
  <si>
    <t>陆丹怡</t>
  </si>
  <si>
    <t>陆红霞</t>
  </si>
  <si>
    <t>陆华</t>
  </si>
  <si>
    <t>陆骅</t>
  </si>
  <si>
    <t>陆佳妮</t>
  </si>
  <si>
    <t>陆利冬</t>
  </si>
  <si>
    <t>陆莉娟</t>
  </si>
  <si>
    <t>陆秋妍</t>
  </si>
  <si>
    <t>陆天娇</t>
  </si>
  <si>
    <t>陆薇薇</t>
  </si>
  <si>
    <t>陆炜晶</t>
  </si>
  <si>
    <t>陆文岚</t>
  </si>
  <si>
    <t>陆贤翔</t>
  </si>
  <si>
    <t>陆雅雯</t>
  </si>
  <si>
    <t>陆彦昕</t>
  </si>
  <si>
    <t>陆宇菲</t>
  </si>
  <si>
    <t>陆韵芸</t>
  </si>
  <si>
    <t>陆志明</t>
  </si>
  <si>
    <t>陆志远</t>
  </si>
  <si>
    <t>罗秋慧</t>
  </si>
  <si>
    <t>罗晓雯</t>
  </si>
  <si>
    <t>骆奕</t>
  </si>
  <si>
    <t>吕婷婷</t>
  </si>
  <si>
    <t>马成斌</t>
  </si>
  <si>
    <t>马俊德</t>
  </si>
  <si>
    <t>马良</t>
  </si>
  <si>
    <t>马秋红</t>
  </si>
  <si>
    <t>马胜伟</t>
  </si>
  <si>
    <t>马涛</t>
  </si>
  <si>
    <t>马燕清</t>
  </si>
  <si>
    <t>马玉梅</t>
  </si>
  <si>
    <t>马智杰</t>
  </si>
  <si>
    <t>毛晶洁</t>
  </si>
  <si>
    <t>茅毅桢</t>
  </si>
  <si>
    <t>梅娟</t>
  </si>
  <si>
    <t>孟苗</t>
  </si>
  <si>
    <t>孟庆龙</t>
  </si>
  <si>
    <t>闵亮</t>
  </si>
  <si>
    <t>缪维</t>
  </si>
  <si>
    <t>那智玉</t>
  </si>
  <si>
    <t>倪颉成</t>
  </si>
  <si>
    <t>倪金瑛</t>
  </si>
  <si>
    <t>倪静</t>
  </si>
  <si>
    <t>倪文华</t>
  </si>
  <si>
    <t>倪叶东</t>
  </si>
  <si>
    <t>倪祖欣</t>
  </si>
  <si>
    <t>潘婕</t>
  </si>
  <si>
    <t>潘群铭</t>
  </si>
  <si>
    <t>潘盛伟</t>
  </si>
  <si>
    <t>裴乐园</t>
  </si>
  <si>
    <t>裴文良</t>
  </si>
  <si>
    <t>彭婷</t>
  </si>
  <si>
    <t>彭韦欣</t>
  </si>
  <si>
    <t>彭小红</t>
  </si>
  <si>
    <t>彭永东</t>
  </si>
  <si>
    <t>浦东分行</t>
  </si>
  <si>
    <t>浦建峰</t>
  </si>
  <si>
    <t>钱慧</t>
  </si>
  <si>
    <t>钱晓琳</t>
  </si>
  <si>
    <t>钱雨阳</t>
  </si>
  <si>
    <t>乔国亭</t>
  </si>
  <si>
    <t>乔琼</t>
  </si>
  <si>
    <t>乔向红</t>
  </si>
  <si>
    <t>乔宇英</t>
  </si>
  <si>
    <t>秦斌</t>
  </si>
  <si>
    <t>秦波</t>
  </si>
  <si>
    <t>秦萃薇</t>
  </si>
  <si>
    <t>秦海风</t>
  </si>
  <si>
    <t>邱诗悦</t>
  </si>
  <si>
    <t>邱智慧</t>
  </si>
  <si>
    <t>瞿剑萍</t>
  </si>
  <si>
    <t>瞿洁</t>
  </si>
  <si>
    <t>瞿贤娥</t>
  </si>
  <si>
    <t>任露霄</t>
  </si>
  <si>
    <t>沙莎</t>
  </si>
  <si>
    <t>尚啸</t>
  </si>
  <si>
    <t>邵文杰</t>
  </si>
  <si>
    <t>邵秀梅</t>
  </si>
  <si>
    <t>邵驿涵</t>
  </si>
  <si>
    <t>沈春梅</t>
  </si>
  <si>
    <t>沈国青</t>
  </si>
  <si>
    <t>沈佳燕</t>
  </si>
  <si>
    <t>沈磊蕾</t>
  </si>
  <si>
    <t>沈丽莉</t>
  </si>
  <si>
    <t>沈丽清</t>
  </si>
  <si>
    <t>沈凌苇</t>
  </si>
  <si>
    <t>沈潞逸</t>
  </si>
  <si>
    <t>沈思远</t>
  </si>
  <si>
    <t>沈晔玮</t>
  </si>
  <si>
    <t>沈奕</t>
  </si>
  <si>
    <t>沈逸</t>
  </si>
  <si>
    <t>盛瑷卉</t>
  </si>
  <si>
    <t>盛健隽</t>
  </si>
  <si>
    <t>施佳杰</t>
  </si>
  <si>
    <t>施嘉程</t>
  </si>
  <si>
    <t>施梅华</t>
  </si>
  <si>
    <t>施敏</t>
  </si>
  <si>
    <t>施石欣</t>
  </si>
  <si>
    <t>施瑜婷</t>
  </si>
  <si>
    <t>史嘉杰</t>
  </si>
  <si>
    <t>寿春连</t>
  </si>
  <si>
    <t>舒欣</t>
  </si>
  <si>
    <t>宋丹红</t>
  </si>
  <si>
    <t>宋家豪</t>
  </si>
  <si>
    <t>宋露霞</t>
  </si>
  <si>
    <t>宋莹</t>
  </si>
  <si>
    <t>宋瀛英</t>
  </si>
  <si>
    <t>苏英</t>
  </si>
  <si>
    <t>孙晨璐</t>
  </si>
  <si>
    <t>孙倩雯</t>
  </si>
  <si>
    <t>孙瞿琰</t>
  </si>
  <si>
    <t>孙思敏</t>
  </si>
  <si>
    <t>孙惟讷</t>
  </si>
  <si>
    <t>孙祎莉</t>
  </si>
  <si>
    <t>孙逸云</t>
  </si>
  <si>
    <t>孙瑜婷</t>
  </si>
  <si>
    <t>孙悦</t>
  </si>
  <si>
    <t>孙智涛</t>
  </si>
  <si>
    <t>孙忠权</t>
  </si>
  <si>
    <t>谈霞震</t>
  </si>
  <si>
    <t>谈新芳</t>
  </si>
  <si>
    <t>谭茗</t>
  </si>
  <si>
    <t>汤成</t>
  </si>
  <si>
    <t>汤皓</t>
  </si>
  <si>
    <t>汤佳元</t>
  </si>
  <si>
    <t>汤明昊</t>
  </si>
  <si>
    <t>汤珮蓉</t>
  </si>
  <si>
    <t>唐安明</t>
  </si>
  <si>
    <t>唐蓓莉</t>
  </si>
  <si>
    <t>唐丹恒</t>
  </si>
  <si>
    <t>唐瑞</t>
  </si>
  <si>
    <t>唐诗蓓</t>
  </si>
  <si>
    <t>唐伟国</t>
  </si>
  <si>
    <t>唐雯</t>
  </si>
  <si>
    <t>唐雄</t>
  </si>
  <si>
    <t>唐秀鸳</t>
  </si>
  <si>
    <t>唐奕</t>
  </si>
  <si>
    <t>唐奕俊</t>
  </si>
  <si>
    <t>唐志华</t>
  </si>
  <si>
    <t>陶宏伟</t>
  </si>
  <si>
    <t>陶轶欧</t>
  </si>
  <si>
    <t>陶咏蕾</t>
  </si>
  <si>
    <t>滕明琰</t>
  </si>
  <si>
    <t>田轩飏</t>
  </si>
  <si>
    <t>田雨蔚</t>
  </si>
  <si>
    <t>童思佳</t>
  </si>
  <si>
    <t>万佳来</t>
  </si>
  <si>
    <t>万云峰</t>
  </si>
  <si>
    <t>汪承</t>
  </si>
  <si>
    <t>王晨</t>
  </si>
  <si>
    <t>王纯</t>
  </si>
  <si>
    <t>王凡一</t>
  </si>
  <si>
    <t>王方欣</t>
  </si>
  <si>
    <t>王国华</t>
  </si>
  <si>
    <t>王国良</t>
  </si>
  <si>
    <t>王海静</t>
  </si>
  <si>
    <t>王浩源</t>
  </si>
  <si>
    <t>王合波</t>
  </si>
  <si>
    <t>王华兴</t>
  </si>
  <si>
    <t>王佳艺</t>
  </si>
  <si>
    <t>王建飞</t>
  </si>
  <si>
    <t>王立斌</t>
  </si>
  <si>
    <t>王丽丽</t>
  </si>
  <si>
    <t>王萍</t>
  </si>
  <si>
    <t>王瑞睿</t>
  </si>
  <si>
    <t>王睿安</t>
  </si>
  <si>
    <t>王诗怡</t>
  </si>
  <si>
    <t>王涛萍</t>
  </si>
  <si>
    <t>王维平</t>
  </si>
  <si>
    <t>王晓军</t>
  </si>
  <si>
    <t>王晓鹂</t>
  </si>
  <si>
    <t>王艳红</t>
  </si>
  <si>
    <t>王燕</t>
  </si>
  <si>
    <t>王一静</t>
  </si>
  <si>
    <t>王雨佳</t>
  </si>
  <si>
    <t>王喆</t>
  </si>
  <si>
    <t>王臻</t>
  </si>
  <si>
    <t>王正平</t>
  </si>
  <si>
    <t>王之韵</t>
  </si>
  <si>
    <t>王子奇</t>
  </si>
  <si>
    <t>韦晔</t>
  </si>
  <si>
    <t>韦钰茹</t>
  </si>
  <si>
    <t>卫爱丽</t>
  </si>
  <si>
    <t>卫春雷</t>
  </si>
  <si>
    <t>位帅琦</t>
  </si>
  <si>
    <t>翁素仪</t>
  </si>
  <si>
    <t>吴爱萍</t>
  </si>
  <si>
    <t>吴尔夫</t>
  </si>
  <si>
    <t>吴杲</t>
  </si>
  <si>
    <t>吴佳妮</t>
  </si>
  <si>
    <t>吴佳雯</t>
  </si>
  <si>
    <t>吴疆</t>
  </si>
  <si>
    <t>吴静</t>
  </si>
  <si>
    <t>吴静艺</t>
  </si>
  <si>
    <t>吴俊明</t>
  </si>
  <si>
    <t>吴明君</t>
  </si>
  <si>
    <t>吴天予</t>
  </si>
  <si>
    <t>吴文通</t>
  </si>
  <si>
    <t>吴晓华</t>
  </si>
  <si>
    <t>吴晓艳</t>
  </si>
  <si>
    <t>吴莹</t>
  </si>
  <si>
    <t>吴颖</t>
  </si>
  <si>
    <t>吴钰</t>
  </si>
  <si>
    <t>吴泽炬</t>
  </si>
  <si>
    <t>吴正奕</t>
  </si>
  <si>
    <t>伍艺锦</t>
  </si>
  <si>
    <t>奚蕾</t>
  </si>
  <si>
    <t>奚心雨</t>
  </si>
  <si>
    <t>夏厦</t>
  </si>
  <si>
    <t>夏真真</t>
  </si>
  <si>
    <t>向华溢</t>
  </si>
  <si>
    <t>肖晓</t>
  </si>
  <si>
    <t>肖遥</t>
  </si>
  <si>
    <t>谢佰轩</t>
  </si>
  <si>
    <t>谢天</t>
  </si>
  <si>
    <t>谢晓雯</t>
  </si>
  <si>
    <t>谢政廷</t>
  </si>
  <si>
    <t>刑景慧</t>
  </si>
  <si>
    <t>邢聪</t>
  </si>
  <si>
    <t>熊祎韬</t>
  </si>
  <si>
    <t>徐冰樱</t>
  </si>
  <si>
    <t>徐芳</t>
  </si>
  <si>
    <t>徐昊</t>
  </si>
  <si>
    <t>徐洪娣</t>
  </si>
  <si>
    <t>徐佳颖</t>
  </si>
  <si>
    <t>徐嘉新</t>
  </si>
  <si>
    <t>徐建芳</t>
  </si>
  <si>
    <t>徐金凤</t>
  </si>
  <si>
    <t>徐进</t>
  </si>
  <si>
    <t>徐曼</t>
  </si>
  <si>
    <t>徐敏杰</t>
  </si>
  <si>
    <t>徐明</t>
  </si>
  <si>
    <t>徐天豪</t>
  </si>
  <si>
    <t>徐文婧</t>
  </si>
  <si>
    <t>徐曦</t>
  </si>
  <si>
    <t>徐晓芸</t>
  </si>
  <si>
    <t>徐晔</t>
  </si>
  <si>
    <t>徐亦欢</t>
  </si>
  <si>
    <t>徐轶</t>
  </si>
  <si>
    <t>徐圆圆</t>
  </si>
  <si>
    <t>徐玥</t>
  </si>
  <si>
    <t>徐珠佳</t>
  </si>
  <si>
    <t>许嘉浩</t>
  </si>
  <si>
    <t>许诗怡</t>
  </si>
  <si>
    <t>许益畅</t>
  </si>
  <si>
    <t>薛锋杰</t>
  </si>
  <si>
    <t>薛建国</t>
  </si>
  <si>
    <t>薛文佳</t>
  </si>
  <si>
    <t>薛晓晨</t>
  </si>
  <si>
    <t>薛筱</t>
  </si>
  <si>
    <t>严超弘</t>
  </si>
  <si>
    <t>严澄澜</t>
  </si>
  <si>
    <t>严丹</t>
  </si>
  <si>
    <t>严洁颖</t>
  </si>
  <si>
    <t>严平</t>
  </si>
  <si>
    <t>严志华</t>
  </si>
  <si>
    <t>颜芳芳</t>
  </si>
  <si>
    <t>颜容</t>
  </si>
  <si>
    <t>杨传毅</t>
  </si>
  <si>
    <t>杨欢</t>
  </si>
  <si>
    <t>杨佳浩</t>
  </si>
  <si>
    <t>杨佳伟</t>
  </si>
  <si>
    <t>杨坚</t>
  </si>
  <si>
    <t>杨杰</t>
  </si>
  <si>
    <t>杨静</t>
  </si>
  <si>
    <t>杨静岚</t>
  </si>
  <si>
    <t>杨珏珺</t>
  </si>
  <si>
    <t>杨蕾敏</t>
  </si>
  <si>
    <t>杨丽凤</t>
  </si>
  <si>
    <t>杨丽萍</t>
  </si>
  <si>
    <t>杨荣</t>
  </si>
  <si>
    <t>杨维维</t>
  </si>
  <si>
    <t>杨玮</t>
  </si>
  <si>
    <t>杨卫兴</t>
  </si>
  <si>
    <t>杨文莉</t>
  </si>
  <si>
    <t>杨习里</t>
  </si>
  <si>
    <t>杨晓露</t>
  </si>
  <si>
    <t>杨新英</t>
  </si>
  <si>
    <t>杨阳</t>
  </si>
  <si>
    <t>杨宇鹭</t>
  </si>
  <si>
    <t>杨玉良</t>
  </si>
  <si>
    <t>杨裕丹</t>
  </si>
  <si>
    <t>杨园君</t>
  </si>
  <si>
    <t>杨玥</t>
  </si>
  <si>
    <t>姚慧</t>
  </si>
  <si>
    <t>姚磊</t>
  </si>
  <si>
    <t>姚翊佳</t>
  </si>
  <si>
    <t>姚永平</t>
  </si>
  <si>
    <t>姚庄静</t>
  </si>
  <si>
    <t>叶逢春</t>
  </si>
  <si>
    <t>叶佳慧</t>
  </si>
  <si>
    <t>叶黎恒</t>
  </si>
  <si>
    <t>叶薇</t>
  </si>
  <si>
    <t>叶玉珏</t>
  </si>
  <si>
    <t>叶志文</t>
  </si>
  <si>
    <t>殷锡娟</t>
  </si>
  <si>
    <t>殷正宇</t>
  </si>
  <si>
    <t>尹爱华</t>
  </si>
  <si>
    <t>尹磊</t>
  </si>
  <si>
    <t>尹婷</t>
  </si>
  <si>
    <t>尹霞</t>
  </si>
  <si>
    <t>尹一卉</t>
  </si>
  <si>
    <t>应艳婷</t>
  </si>
  <si>
    <t>尤丽清</t>
  </si>
  <si>
    <t>尤怡慧</t>
  </si>
  <si>
    <t>于红</t>
  </si>
  <si>
    <t>于家豪</t>
  </si>
  <si>
    <t>余慧</t>
  </si>
  <si>
    <t>俞诚</t>
  </si>
  <si>
    <t>俞岭岭</t>
  </si>
  <si>
    <t>俞倩文</t>
  </si>
  <si>
    <t>俞卫民</t>
  </si>
  <si>
    <t>俞晓丹</t>
  </si>
  <si>
    <t>俞勇</t>
  </si>
  <si>
    <t>郁勤</t>
  </si>
  <si>
    <t>郁悦</t>
  </si>
  <si>
    <t>袁冰</t>
  </si>
  <si>
    <t>袁文杰</t>
  </si>
  <si>
    <t>袁瀛波</t>
  </si>
  <si>
    <t>詹博睿</t>
  </si>
  <si>
    <t>张?</t>
  </si>
  <si>
    <t>张爱琴</t>
  </si>
  <si>
    <t>张超豪</t>
  </si>
  <si>
    <t>张朝明</t>
  </si>
  <si>
    <t>张晨</t>
  </si>
  <si>
    <t>张诚</t>
  </si>
  <si>
    <t>张大伟</t>
  </si>
  <si>
    <t>张晖</t>
  </si>
  <si>
    <t>张佳勤</t>
  </si>
  <si>
    <t>张洁</t>
  </si>
  <si>
    <t>张静</t>
  </si>
  <si>
    <t>张峻</t>
  </si>
  <si>
    <t>张丽莉</t>
  </si>
  <si>
    <t>张俪馨</t>
  </si>
  <si>
    <t>张林美</t>
  </si>
  <si>
    <t>张禄华</t>
  </si>
  <si>
    <t>张佩君</t>
  </si>
  <si>
    <t>张琴</t>
  </si>
  <si>
    <t>张琼斐</t>
  </si>
  <si>
    <t>张蓉</t>
  </si>
  <si>
    <t>张润雨</t>
  </si>
  <si>
    <t>张诗云</t>
  </si>
  <si>
    <t>张束娇</t>
  </si>
  <si>
    <t>张天超</t>
  </si>
  <si>
    <t>张文晋</t>
  </si>
  <si>
    <t>张孝治</t>
  </si>
  <si>
    <t>张啸</t>
  </si>
  <si>
    <t>张啸尘</t>
  </si>
  <si>
    <t>张徐运</t>
  </si>
  <si>
    <t>张雅韵</t>
  </si>
  <si>
    <t>张艳</t>
  </si>
  <si>
    <t>张燕</t>
  </si>
  <si>
    <t>张燕艳</t>
  </si>
  <si>
    <t>张燕贇</t>
  </si>
  <si>
    <t>张洋洋</t>
  </si>
  <si>
    <t>张怡婷</t>
  </si>
  <si>
    <t>张怡云</t>
  </si>
  <si>
    <t>张颖</t>
  </si>
  <si>
    <t>张颖寅</t>
  </si>
  <si>
    <t>张宇</t>
  </si>
  <si>
    <t>张聿诚</t>
  </si>
  <si>
    <t>张毓琦</t>
  </si>
  <si>
    <t>张玥</t>
  </si>
  <si>
    <t>张藻微</t>
  </si>
  <si>
    <t>张臻</t>
  </si>
  <si>
    <t>张郅骅</t>
  </si>
  <si>
    <t>张忠友</t>
  </si>
  <si>
    <t>张紫霄</t>
  </si>
  <si>
    <t>张自然</t>
  </si>
  <si>
    <t>章逸昊</t>
  </si>
  <si>
    <t>赵蓓莲</t>
  </si>
  <si>
    <t>赵彬燕</t>
  </si>
  <si>
    <t>赵峰</t>
  </si>
  <si>
    <t>赵汉青</t>
  </si>
  <si>
    <t>赵嘉昊</t>
  </si>
  <si>
    <t>赵娇娇</t>
  </si>
  <si>
    <t>赵琳</t>
  </si>
  <si>
    <t>赵市宇</t>
  </si>
  <si>
    <t>赵轶颖</t>
  </si>
  <si>
    <t>赵韵</t>
  </si>
  <si>
    <t>赵张洋</t>
  </si>
  <si>
    <t>郑聪彦</t>
  </si>
  <si>
    <t>郑浩君</t>
  </si>
  <si>
    <t>郑佳伟</t>
  </si>
  <si>
    <t>郑元</t>
  </si>
  <si>
    <t>仲维芳</t>
  </si>
  <si>
    <t>周辰峰</t>
  </si>
  <si>
    <t>周海伦</t>
  </si>
  <si>
    <t>周华</t>
  </si>
  <si>
    <t>周慧利</t>
  </si>
  <si>
    <t>周嘉慧</t>
  </si>
  <si>
    <t>周凯元</t>
  </si>
  <si>
    <t>周黎明</t>
  </si>
  <si>
    <t>周玲玲</t>
  </si>
  <si>
    <t>周美倩</t>
  </si>
  <si>
    <t>周培松</t>
  </si>
  <si>
    <t>周琴</t>
  </si>
  <si>
    <t>周沁桐</t>
  </si>
  <si>
    <t>周晴晴</t>
  </si>
  <si>
    <t>周汝泽</t>
  </si>
  <si>
    <t>周涛远</t>
  </si>
  <si>
    <t>周天成</t>
  </si>
  <si>
    <t>周啸天</t>
  </si>
  <si>
    <t>周昕悦</t>
  </si>
  <si>
    <t>周欣宇</t>
  </si>
  <si>
    <t>周欣悦</t>
  </si>
  <si>
    <t>周燕</t>
  </si>
  <si>
    <t>周燕君</t>
  </si>
  <si>
    <t>周以倩</t>
  </si>
  <si>
    <t>周宇</t>
  </si>
  <si>
    <t>周玉婷</t>
  </si>
  <si>
    <t>周元弢</t>
  </si>
  <si>
    <t>周韵</t>
  </si>
  <si>
    <t>朱承波</t>
  </si>
  <si>
    <t>朱法</t>
  </si>
  <si>
    <t>朱芬</t>
  </si>
  <si>
    <t>朱佳佳</t>
  </si>
  <si>
    <t>朱佳敏</t>
  </si>
  <si>
    <t>朱建青</t>
  </si>
  <si>
    <t>朱洁婷</t>
  </si>
  <si>
    <t>朱军</t>
  </si>
  <si>
    <t>朱君</t>
  </si>
  <si>
    <t>朱丽</t>
  </si>
  <si>
    <t>朱丽梅</t>
  </si>
  <si>
    <t>朱清</t>
  </si>
  <si>
    <t>朱少廷</t>
  </si>
  <si>
    <t>朱薇</t>
  </si>
  <si>
    <t>朱伟彪</t>
  </si>
  <si>
    <t>朱伟杰</t>
  </si>
  <si>
    <t>朱小弟</t>
  </si>
  <si>
    <t>朱旖辰</t>
  </si>
  <si>
    <t>朱屹帆</t>
  </si>
  <si>
    <t>朱勇</t>
  </si>
  <si>
    <t>朱郁芬</t>
  </si>
  <si>
    <t>庄佳毅</t>
  </si>
  <si>
    <t>邹盛</t>
  </si>
  <si>
    <t>邹世奇</t>
  </si>
  <si>
    <t>零贷专营团队月度指标完成日报1129</t>
  </si>
  <si>
    <t>郭思宇</t>
  </si>
  <si>
    <t>庄冉</t>
  </si>
  <si>
    <t>零贷专营团队月度指标完成日报1209</t>
  </si>
  <si>
    <t>1、</t>
  </si>
  <si>
    <t>二手受理昨日</t>
  </si>
  <si>
    <t>根据按揭日报手工填入</t>
  </si>
  <si>
    <t>2、</t>
  </si>
  <si>
    <t>根据B款报表累加</t>
  </si>
  <si>
    <t>3、</t>
  </si>
  <si>
    <t>根据客户经理汇报填入</t>
  </si>
  <si>
    <t>4、</t>
  </si>
  <si>
    <t>备用栏</t>
  </si>
  <si>
    <t>5、</t>
  </si>
  <si>
    <t>外拓双算</t>
  </si>
  <si>
    <t>根据客户经理汇报填入网点的产出</t>
  </si>
  <si>
    <t>6、</t>
  </si>
  <si>
    <t>7、</t>
  </si>
  <si>
    <t>8、</t>
  </si>
  <si>
    <t>根据客户经理汇报填入网点的产出，仅B款</t>
  </si>
  <si>
    <t>9、</t>
  </si>
  <si>
    <t>零贷专营团队月度指标完成日报1211</t>
  </si>
  <si>
    <t>零贷专营团队月度指标完成周报1212</t>
  </si>
  <si>
    <t>零贷专营团队月度指标完成日报1216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</si>
</sst>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_);[Red]\(0\)"/>
    <numFmt numFmtId="178" formatCode="0.00_ "/>
  </numFmts>
  <fonts count="30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5" applyNumberFormat="0" applyFill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57" applyNumberFormat="0" applyAlignment="0" applyProtection="0">
      <alignment vertical="center"/>
    </xf>
    <xf numFmtId="0" fontId="24" fillId="18" borderId="53" applyNumberFormat="0" applyAlignment="0" applyProtection="0">
      <alignment vertical="center"/>
    </xf>
    <xf numFmtId="0" fontId="25" fillId="19" borderId="5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7" fillId="0" borderId="6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176" fontId="3" fillId="0" borderId="10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3" xfId="0" applyNumberFormat="1" applyFont="1" applyFill="1" applyBorder="1" applyAlignment="1">
      <alignment horizontal="center" vertical="center" wrapText="1"/>
    </xf>
    <xf numFmtId="9" fontId="3" fillId="0" borderId="11" xfId="11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76" fontId="3" fillId="0" borderId="14" xfId="0" applyNumberFormat="1" applyFont="1" applyFill="1" applyBorder="1" applyAlignment="1">
      <alignment horizontal="center" vertical="center" wrapText="1"/>
    </xf>
    <xf numFmtId="176" fontId="3" fillId="0" borderId="16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2" fillId="0" borderId="20" xfId="0" applyNumberFormat="1" applyFont="1" applyFill="1" applyBorder="1" applyAlignment="1">
      <alignment horizontal="center" vertical="center" wrapText="1"/>
    </xf>
    <xf numFmtId="176" fontId="2" fillId="0" borderId="21" xfId="0" applyNumberFormat="1" applyFont="1" applyFill="1" applyBorder="1" applyAlignment="1">
      <alignment horizontal="center" vertical="center" wrapText="1"/>
    </xf>
    <xf numFmtId="176" fontId="2" fillId="0" borderId="22" xfId="0" applyNumberFormat="1" applyFont="1" applyFill="1" applyBorder="1" applyAlignment="1">
      <alignment horizontal="center" vertical="center" wrapText="1"/>
    </xf>
    <xf numFmtId="176" fontId="2" fillId="0" borderId="23" xfId="0" applyNumberFormat="1" applyFont="1" applyFill="1" applyBorder="1" applyAlignment="1">
      <alignment horizontal="center" vertical="center" wrapText="1"/>
    </xf>
    <xf numFmtId="9" fontId="2" fillId="0" borderId="19" xfId="11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176" fontId="5" fillId="0" borderId="12" xfId="0" applyNumberFormat="1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176" fontId="4" fillId="0" borderId="24" xfId="0" applyNumberFormat="1" applyFont="1" applyFill="1" applyBorder="1" applyAlignment="1">
      <alignment horizontal="center" vertical="center" wrapText="1"/>
    </xf>
    <xf numFmtId="176" fontId="3" fillId="0" borderId="24" xfId="0" applyNumberFormat="1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176" fontId="3" fillId="0" borderId="17" xfId="0" applyNumberFormat="1" applyFont="1" applyFill="1" applyBorder="1" applyAlignment="1">
      <alignment horizontal="center" vertical="center" wrapText="1"/>
    </xf>
    <xf numFmtId="176" fontId="5" fillId="0" borderId="24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176" fontId="2" fillId="0" borderId="18" xfId="0" applyNumberFormat="1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176" fontId="3" fillId="0" borderId="28" xfId="0" applyNumberFormat="1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176" fontId="2" fillId="3" borderId="31" xfId="0" applyNumberFormat="1" applyFont="1" applyFill="1" applyBorder="1" applyAlignment="1">
      <alignment horizontal="center" vertical="center" wrapText="1"/>
    </xf>
    <xf numFmtId="176" fontId="2" fillId="3" borderId="32" xfId="0" applyNumberFormat="1" applyFont="1" applyFill="1" applyBorder="1" applyAlignment="1">
      <alignment horizontal="center" vertical="center" wrapText="1"/>
    </xf>
    <xf numFmtId="9" fontId="2" fillId="3" borderId="33" xfId="1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9" fontId="3" fillId="0" borderId="15" xfId="11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176" fontId="2" fillId="0" borderId="39" xfId="0" applyNumberFormat="1" applyFont="1" applyFill="1" applyBorder="1" applyAlignment="1">
      <alignment horizontal="center" vertical="center" wrapText="1"/>
    </xf>
    <xf numFmtId="176" fontId="3" fillId="0" borderId="39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9" fontId="3" fillId="0" borderId="15" xfId="11" applyNumberFormat="1" applyFont="1" applyBorder="1" applyAlignment="1">
      <alignment horizontal="center" vertical="center" wrapText="1"/>
    </xf>
    <xf numFmtId="176" fontId="3" fillId="0" borderId="22" xfId="0" applyNumberFormat="1" applyFont="1" applyFill="1" applyBorder="1" applyAlignment="1">
      <alignment horizontal="center" vertical="center" wrapText="1"/>
    </xf>
    <xf numFmtId="9" fontId="2" fillId="0" borderId="26" xfId="11" applyFont="1" applyBorder="1" applyAlignment="1">
      <alignment horizontal="center" vertical="center" wrapText="1"/>
    </xf>
    <xf numFmtId="9" fontId="3" fillId="0" borderId="13" xfId="11" applyFont="1" applyFill="1" applyBorder="1" applyAlignment="1">
      <alignment horizontal="center" vertical="center" wrapText="1"/>
    </xf>
    <xf numFmtId="176" fontId="2" fillId="4" borderId="0" xfId="0" applyNumberFormat="1" applyFont="1" applyFill="1" applyBorder="1" applyAlignment="1">
      <alignment horizontal="center" vertical="center" wrapText="1"/>
    </xf>
    <xf numFmtId="9" fontId="2" fillId="4" borderId="0" xfId="1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177" fontId="2" fillId="3" borderId="29" xfId="11" applyNumberFormat="1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9" fontId="3" fillId="0" borderId="47" xfId="11" applyFont="1" applyBorder="1" applyAlignment="1">
      <alignment horizontal="center" vertical="center" wrapText="1"/>
    </xf>
    <xf numFmtId="9" fontId="2" fillId="0" borderId="48" xfId="11" applyFont="1" applyBorder="1" applyAlignment="1">
      <alignment horizontal="center" vertical="center" wrapText="1"/>
    </xf>
    <xf numFmtId="9" fontId="3" fillId="0" borderId="47" xfId="11" applyNumberFormat="1" applyFont="1" applyBorder="1" applyAlignment="1">
      <alignment horizontal="center" vertical="center" wrapText="1"/>
    </xf>
    <xf numFmtId="177" fontId="2" fillId="3" borderId="31" xfId="11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178" fontId="3" fillId="0" borderId="49" xfId="0" applyNumberFormat="1" applyFont="1" applyFill="1" applyBorder="1" applyAlignment="1">
      <alignment horizontal="center" vertical="center"/>
    </xf>
    <xf numFmtId="178" fontId="3" fillId="0" borderId="48" xfId="0" applyNumberFormat="1" applyFont="1" applyFill="1" applyBorder="1" applyAlignment="1">
      <alignment horizontal="center" vertical="center"/>
    </xf>
    <xf numFmtId="178" fontId="2" fillId="0" borderId="48" xfId="0" applyNumberFormat="1" applyFont="1" applyFill="1" applyBorder="1" applyAlignment="1">
      <alignment horizontal="center" vertical="center"/>
    </xf>
    <xf numFmtId="178" fontId="3" fillId="0" borderId="47" xfId="0" applyNumberFormat="1" applyFont="1" applyFill="1" applyBorder="1" applyAlignment="1">
      <alignment horizontal="center" vertical="center"/>
    </xf>
    <xf numFmtId="178" fontId="3" fillId="0" borderId="50" xfId="0" applyNumberFormat="1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176" fontId="3" fillId="0" borderId="20" xfId="0" applyNumberFormat="1" applyFont="1" applyFill="1" applyBorder="1" applyAlignment="1">
      <alignment horizontal="center" vertical="center" wrapText="1"/>
    </xf>
    <xf numFmtId="0" fontId="3" fillId="0" borderId="51" xfId="0" applyFont="1" applyFill="1" applyBorder="1" applyAlignment="1">
      <alignment horizontal="center" vertical="center" wrapText="1"/>
    </xf>
    <xf numFmtId="9" fontId="3" fillId="0" borderId="42" xfId="11" applyFont="1" applyBorder="1" applyAlignment="1">
      <alignment horizontal="center" vertical="center" wrapText="1"/>
    </xf>
    <xf numFmtId="9" fontId="2" fillId="0" borderId="51" xfId="11" applyFont="1" applyBorder="1" applyAlignment="1">
      <alignment horizontal="center" vertical="center" wrapText="1"/>
    </xf>
    <xf numFmtId="176" fontId="4" fillId="0" borderId="16" xfId="0" applyNumberFormat="1" applyFont="1" applyFill="1" applyBorder="1" applyAlignment="1">
      <alignment horizontal="center" vertical="center" wrapText="1"/>
    </xf>
    <xf numFmtId="9" fontId="2" fillId="3" borderId="52" xfId="1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2" fillId="7" borderId="38" xfId="0" applyFont="1" applyFill="1" applyBorder="1" applyAlignment="1">
      <alignment horizontal="center" vertical="center" wrapText="1"/>
    </xf>
    <xf numFmtId="176" fontId="4" fillId="0" borderId="13" xfId="0" applyNumberFormat="1" applyFont="1" applyFill="1" applyBorder="1" applyAlignment="1">
      <alignment horizontal="center" vertical="center" wrapText="1"/>
    </xf>
    <xf numFmtId="0" fontId="2" fillId="7" borderId="41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  <numFmt numFmtId="176" formatCode="0_ "/>
    </dxf>
    <dxf>
      <font>
        <b val="1"/>
        <i val="0"/>
        <color rgb="FF00B050"/>
      </font>
    </dxf>
    <dxf>
      <font>
        <b val="1"/>
        <i val="0"/>
        <color rgb="FFFF0000"/>
      </font>
      <numFmt numFmtId="17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9.xml"/><Relationship Id="rId17" Type="http://schemas.openxmlformats.org/officeDocument/2006/relationships/externalLink" Target="externalLinks/externalLink8.xml"/><Relationship Id="rId16" Type="http://schemas.openxmlformats.org/officeDocument/2006/relationships/externalLink" Target="externalLinks/externalLink7.xml"/><Relationship Id="rId15" Type="http://schemas.openxmlformats.org/officeDocument/2006/relationships/externalLink" Target="externalLinks/externalLink6.xml"/><Relationship Id="rId14" Type="http://schemas.openxmlformats.org/officeDocument/2006/relationships/externalLink" Target="externalLinks/externalLink5.xml"/><Relationship Id="rId13" Type="http://schemas.openxmlformats.org/officeDocument/2006/relationships/externalLink" Target="externalLinks/externalLink4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&#26085;&#25253;\1213\&#12304;&#28006;&#19996;&#20998;&#34892;&#37995;e&#36151;&#12305;&#23458;&#25143;&#32463;&#29702;&#33829;&#38144;&#25968;&#25454;_2024-12-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8006;&#19996;&#20998;&#34892;&#37995;e&#36151;&#12305;&#37995;e&#36151;b&#27454;&#26126;&#32454;_2024-12-17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8006;&#19996;&#20998;&#34892;&#37995;e&#36151;&#12305;&#23458;&#25143;&#32463;&#29702;&#33829;&#38144;&#25968;&#25454;_2024-12-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8006;&#19996;&#20998;&#34892;&#37995;e&#36151;&#12305;&#37995;e&#36151;b&#27454;&#26126;&#32454;_2024-12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&#26085;&#25253;\1213\&#12304;&#28006;&#19996;&#20998;&#34892;&#37995;e&#36151;&#12305;&#37995;e&#36151;b&#27454;&#26126;&#32454;_2024-12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2304;&#28006;&#19996;&#20998;&#34892;&#37995;e&#36151;&#12305;&#23458;&#25143;&#32463;&#29702;&#33829;&#38144;&#25968;&#25454;_2024-12-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4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8</v>
          </cell>
          <cell r="I22">
            <v>738000</v>
          </cell>
          <cell r="J22">
            <v>738000</v>
          </cell>
          <cell r="K22">
            <v>73.8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21</v>
          </cell>
          <cell r="I36">
            <v>31400</v>
          </cell>
          <cell r="J36">
            <v>31400</v>
          </cell>
          <cell r="K36">
            <v>3.14</v>
          </cell>
        </row>
        <row r="37">
          <cell r="G37" t="str">
            <v>陈靓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</row>
        <row r="38">
          <cell r="G38" t="str">
            <v>陈莉娜</v>
          </cell>
          <cell r="H38">
            <v>0</v>
          </cell>
          <cell r="I38">
            <v>110000</v>
          </cell>
          <cell r="J38">
            <v>110000</v>
          </cell>
          <cell r="K38">
            <v>11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1</v>
          </cell>
          <cell r="I41">
            <v>341900</v>
          </cell>
          <cell r="J41">
            <v>341900</v>
          </cell>
          <cell r="K41">
            <v>34.19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8500</v>
          </cell>
          <cell r="J50">
            <v>8500</v>
          </cell>
          <cell r="K50">
            <v>0.85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8</v>
          </cell>
          <cell r="I52">
            <v>150000</v>
          </cell>
          <cell r="J52">
            <v>150000</v>
          </cell>
          <cell r="K52">
            <v>15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6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2000</v>
          </cell>
          <cell r="J68">
            <v>2000</v>
          </cell>
          <cell r="K68">
            <v>0.2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366700</v>
          </cell>
          <cell r="J76">
            <v>366700</v>
          </cell>
          <cell r="K76">
            <v>36.67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11</v>
          </cell>
          <cell r="I83">
            <v>358000</v>
          </cell>
          <cell r="J83">
            <v>358000</v>
          </cell>
          <cell r="K83">
            <v>35.8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2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12000</v>
          </cell>
          <cell r="J99">
            <v>12000</v>
          </cell>
          <cell r="K99">
            <v>1.2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100000</v>
          </cell>
          <cell r="J108">
            <v>100000</v>
          </cell>
          <cell r="K108">
            <v>10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1</v>
          </cell>
          <cell r="I123">
            <v>372000</v>
          </cell>
          <cell r="J123">
            <v>372000</v>
          </cell>
          <cell r="K123">
            <v>37.2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379283</v>
          </cell>
          <cell r="J137">
            <v>379283</v>
          </cell>
          <cell r="K137">
            <v>37.9283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0</v>
          </cell>
          <cell r="I175">
            <v>100000</v>
          </cell>
          <cell r="J175">
            <v>100000</v>
          </cell>
          <cell r="K175">
            <v>10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288348</v>
          </cell>
          <cell r="J202">
            <v>288348</v>
          </cell>
          <cell r="K202">
            <v>28.8348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4</v>
          </cell>
          <cell r="I232">
            <v>40000</v>
          </cell>
          <cell r="J232">
            <v>40000</v>
          </cell>
          <cell r="K232">
            <v>4</v>
          </cell>
        </row>
        <row r="233">
          <cell r="G233" t="str">
            <v>李思聪</v>
          </cell>
          <cell r="H233">
            <v>3</v>
          </cell>
          <cell r="I233">
            <v>90000</v>
          </cell>
          <cell r="J233">
            <v>90000</v>
          </cell>
          <cell r="K233">
            <v>9</v>
          </cell>
        </row>
        <row r="234">
          <cell r="G234" t="str">
            <v>李思思</v>
          </cell>
          <cell r="H234">
            <v>0</v>
          </cell>
          <cell r="I234">
            <v>1000</v>
          </cell>
          <cell r="J234">
            <v>1000</v>
          </cell>
          <cell r="K234">
            <v>0.1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1</v>
          </cell>
          <cell r="I239">
            <v>100000</v>
          </cell>
          <cell r="J239">
            <v>100000</v>
          </cell>
          <cell r="K239">
            <v>10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李玉莺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李志明</v>
          </cell>
          <cell r="H242">
            <v>1</v>
          </cell>
          <cell r="I242">
            <v>491000</v>
          </cell>
          <cell r="J242">
            <v>491000</v>
          </cell>
          <cell r="K242">
            <v>49.1</v>
          </cell>
        </row>
        <row r="243">
          <cell r="G243" t="str">
            <v>厉笑天</v>
          </cell>
          <cell r="H243">
            <v>0</v>
          </cell>
          <cell r="I243">
            <v>90000</v>
          </cell>
          <cell r="J243">
            <v>90000</v>
          </cell>
          <cell r="K243">
            <v>9</v>
          </cell>
        </row>
        <row r="244">
          <cell r="G244" t="str">
            <v>梁裔欣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</row>
        <row r="245">
          <cell r="G245" t="str">
            <v>林华菁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林慧婷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林婕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林晓凤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G249" t="str">
            <v>凌岚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凌思宇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凌毅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刘呈锦</v>
          </cell>
          <cell r="H252">
            <v>0</v>
          </cell>
          <cell r="I252">
            <v>181000</v>
          </cell>
          <cell r="J252">
            <v>181000</v>
          </cell>
          <cell r="K252">
            <v>18.1</v>
          </cell>
        </row>
        <row r="253">
          <cell r="G253" t="str">
            <v>刘笛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</row>
        <row r="254">
          <cell r="G254" t="str">
            <v>刘栋</v>
          </cell>
          <cell r="H254">
            <v>0</v>
          </cell>
          <cell r="I254">
            <v>20000</v>
          </cell>
          <cell r="J254">
            <v>20000</v>
          </cell>
          <cell r="K254">
            <v>2</v>
          </cell>
        </row>
        <row r="255">
          <cell r="G255" t="str">
            <v>刘国平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G256" t="str">
            <v>刘佳伟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G257" t="str">
            <v>刘洁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刘凛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刘璐萱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刘敏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G261" t="str">
            <v>刘盼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刘诗葭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刘婷婷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刘雯君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刘歆玥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刘雪菁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刘一畅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刘一瑾</v>
          </cell>
          <cell r="H268">
            <v>3</v>
          </cell>
          <cell r="I268">
            <v>400000</v>
          </cell>
          <cell r="J268">
            <v>400000</v>
          </cell>
          <cell r="K268">
            <v>40</v>
          </cell>
        </row>
        <row r="269">
          <cell r="G269" t="str">
            <v>刘臻澜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G270" t="str">
            <v>陆丹怡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陆红霞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陆华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陆骅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陆佳妮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陆可妍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陆利冬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陆莉娟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陆秋妍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陆天娇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陆薇薇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陆炜晶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陆文岚</v>
          </cell>
          <cell r="H282">
            <v>0</v>
          </cell>
          <cell r="I282">
            <v>65000</v>
          </cell>
          <cell r="J282">
            <v>65000</v>
          </cell>
          <cell r="K282">
            <v>6.5</v>
          </cell>
        </row>
        <row r="283">
          <cell r="G283" t="str">
            <v>陆贤翔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G284" t="str">
            <v>陆雅雯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陆彦昕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陆宇菲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陆韵芸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陆志明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陆志远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罗秋慧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罗晓雯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骆奕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吕婷婷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马成斌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马俊德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马良</v>
          </cell>
          <cell r="H296">
            <v>0</v>
          </cell>
          <cell r="I296">
            <v>12300</v>
          </cell>
          <cell r="J296">
            <v>12300</v>
          </cell>
          <cell r="K296">
            <v>1.23</v>
          </cell>
        </row>
        <row r="297">
          <cell r="G297" t="str">
            <v>马秋红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</row>
        <row r="298">
          <cell r="G298" t="str">
            <v>马胜伟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马涛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马燕清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马玉梅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马越骋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马智杰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毛晶洁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茅敏艳</v>
          </cell>
          <cell r="H305">
            <v>1</v>
          </cell>
          <cell r="I305">
            <v>363465</v>
          </cell>
          <cell r="J305">
            <v>363465</v>
          </cell>
          <cell r="K305">
            <v>36.3465</v>
          </cell>
        </row>
        <row r="306">
          <cell r="G306" t="str">
            <v>茅毅桢</v>
          </cell>
          <cell r="H306">
            <v>5</v>
          </cell>
          <cell r="I306">
            <v>50000</v>
          </cell>
          <cell r="J306">
            <v>50000</v>
          </cell>
          <cell r="K306">
            <v>5</v>
          </cell>
        </row>
        <row r="307">
          <cell r="G307" t="str">
            <v>梅娟</v>
          </cell>
          <cell r="H307">
            <v>0</v>
          </cell>
          <cell r="I307">
            <v>141500</v>
          </cell>
          <cell r="J307">
            <v>141500</v>
          </cell>
          <cell r="K307">
            <v>14.15</v>
          </cell>
        </row>
        <row r="308">
          <cell r="G308" t="str">
            <v>孟苗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G309" t="str">
            <v>孟庆龙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闵亮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莫之汇</v>
          </cell>
          <cell r="H311">
            <v>0</v>
          </cell>
          <cell r="I311">
            <v>58100</v>
          </cell>
          <cell r="J311">
            <v>58100</v>
          </cell>
          <cell r="K311">
            <v>5.81</v>
          </cell>
        </row>
        <row r="312">
          <cell r="G312" t="str">
            <v>缪维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</row>
        <row r="313">
          <cell r="G313" t="str">
            <v>那智玉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倪颉成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倪金瑛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倪静</v>
          </cell>
          <cell r="H316">
            <v>0</v>
          </cell>
          <cell r="I316">
            <v>100000</v>
          </cell>
          <cell r="J316">
            <v>100000</v>
          </cell>
          <cell r="K316">
            <v>10</v>
          </cell>
        </row>
        <row r="317">
          <cell r="G317" t="str">
            <v>倪文华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G318" t="str">
            <v>倪叶东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倪祖欣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潘婕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潘群铭</v>
          </cell>
          <cell r="H321">
            <v>0</v>
          </cell>
          <cell r="I321">
            <v>19000</v>
          </cell>
          <cell r="J321">
            <v>19000</v>
          </cell>
          <cell r="K321">
            <v>1.9</v>
          </cell>
        </row>
        <row r="322">
          <cell r="G322" t="str">
            <v>潘盛伟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G323" t="str">
            <v>潘亦如</v>
          </cell>
          <cell r="H323">
            <v>0</v>
          </cell>
          <cell r="I323">
            <v>100000</v>
          </cell>
          <cell r="J323">
            <v>100000</v>
          </cell>
          <cell r="K323">
            <v>10</v>
          </cell>
        </row>
        <row r="324">
          <cell r="G324" t="str">
            <v>裴乐园</v>
          </cell>
          <cell r="H324">
            <v>1</v>
          </cell>
          <cell r="I324">
            <v>111000</v>
          </cell>
          <cell r="J324">
            <v>111000</v>
          </cell>
          <cell r="K324">
            <v>11.1</v>
          </cell>
        </row>
        <row r="325">
          <cell r="G325" t="str">
            <v>裴文良</v>
          </cell>
          <cell r="H325">
            <v>0</v>
          </cell>
          <cell r="I325">
            <v>499000</v>
          </cell>
          <cell r="J325">
            <v>499000</v>
          </cell>
          <cell r="K325">
            <v>49.9</v>
          </cell>
        </row>
        <row r="326">
          <cell r="G326" t="str">
            <v>彭婷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G327" t="str">
            <v>彭韦欣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彭小红</v>
          </cell>
          <cell r="H328">
            <v>0</v>
          </cell>
          <cell r="I328">
            <v>2734</v>
          </cell>
          <cell r="J328">
            <v>2734</v>
          </cell>
          <cell r="K328">
            <v>0.2734</v>
          </cell>
        </row>
        <row r="329">
          <cell r="G329" t="str">
            <v>彭永东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G330" t="str">
            <v>浦东分行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浦建峰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钱慧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钱潇伟</v>
          </cell>
          <cell r="H333">
            <v>1</v>
          </cell>
          <cell r="I333">
            <v>407000</v>
          </cell>
          <cell r="J333">
            <v>407000</v>
          </cell>
          <cell r="K333">
            <v>40.7</v>
          </cell>
        </row>
        <row r="334">
          <cell r="G334" t="str">
            <v>钱晓琳</v>
          </cell>
          <cell r="H334">
            <v>0</v>
          </cell>
          <cell r="I334">
            <v>39800</v>
          </cell>
          <cell r="J334">
            <v>39800</v>
          </cell>
          <cell r="K334">
            <v>3.98</v>
          </cell>
        </row>
        <row r="335">
          <cell r="G335" t="str">
            <v>钱雨阳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G336" t="str">
            <v>乔国亭</v>
          </cell>
          <cell r="H336">
            <v>0</v>
          </cell>
          <cell r="I336">
            <v>30000</v>
          </cell>
          <cell r="J336">
            <v>30000</v>
          </cell>
          <cell r="K336">
            <v>3</v>
          </cell>
        </row>
        <row r="337">
          <cell r="G337" t="str">
            <v>乔琼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</row>
        <row r="338">
          <cell r="G338" t="str">
            <v>乔向红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乔宇英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秦斌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秦波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秦萃薇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秦海风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邱诗悦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邱智慧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瞿剑萍</v>
          </cell>
          <cell r="H346">
            <v>0</v>
          </cell>
          <cell r="I346">
            <v>170000</v>
          </cell>
          <cell r="J346">
            <v>170000</v>
          </cell>
          <cell r="K346">
            <v>17</v>
          </cell>
        </row>
        <row r="347">
          <cell r="G347" t="str">
            <v>瞿洁</v>
          </cell>
          <cell r="H347">
            <v>0</v>
          </cell>
          <cell r="I347">
            <v>200000</v>
          </cell>
          <cell r="J347">
            <v>200000</v>
          </cell>
          <cell r="K347">
            <v>20</v>
          </cell>
        </row>
        <row r="348">
          <cell r="G348" t="str">
            <v>瞿贤娥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</row>
        <row r="349">
          <cell r="G349" t="str">
            <v>瞿逸程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任露霄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沙彬彬</v>
          </cell>
          <cell r="H351">
            <v>1</v>
          </cell>
          <cell r="I351">
            <v>130000</v>
          </cell>
          <cell r="J351">
            <v>130000</v>
          </cell>
          <cell r="K351">
            <v>13</v>
          </cell>
        </row>
        <row r="352">
          <cell r="G352" t="str">
            <v>沙莎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</row>
        <row r="353">
          <cell r="G353" t="str">
            <v>尚啸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邵文杰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邵秀梅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邵驿涵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沈春梅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沈国青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沈佳燕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沈磊蕾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沈丽莉</v>
          </cell>
          <cell r="H361">
            <v>0</v>
          </cell>
          <cell r="I361">
            <v>80000</v>
          </cell>
          <cell r="J361">
            <v>80000</v>
          </cell>
          <cell r="K361">
            <v>8</v>
          </cell>
        </row>
        <row r="362">
          <cell r="G362" t="str">
            <v>沈丽清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G363" t="str">
            <v>沈凌苇</v>
          </cell>
          <cell r="H363">
            <v>0</v>
          </cell>
          <cell r="I363">
            <v>200000</v>
          </cell>
          <cell r="J363">
            <v>200000</v>
          </cell>
          <cell r="K363">
            <v>20</v>
          </cell>
        </row>
        <row r="364">
          <cell r="G364" t="str">
            <v>沈潞逸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G365" t="str">
            <v>沈思远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沈晔玮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沈奕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沈逸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盛瑷卉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盛健隽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施佳杰</v>
          </cell>
          <cell r="H371">
            <v>0</v>
          </cell>
          <cell r="I371">
            <v>3000</v>
          </cell>
          <cell r="J371">
            <v>3000</v>
          </cell>
          <cell r="K371">
            <v>0.3</v>
          </cell>
        </row>
        <row r="372">
          <cell r="G372" t="str">
            <v>施嘉程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G373" t="str">
            <v>施梅华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施敏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施石欣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施瑜婷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史嘉杰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寿春连</v>
          </cell>
          <cell r="H378">
            <v>0</v>
          </cell>
          <cell r="I378">
            <v>43000</v>
          </cell>
          <cell r="J378">
            <v>43000</v>
          </cell>
          <cell r="K378">
            <v>4.3</v>
          </cell>
        </row>
        <row r="379">
          <cell r="G379" t="str">
            <v>舒欣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</row>
        <row r="380">
          <cell r="G380" t="str">
            <v>宋丹红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宋家豪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宋丽凤</v>
          </cell>
          <cell r="H382">
            <v>0</v>
          </cell>
          <cell r="I382">
            <v>577000</v>
          </cell>
          <cell r="J382">
            <v>577000</v>
          </cell>
          <cell r="K382">
            <v>57.7</v>
          </cell>
        </row>
        <row r="383">
          <cell r="G383" t="str">
            <v>宋露霞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</row>
        <row r="384">
          <cell r="G384" t="str">
            <v>宋莹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宋瀛英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苏英</v>
          </cell>
          <cell r="H386">
            <v>0</v>
          </cell>
          <cell r="I386">
            <v>14000</v>
          </cell>
          <cell r="J386">
            <v>14000</v>
          </cell>
          <cell r="K386">
            <v>1.4</v>
          </cell>
        </row>
        <row r="387">
          <cell r="G387" t="str">
            <v>孙晨璐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</row>
        <row r="388">
          <cell r="G388" t="str">
            <v>孙倩雯</v>
          </cell>
          <cell r="H388">
            <v>0</v>
          </cell>
          <cell r="I388">
            <v>100000</v>
          </cell>
          <cell r="J388">
            <v>100000</v>
          </cell>
          <cell r="K388">
            <v>10</v>
          </cell>
        </row>
        <row r="389">
          <cell r="G389" t="str">
            <v>孙瞿琰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G390" t="str">
            <v>孙思敏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孙惟讷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孙燕妮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孙仰阳</v>
          </cell>
          <cell r="H393">
            <v>0</v>
          </cell>
          <cell r="I393">
            <v>336222</v>
          </cell>
          <cell r="J393">
            <v>336222</v>
          </cell>
          <cell r="K393">
            <v>33.6222</v>
          </cell>
        </row>
        <row r="394">
          <cell r="G394" t="str">
            <v>孙祎莉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G395" t="str">
            <v>孙逸云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孙瑜婷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孙悦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孙智涛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G399" t="str">
            <v>孙忠权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谈霞震</v>
          </cell>
          <cell r="H400">
            <v>0</v>
          </cell>
          <cell r="I400">
            <v>30000</v>
          </cell>
          <cell r="J400">
            <v>30000</v>
          </cell>
          <cell r="K400">
            <v>3</v>
          </cell>
        </row>
        <row r="401">
          <cell r="G401" t="str">
            <v>谈新芳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</row>
        <row r="402">
          <cell r="G402" t="str">
            <v>谭茗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汤成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汤皓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汤佳元</v>
          </cell>
          <cell r="H405">
            <v>0</v>
          </cell>
          <cell r="I405">
            <v>10000</v>
          </cell>
          <cell r="J405">
            <v>10000</v>
          </cell>
          <cell r="K405">
            <v>1</v>
          </cell>
        </row>
        <row r="406">
          <cell r="G406" t="str">
            <v>汤明昊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G407" t="str">
            <v>汤珮蓉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唐安明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唐蓓莉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唐丹恒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唐嘉烨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唐瑞</v>
          </cell>
          <cell r="H412">
            <v>0</v>
          </cell>
          <cell r="I412">
            <v>200000</v>
          </cell>
          <cell r="J412">
            <v>200000</v>
          </cell>
          <cell r="K412">
            <v>20</v>
          </cell>
        </row>
        <row r="413">
          <cell r="G413" t="str">
            <v>唐诗蓓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</row>
        <row r="414">
          <cell r="G414" t="str">
            <v>唐伟国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唐雯</v>
          </cell>
          <cell r="H415">
            <v>1</v>
          </cell>
          <cell r="I415">
            <v>50000</v>
          </cell>
          <cell r="J415">
            <v>50000</v>
          </cell>
          <cell r="K415">
            <v>5</v>
          </cell>
        </row>
        <row r="416">
          <cell r="G416" t="str">
            <v>唐雄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G417" t="str">
            <v>唐秀鸳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唐奕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唐奕俊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唐志华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陶宏伟</v>
          </cell>
          <cell r="H421">
            <v>0</v>
          </cell>
          <cell r="I421">
            <v>50000</v>
          </cell>
          <cell r="J421">
            <v>50000</v>
          </cell>
          <cell r="K421">
            <v>5</v>
          </cell>
        </row>
        <row r="422">
          <cell r="G422" t="str">
            <v>陶轶欧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G423" t="str">
            <v>陶咏蕾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G424" t="str">
            <v>滕明琰</v>
          </cell>
          <cell r="H424">
            <v>0</v>
          </cell>
          <cell r="I424">
            <v>20000</v>
          </cell>
          <cell r="J424">
            <v>20000</v>
          </cell>
          <cell r="K424">
            <v>2</v>
          </cell>
        </row>
        <row r="425">
          <cell r="G425" t="str">
            <v>田轩飏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G426" t="str">
            <v>田雨蔚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G427" t="str">
            <v>童思佳</v>
          </cell>
          <cell r="H427">
            <v>8</v>
          </cell>
          <cell r="I427">
            <v>22000</v>
          </cell>
          <cell r="J427">
            <v>22000</v>
          </cell>
          <cell r="K427">
            <v>2.2</v>
          </cell>
        </row>
        <row r="428">
          <cell r="G428" t="str">
            <v>万华</v>
          </cell>
          <cell r="H428">
            <v>2</v>
          </cell>
          <cell r="I428">
            <v>967334</v>
          </cell>
          <cell r="J428">
            <v>967334</v>
          </cell>
          <cell r="K428">
            <v>96.7334</v>
          </cell>
        </row>
        <row r="429">
          <cell r="G429" t="str">
            <v>万佳来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G430" t="str">
            <v>万云峰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汪承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王晨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王纯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王凡一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王方欣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王国华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王国良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王海静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王浩源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王合波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王华兴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王佳艺</v>
          </cell>
          <cell r="H442">
            <v>0</v>
          </cell>
          <cell r="I442">
            <v>105000</v>
          </cell>
          <cell r="J442">
            <v>105000</v>
          </cell>
          <cell r="K442">
            <v>10.5</v>
          </cell>
        </row>
        <row r="443">
          <cell r="G443" t="str">
            <v>王建飞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G444" t="str">
            <v>王静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王立斌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王丽丽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王美燕</v>
          </cell>
          <cell r="H447">
            <v>23</v>
          </cell>
          <cell r="I447">
            <v>379400</v>
          </cell>
          <cell r="J447">
            <v>379400</v>
          </cell>
          <cell r="K447">
            <v>37.94</v>
          </cell>
        </row>
        <row r="448">
          <cell r="G448" t="str">
            <v>王明霞</v>
          </cell>
          <cell r="H448">
            <v>0</v>
          </cell>
          <cell r="I448">
            <v>390000</v>
          </cell>
          <cell r="J448">
            <v>390000</v>
          </cell>
          <cell r="K448">
            <v>39</v>
          </cell>
        </row>
        <row r="449">
          <cell r="G449" t="str">
            <v>王萍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G450" t="str">
            <v>王瑞睿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G451" t="str">
            <v>王睿安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G452" t="str">
            <v>王诗怡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王涛萍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王维平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王晓军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王晓鹂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王艳红</v>
          </cell>
          <cell r="H457">
            <v>0</v>
          </cell>
          <cell r="I457">
            <v>221000</v>
          </cell>
          <cell r="J457">
            <v>221000</v>
          </cell>
          <cell r="K457">
            <v>22.1</v>
          </cell>
        </row>
        <row r="458">
          <cell r="G458" t="str">
            <v>王燕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G459" t="str">
            <v>王一静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王雨佳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王玥琦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王喆</v>
          </cell>
          <cell r="H462">
            <v>0</v>
          </cell>
          <cell r="I462">
            <v>3500</v>
          </cell>
          <cell r="J462">
            <v>3500</v>
          </cell>
          <cell r="K462">
            <v>0.35</v>
          </cell>
        </row>
        <row r="463">
          <cell r="G463" t="str">
            <v>王臻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</row>
        <row r="464">
          <cell r="G464" t="str">
            <v>王正平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王之韵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王子奇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韦晔</v>
          </cell>
          <cell r="H467">
            <v>0</v>
          </cell>
          <cell r="I467">
            <v>8000</v>
          </cell>
          <cell r="J467">
            <v>8000</v>
          </cell>
          <cell r="K467">
            <v>0.8</v>
          </cell>
        </row>
        <row r="468">
          <cell r="G468" t="str">
            <v>韦钰茹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</row>
        <row r="469">
          <cell r="G469" t="str">
            <v>卫爱丽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卫春雷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位帅琦</v>
          </cell>
          <cell r="H471">
            <v>13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翁素仪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翁婷婷</v>
          </cell>
          <cell r="H473">
            <v>7</v>
          </cell>
          <cell r="I473">
            <v>410000</v>
          </cell>
          <cell r="J473">
            <v>410000</v>
          </cell>
          <cell r="K473">
            <v>41</v>
          </cell>
        </row>
        <row r="474">
          <cell r="G474" t="str">
            <v>吴爱萍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G475" t="str">
            <v>吴尔夫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吴杲</v>
          </cell>
          <cell r="H476">
            <v>0</v>
          </cell>
          <cell r="I476">
            <v>40000</v>
          </cell>
          <cell r="J476">
            <v>40000</v>
          </cell>
          <cell r="K476">
            <v>4</v>
          </cell>
        </row>
        <row r="477">
          <cell r="G477" t="str">
            <v>吴佳妮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</row>
        <row r="478">
          <cell r="G478" t="str">
            <v>吴佳雯</v>
          </cell>
          <cell r="H478">
            <v>2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吴疆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吴静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吴静艺</v>
          </cell>
          <cell r="H481">
            <v>5</v>
          </cell>
          <cell r="I481">
            <v>22000</v>
          </cell>
          <cell r="J481">
            <v>22000</v>
          </cell>
          <cell r="K481">
            <v>2.2</v>
          </cell>
        </row>
        <row r="482">
          <cell r="G482" t="str">
            <v>吴俊明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</row>
        <row r="483">
          <cell r="G483" t="str">
            <v>吴明君</v>
          </cell>
          <cell r="H483">
            <v>4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吴天予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吴文通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吴晓华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吴晓艳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吴莹</v>
          </cell>
          <cell r="H488">
            <v>0</v>
          </cell>
          <cell r="I488">
            <v>70000</v>
          </cell>
          <cell r="J488">
            <v>70000</v>
          </cell>
          <cell r="K488">
            <v>7</v>
          </cell>
        </row>
        <row r="489">
          <cell r="G489" t="str">
            <v>吴颖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G490" t="str">
            <v>吴钰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吴泽炬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吴正奕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伍艺锦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奚蕾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奚心雨</v>
          </cell>
          <cell r="H495">
            <v>0</v>
          </cell>
          <cell r="I495">
            <v>24000</v>
          </cell>
          <cell r="J495">
            <v>24000</v>
          </cell>
          <cell r="K495">
            <v>2.4</v>
          </cell>
        </row>
        <row r="496">
          <cell r="G496" t="str">
            <v>夏厦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G497" t="str">
            <v>夏真真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向华溢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肖晓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肖遥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谢佰轩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谢天</v>
          </cell>
          <cell r="H502">
            <v>0</v>
          </cell>
          <cell r="I502">
            <v>5000</v>
          </cell>
          <cell r="J502">
            <v>5000</v>
          </cell>
          <cell r="K502">
            <v>0.5</v>
          </cell>
        </row>
        <row r="503">
          <cell r="G503" t="str">
            <v>谢晓雯</v>
          </cell>
          <cell r="H503">
            <v>0</v>
          </cell>
          <cell r="I503">
            <v>80000</v>
          </cell>
          <cell r="J503">
            <v>80000</v>
          </cell>
          <cell r="K503">
            <v>8</v>
          </cell>
        </row>
        <row r="504">
          <cell r="G504" t="str">
            <v>谢政廷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G505" t="str">
            <v>刑景慧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邢聪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熊祎韬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徐冰樱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徐芳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徐昊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徐洪娣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徐佳颖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徐嘉新</v>
          </cell>
          <cell r="H513">
            <v>0</v>
          </cell>
          <cell r="I513">
            <v>12000</v>
          </cell>
          <cell r="J513">
            <v>12000</v>
          </cell>
          <cell r="K513">
            <v>1.2</v>
          </cell>
        </row>
        <row r="514">
          <cell r="G514" t="str">
            <v>徐建芳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</row>
        <row r="515">
          <cell r="G515" t="str">
            <v>徐金凤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徐进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徐君</v>
          </cell>
          <cell r="H517">
            <v>17</v>
          </cell>
          <cell r="I517">
            <v>2098612</v>
          </cell>
          <cell r="J517">
            <v>2098612</v>
          </cell>
          <cell r="K517">
            <v>209.8612</v>
          </cell>
        </row>
        <row r="518">
          <cell r="G518" t="str">
            <v>徐凯文</v>
          </cell>
          <cell r="H518">
            <v>0</v>
          </cell>
          <cell r="I518">
            <v>50000</v>
          </cell>
          <cell r="J518">
            <v>50000</v>
          </cell>
          <cell r="K518">
            <v>5</v>
          </cell>
        </row>
        <row r="519">
          <cell r="G519" t="str">
            <v>徐曼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G520" t="str">
            <v>徐敏杰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徐明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徐天豪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徐文婧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徐曦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徐晓芸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徐晔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徐亦欢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徐轶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徐圆圆</v>
          </cell>
          <cell r="H529">
            <v>4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徐玥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徐珠佳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许嘉浩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许嘉陆</v>
          </cell>
          <cell r="H533">
            <v>6</v>
          </cell>
          <cell r="I533">
            <v>110000</v>
          </cell>
          <cell r="J533">
            <v>110000</v>
          </cell>
          <cell r="K533">
            <v>11</v>
          </cell>
        </row>
        <row r="534">
          <cell r="G534" t="str">
            <v>许诗怡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G535" t="str">
            <v>许闻多</v>
          </cell>
          <cell r="H535">
            <v>3</v>
          </cell>
          <cell r="I535">
            <v>237000</v>
          </cell>
          <cell r="J535">
            <v>237000</v>
          </cell>
          <cell r="K535">
            <v>23.7</v>
          </cell>
        </row>
        <row r="536">
          <cell r="G536" t="str">
            <v>许益畅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G537" t="str">
            <v>薛锋杰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薛建国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薛文佳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薛晓晨</v>
          </cell>
          <cell r="H540">
            <v>0</v>
          </cell>
          <cell r="I540">
            <v>1000</v>
          </cell>
          <cell r="J540">
            <v>1000</v>
          </cell>
          <cell r="K540">
            <v>0.1</v>
          </cell>
        </row>
        <row r="541">
          <cell r="G541" t="str">
            <v>薛筱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</row>
        <row r="542">
          <cell r="G542" t="str">
            <v>严超弘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严澄澜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严丹</v>
          </cell>
          <cell r="H544">
            <v>1</v>
          </cell>
          <cell r="I544">
            <v>30000</v>
          </cell>
          <cell r="J544">
            <v>30000</v>
          </cell>
          <cell r="K544">
            <v>3</v>
          </cell>
        </row>
        <row r="545">
          <cell r="G545" t="str">
            <v>严洁颖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</row>
        <row r="546">
          <cell r="G546" t="str">
            <v>严平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严志华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颜芳芳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颜容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杨传毅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杨欢</v>
          </cell>
          <cell r="H551">
            <v>1</v>
          </cell>
          <cell r="I551">
            <v>133760</v>
          </cell>
          <cell r="J551">
            <v>133760</v>
          </cell>
          <cell r="K551">
            <v>13.376</v>
          </cell>
        </row>
        <row r="552">
          <cell r="G552" t="str">
            <v>杨佳浩</v>
          </cell>
          <cell r="H552">
            <v>0</v>
          </cell>
          <cell r="I552">
            <v>10000</v>
          </cell>
          <cell r="J552">
            <v>10000</v>
          </cell>
          <cell r="K552">
            <v>1</v>
          </cell>
        </row>
        <row r="553">
          <cell r="G553" t="str">
            <v>杨佳伟</v>
          </cell>
          <cell r="H553">
            <v>0</v>
          </cell>
          <cell r="I553">
            <v>9256</v>
          </cell>
          <cell r="J553">
            <v>9256</v>
          </cell>
          <cell r="K553">
            <v>0.9256</v>
          </cell>
        </row>
        <row r="554">
          <cell r="G554" t="str">
            <v>杨坚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G555" t="str">
            <v>杨杰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杨静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杨静岚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杨珏珺</v>
          </cell>
          <cell r="H558">
            <v>0</v>
          </cell>
          <cell r="I558">
            <v>433000</v>
          </cell>
          <cell r="J558">
            <v>433000</v>
          </cell>
          <cell r="K558">
            <v>43.3</v>
          </cell>
        </row>
        <row r="559">
          <cell r="G559" t="str">
            <v>杨蕾敏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G560" t="str">
            <v>杨丽凤</v>
          </cell>
          <cell r="H560">
            <v>0</v>
          </cell>
          <cell r="I560">
            <v>20000</v>
          </cell>
          <cell r="J560">
            <v>20000</v>
          </cell>
          <cell r="K560">
            <v>2</v>
          </cell>
        </row>
        <row r="561">
          <cell r="G561" t="str">
            <v>杨丽萍</v>
          </cell>
          <cell r="H561">
            <v>0</v>
          </cell>
          <cell r="I561">
            <v>62500</v>
          </cell>
          <cell r="J561">
            <v>62500</v>
          </cell>
          <cell r="K561">
            <v>6.25</v>
          </cell>
        </row>
        <row r="562">
          <cell r="G562" t="str">
            <v>杨荣</v>
          </cell>
          <cell r="H562">
            <v>0</v>
          </cell>
          <cell r="I562">
            <v>29880</v>
          </cell>
          <cell r="J562">
            <v>29880</v>
          </cell>
          <cell r="K562">
            <v>2.988</v>
          </cell>
        </row>
        <row r="563">
          <cell r="G563" t="str">
            <v>杨维维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</row>
        <row r="564">
          <cell r="G564" t="str">
            <v>杨玮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杨卫兴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杨文莉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杨习里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杨小东</v>
          </cell>
          <cell r="H568">
            <v>48</v>
          </cell>
          <cell r="I568">
            <v>4929700</v>
          </cell>
          <cell r="J568">
            <v>4929700</v>
          </cell>
          <cell r="K568">
            <v>492.97</v>
          </cell>
        </row>
        <row r="569">
          <cell r="G569" t="str">
            <v>杨晓露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</row>
        <row r="570">
          <cell r="G570" t="str">
            <v>杨新英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杨燕</v>
          </cell>
          <cell r="H571">
            <v>2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杨阳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</row>
        <row r="573">
          <cell r="G573" t="str">
            <v>杨宇鹭</v>
          </cell>
          <cell r="H573">
            <v>2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杨玉良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杨裕丹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杨园君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杨玥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姚慧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姚磊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姚翊佳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姚永平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姚庄静</v>
          </cell>
          <cell r="H582">
            <v>0</v>
          </cell>
          <cell r="I582">
            <v>6000</v>
          </cell>
          <cell r="J582">
            <v>6000</v>
          </cell>
          <cell r="K582">
            <v>0.6</v>
          </cell>
        </row>
        <row r="583">
          <cell r="G583" t="str">
            <v>叶逢春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</row>
        <row r="584">
          <cell r="G584" t="str">
            <v>叶佳慧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叶黎恒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叶薇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叶玉珏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叶志文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殷凤</v>
          </cell>
          <cell r="H589">
            <v>0</v>
          </cell>
          <cell r="I589">
            <v>157700</v>
          </cell>
          <cell r="J589">
            <v>157700</v>
          </cell>
          <cell r="K589">
            <v>15.77</v>
          </cell>
        </row>
        <row r="590">
          <cell r="G590" t="str">
            <v>殷锡娟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G591" t="str">
            <v>殷正宇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尹爱华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尹磊</v>
          </cell>
          <cell r="H593">
            <v>0</v>
          </cell>
          <cell r="I593">
            <v>97862</v>
          </cell>
          <cell r="J593">
            <v>97862</v>
          </cell>
          <cell r="K593">
            <v>9.7862</v>
          </cell>
        </row>
        <row r="594">
          <cell r="G594" t="str">
            <v>尹婷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G595" t="str">
            <v>尹霞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尹一卉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应艳婷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尤丽清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尤怡慧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尤子吟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于红</v>
          </cell>
          <cell r="H601">
            <v>0</v>
          </cell>
          <cell r="I601">
            <v>315000</v>
          </cell>
          <cell r="J601">
            <v>315000</v>
          </cell>
          <cell r="K601">
            <v>31.5</v>
          </cell>
        </row>
        <row r="602">
          <cell r="G602" t="str">
            <v>于家豪</v>
          </cell>
          <cell r="H602">
            <v>0</v>
          </cell>
          <cell r="I602">
            <v>25000</v>
          </cell>
          <cell r="J602">
            <v>25000</v>
          </cell>
          <cell r="K602">
            <v>2.5</v>
          </cell>
        </row>
        <row r="603">
          <cell r="G603" t="str">
            <v>余慧</v>
          </cell>
          <cell r="H603">
            <v>6</v>
          </cell>
          <cell r="I603">
            <v>0</v>
          </cell>
          <cell r="J603">
            <v>0</v>
          </cell>
          <cell r="K603">
            <v>0</v>
          </cell>
        </row>
        <row r="604">
          <cell r="G604" t="str">
            <v>俞诚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俞岭岭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G606" t="str">
            <v>俞倩文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俞卫民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俞晓丹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G609" t="str">
            <v>俞勇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虞倩琳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郁勤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G612" t="str">
            <v>郁悦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袁冰</v>
          </cell>
          <cell r="H613">
            <v>1</v>
          </cell>
          <cell r="I613">
            <v>200000</v>
          </cell>
          <cell r="J613">
            <v>200000</v>
          </cell>
          <cell r="K613">
            <v>20</v>
          </cell>
        </row>
        <row r="614">
          <cell r="G614" t="str">
            <v>袁文杰</v>
          </cell>
          <cell r="H614">
            <v>0</v>
          </cell>
          <cell r="I614">
            <v>100000</v>
          </cell>
          <cell r="J614">
            <v>100000</v>
          </cell>
          <cell r="K614">
            <v>10</v>
          </cell>
        </row>
        <row r="615">
          <cell r="G615" t="str">
            <v>袁瀛波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G616" t="str">
            <v>詹博睿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张?</v>
          </cell>
          <cell r="H617">
            <v>0</v>
          </cell>
          <cell r="I617">
            <v>1000</v>
          </cell>
          <cell r="J617">
            <v>1000</v>
          </cell>
          <cell r="K617">
            <v>0.1</v>
          </cell>
        </row>
        <row r="618">
          <cell r="G618" t="str">
            <v>张爱琴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</row>
        <row r="619">
          <cell r="G619" t="str">
            <v>张超豪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张朝明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张晨</v>
          </cell>
          <cell r="H621">
            <v>0</v>
          </cell>
          <cell r="I621">
            <v>27700</v>
          </cell>
          <cell r="J621">
            <v>27700</v>
          </cell>
          <cell r="K621">
            <v>2.77</v>
          </cell>
        </row>
        <row r="622">
          <cell r="G622" t="str">
            <v>张诚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G623" t="str">
            <v>张大伟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张欢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张晖</v>
          </cell>
          <cell r="H625">
            <v>0</v>
          </cell>
          <cell r="I625">
            <v>74700</v>
          </cell>
          <cell r="J625">
            <v>74700</v>
          </cell>
          <cell r="K625">
            <v>7.47</v>
          </cell>
        </row>
        <row r="626">
          <cell r="G626" t="str">
            <v>张佳勤</v>
          </cell>
          <cell r="H626">
            <v>1</v>
          </cell>
          <cell r="I626">
            <v>0</v>
          </cell>
          <cell r="J626">
            <v>0</v>
          </cell>
          <cell r="K626">
            <v>0</v>
          </cell>
        </row>
        <row r="627">
          <cell r="G627" t="str">
            <v>张洁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张静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张峻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张丽莉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张俪馨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张林美</v>
          </cell>
          <cell r="H632">
            <v>6</v>
          </cell>
          <cell r="I632">
            <v>58000</v>
          </cell>
          <cell r="J632">
            <v>58000</v>
          </cell>
          <cell r="K632">
            <v>5.8</v>
          </cell>
        </row>
        <row r="633">
          <cell r="G633" t="str">
            <v>张禄华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</row>
        <row r="634">
          <cell r="G634" t="str">
            <v>张佩君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张琴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张琼斐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张蓉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张润雨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张诗云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</row>
        <row r="640">
          <cell r="G640" t="str">
            <v>张束娇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张天超</v>
          </cell>
          <cell r="H641">
            <v>0</v>
          </cell>
          <cell r="I641">
            <v>13000</v>
          </cell>
          <cell r="J641">
            <v>13000</v>
          </cell>
          <cell r="K641">
            <v>1.3</v>
          </cell>
        </row>
        <row r="642">
          <cell r="G642" t="str">
            <v>张文晋</v>
          </cell>
          <cell r="H642">
            <v>0</v>
          </cell>
          <cell r="I642">
            <v>50000</v>
          </cell>
          <cell r="J642">
            <v>50000</v>
          </cell>
          <cell r="K642">
            <v>5</v>
          </cell>
        </row>
        <row r="643">
          <cell r="G643" t="str">
            <v>张孝治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</row>
        <row r="644">
          <cell r="G644" t="str">
            <v>张啸</v>
          </cell>
          <cell r="H644">
            <v>0</v>
          </cell>
          <cell r="I644">
            <v>27000</v>
          </cell>
          <cell r="J644">
            <v>27000</v>
          </cell>
          <cell r="K644">
            <v>2.7</v>
          </cell>
        </row>
        <row r="645">
          <cell r="G645" t="str">
            <v>张啸尘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G646" t="str">
            <v>张馨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张馨怡</v>
          </cell>
          <cell r="H647">
            <v>4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张徐运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G649" t="str">
            <v>张雅韵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G650" t="str">
            <v>张艳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张燕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张燕艳</v>
          </cell>
          <cell r="H652">
            <v>0</v>
          </cell>
          <cell r="I652">
            <v>6000</v>
          </cell>
          <cell r="J652">
            <v>6000</v>
          </cell>
          <cell r="K652">
            <v>0.6</v>
          </cell>
        </row>
        <row r="653">
          <cell r="G653" t="str">
            <v>张燕贇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</row>
        <row r="654">
          <cell r="G654" t="str">
            <v>张洋洋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张怡婷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张怡云</v>
          </cell>
          <cell r="H656">
            <v>0</v>
          </cell>
          <cell r="I656">
            <v>49000</v>
          </cell>
          <cell r="J656">
            <v>49000</v>
          </cell>
          <cell r="K656">
            <v>4.9</v>
          </cell>
        </row>
        <row r="657">
          <cell r="G657" t="str">
            <v>张颖</v>
          </cell>
          <cell r="H657">
            <v>0</v>
          </cell>
          <cell r="I657">
            <v>100000</v>
          </cell>
          <cell r="J657">
            <v>100000</v>
          </cell>
          <cell r="K657">
            <v>10</v>
          </cell>
        </row>
        <row r="658">
          <cell r="G658" t="str">
            <v>张颖寅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G659" t="str">
            <v>张宇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张聿诚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张毓琦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张玥</v>
          </cell>
          <cell r="H662">
            <v>0</v>
          </cell>
          <cell r="I662">
            <v>200000</v>
          </cell>
          <cell r="J662">
            <v>200000</v>
          </cell>
          <cell r="K662">
            <v>20</v>
          </cell>
        </row>
        <row r="663">
          <cell r="G663" t="str">
            <v>张藻微</v>
          </cell>
          <cell r="H663">
            <v>0</v>
          </cell>
          <cell r="I663">
            <v>50600</v>
          </cell>
          <cell r="J663">
            <v>50600</v>
          </cell>
          <cell r="K663">
            <v>5.06</v>
          </cell>
        </row>
        <row r="664">
          <cell r="G664" t="str">
            <v>张臻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G665" t="str">
            <v>张郅骅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张忠友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张子豪</v>
          </cell>
          <cell r="H667">
            <v>2</v>
          </cell>
          <cell r="I667">
            <v>13000</v>
          </cell>
          <cell r="J667">
            <v>13000</v>
          </cell>
          <cell r="K667">
            <v>1.3</v>
          </cell>
        </row>
        <row r="668">
          <cell r="G668" t="str">
            <v>张紫霄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G669" t="str">
            <v>张自然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章逸昊</v>
          </cell>
          <cell r="H670">
            <v>0</v>
          </cell>
          <cell r="I670">
            <v>20000</v>
          </cell>
          <cell r="J670">
            <v>20000</v>
          </cell>
          <cell r="K670">
            <v>2</v>
          </cell>
        </row>
        <row r="671">
          <cell r="G671" t="str">
            <v>赵蓓莲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</row>
        <row r="672">
          <cell r="G672" t="str">
            <v>赵彬燕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赵峰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赵汉青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赵嘉昊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赵娇娇</v>
          </cell>
          <cell r="H676">
            <v>1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赵琳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赵市宇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赵轶颖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赵韵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赵张洋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郑聪彦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郑浩君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郑佳伟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郑阳</v>
          </cell>
          <cell r="H685">
            <v>1</v>
          </cell>
          <cell r="I685">
            <v>50000</v>
          </cell>
          <cell r="J685">
            <v>50000</v>
          </cell>
          <cell r="K685">
            <v>5</v>
          </cell>
        </row>
        <row r="686">
          <cell r="G686" t="str">
            <v>郑元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G687" t="str">
            <v>仲维芳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周辰</v>
          </cell>
          <cell r="H688">
            <v>4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周辰峰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周海伦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周华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周慧利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G693" t="str">
            <v>周嘉慧</v>
          </cell>
          <cell r="H693">
            <v>4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周凯元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G695" t="str">
            <v>周黎明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周玲玲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周美倩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周培松</v>
          </cell>
          <cell r="H698">
            <v>0</v>
          </cell>
          <cell r="I698">
            <v>90000</v>
          </cell>
          <cell r="J698">
            <v>90000</v>
          </cell>
          <cell r="K698">
            <v>9</v>
          </cell>
        </row>
        <row r="699">
          <cell r="G699" t="str">
            <v>周琴</v>
          </cell>
          <cell r="H699">
            <v>0</v>
          </cell>
          <cell r="I699">
            <v>35900</v>
          </cell>
          <cell r="J699">
            <v>35900</v>
          </cell>
          <cell r="K699">
            <v>3.59</v>
          </cell>
        </row>
        <row r="700">
          <cell r="G700" t="str">
            <v>周沁桐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</row>
        <row r="701">
          <cell r="G701" t="str">
            <v>周晴晴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周汝泽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周思亦</v>
          </cell>
          <cell r="H703">
            <v>0</v>
          </cell>
          <cell r="I703">
            <v>311000</v>
          </cell>
          <cell r="J703">
            <v>311000</v>
          </cell>
          <cell r="K703">
            <v>31.1</v>
          </cell>
        </row>
        <row r="704">
          <cell r="G704" t="str">
            <v>周涛远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</row>
        <row r="705">
          <cell r="G705" t="str">
            <v>周天成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周啸天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周昕悦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周欣宇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周欣悦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周燕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周燕君</v>
          </cell>
          <cell r="H711">
            <v>0</v>
          </cell>
          <cell r="I711">
            <v>123600</v>
          </cell>
          <cell r="J711">
            <v>123600</v>
          </cell>
          <cell r="K711">
            <v>12.36</v>
          </cell>
        </row>
        <row r="712">
          <cell r="G712" t="str">
            <v>周以倩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</row>
        <row r="713">
          <cell r="G713" t="str">
            <v>周宇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周玉婷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周元弢</v>
          </cell>
          <cell r="H715">
            <v>0</v>
          </cell>
          <cell r="I715">
            <v>2500</v>
          </cell>
          <cell r="J715">
            <v>2500</v>
          </cell>
          <cell r="K715">
            <v>0.25</v>
          </cell>
        </row>
        <row r="716">
          <cell r="G716" t="str">
            <v>周韵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G717" t="str">
            <v>朱承波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朱法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朱芬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朱佳佳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朱佳敏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朱建青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朱洁婷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朱军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朱丽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朱丽梅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朱少廷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朱薇</v>
          </cell>
          <cell r="H730">
            <v>0</v>
          </cell>
          <cell r="I730">
            <v>50000</v>
          </cell>
          <cell r="J730">
            <v>50000</v>
          </cell>
          <cell r="K730">
            <v>5</v>
          </cell>
        </row>
        <row r="731">
          <cell r="G731" t="str">
            <v>朱伟彪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G732" t="str">
            <v>朱伟杰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朱小弟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朱旖辰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G735" t="str">
            <v>朱屹帆</v>
          </cell>
          <cell r="H735">
            <v>4</v>
          </cell>
          <cell r="I735">
            <v>10000</v>
          </cell>
          <cell r="J735">
            <v>10000</v>
          </cell>
          <cell r="K735">
            <v>1</v>
          </cell>
        </row>
        <row r="736">
          <cell r="G736" t="str">
            <v>朱勇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</row>
        <row r="737">
          <cell r="G737" t="str">
            <v>朱郁芬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庄佳毅</v>
          </cell>
          <cell r="H738">
            <v>0</v>
          </cell>
          <cell r="I738">
            <v>10000</v>
          </cell>
          <cell r="J738">
            <v>10000</v>
          </cell>
          <cell r="K738">
            <v>1</v>
          </cell>
        </row>
        <row r="739">
          <cell r="G739" t="str">
            <v>庄冉</v>
          </cell>
          <cell r="H739">
            <v>2</v>
          </cell>
          <cell r="I739">
            <v>0</v>
          </cell>
          <cell r="J739">
            <v>0</v>
          </cell>
          <cell r="K739">
            <v>0</v>
          </cell>
        </row>
        <row r="740">
          <cell r="G740" t="str">
            <v>邹盛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邹世奇</v>
          </cell>
          <cell r="H741">
            <v>0</v>
          </cell>
          <cell r="I741">
            <v>350000</v>
          </cell>
          <cell r="J741">
            <v>350000</v>
          </cell>
          <cell r="K741">
            <v>35</v>
          </cell>
        </row>
        <row r="742">
          <cell r="G742" t="str">
            <v>(空白)</v>
          </cell>
        </row>
        <row r="742">
          <cell r="K742">
            <v>0</v>
          </cell>
        </row>
        <row r="743">
          <cell r="G743" t="str">
            <v>总计</v>
          </cell>
          <cell r="H743">
            <v>297</v>
          </cell>
          <cell r="I743">
            <v>24196703</v>
          </cell>
          <cell r="J743">
            <v>24196703</v>
          </cell>
          <cell r="K743">
            <v>2419.6703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>
        <row r="1">
          <cell r="J1" t="str">
            <v>尽调客户经理</v>
          </cell>
          <cell r="K1" t="str">
            <v>计数项:尽调客户经理</v>
          </cell>
        </row>
        <row r="2">
          <cell r="J2" t="str">
            <v>曹倩云</v>
          </cell>
          <cell r="K2">
            <v>28</v>
          </cell>
        </row>
        <row r="3">
          <cell r="J3" t="str">
            <v>陈靓</v>
          </cell>
          <cell r="K3">
            <v>2</v>
          </cell>
        </row>
        <row r="4">
          <cell r="J4" t="str">
            <v>陈莉娜</v>
          </cell>
          <cell r="K4">
            <v>1</v>
          </cell>
        </row>
        <row r="5">
          <cell r="J5" t="str">
            <v>陈名</v>
          </cell>
          <cell r="K5">
            <v>2</v>
          </cell>
        </row>
        <row r="6">
          <cell r="J6" t="str">
            <v>陈淑玲</v>
          </cell>
          <cell r="K6">
            <v>1</v>
          </cell>
        </row>
        <row r="7">
          <cell r="J7" t="str">
            <v>杜星瑶</v>
          </cell>
          <cell r="K7">
            <v>29</v>
          </cell>
        </row>
        <row r="8">
          <cell r="J8" t="str">
            <v>费文婷</v>
          </cell>
          <cell r="K8">
            <v>6</v>
          </cell>
        </row>
        <row r="9">
          <cell r="J9" t="str">
            <v>顾伟丽</v>
          </cell>
          <cell r="K9">
            <v>2</v>
          </cell>
        </row>
        <row r="10">
          <cell r="J10" t="str">
            <v>黄旭</v>
          </cell>
          <cell r="K10">
            <v>35</v>
          </cell>
        </row>
        <row r="11">
          <cell r="J11" t="str">
            <v>李亚</v>
          </cell>
          <cell r="K11">
            <v>44</v>
          </cell>
        </row>
        <row r="12">
          <cell r="J12" t="str">
            <v>李雨蒙</v>
          </cell>
          <cell r="K12">
            <v>2</v>
          </cell>
        </row>
        <row r="13">
          <cell r="J13" t="str">
            <v>李志明</v>
          </cell>
          <cell r="K13">
            <v>1</v>
          </cell>
        </row>
        <row r="14">
          <cell r="J14" t="str">
            <v>刘一瑾</v>
          </cell>
          <cell r="K14">
            <v>4</v>
          </cell>
        </row>
        <row r="15">
          <cell r="J15" t="str">
            <v>马越骋</v>
          </cell>
          <cell r="K15">
            <v>1</v>
          </cell>
        </row>
        <row r="16">
          <cell r="J16" t="str">
            <v>茅敏艳</v>
          </cell>
          <cell r="K16">
            <v>1</v>
          </cell>
        </row>
        <row r="17">
          <cell r="J17" t="str">
            <v>钱潇伟</v>
          </cell>
          <cell r="K17">
            <v>1</v>
          </cell>
        </row>
        <row r="18">
          <cell r="J18" t="str">
            <v>寿春连</v>
          </cell>
          <cell r="K18">
            <v>1</v>
          </cell>
        </row>
        <row r="19">
          <cell r="J19" t="str">
            <v>孙仰阳</v>
          </cell>
          <cell r="K19">
            <v>1</v>
          </cell>
        </row>
        <row r="20">
          <cell r="J20" t="str">
            <v>陶宏伟</v>
          </cell>
          <cell r="K20">
            <v>1</v>
          </cell>
        </row>
        <row r="21">
          <cell r="J21" t="str">
            <v>童思佳</v>
          </cell>
          <cell r="K21">
            <v>1</v>
          </cell>
        </row>
        <row r="22">
          <cell r="J22" t="str">
            <v>万华</v>
          </cell>
          <cell r="K22">
            <v>3</v>
          </cell>
        </row>
        <row r="23">
          <cell r="J23" t="str">
            <v>王美燕</v>
          </cell>
          <cell r="K23">
            <v>41</v>
          </cell>
        </row>
        <row r="24">
          <cell r="J24" t="str">
            <v>徐君</v>
          </cell>
          <cell r="K24">
            <v>15</v>
          </cell>
        </row>
        <row r="25">
          <cell r="J25" t="str">
            <v>徐圆圆</v>
          </cell>
          <cell r="K25">
            <v>4</v>
          </cell>
        </row>
        <row r="26">
          <cell r="J26" t="str">
            <v>许嘉陆</v>
          </cell>
          <cell r="K26">
            <v>6</v>
          </cell>
        </row>
        <row r="27">
          <cell r="J27" t="str">
            <v>许闻多</v>
          </cell>
          <cell r="K27">
            <v>3</v>
          </cell>
        </row>
        <row r="28">
          <cell r="J28" t="str">
            <v>杨欢</v>
          </cell>
          <cell r="K28">
            <v>3</v>
          </cell>
        </row>
        <row r="29">
          <cell r="J29" t="str">
            <v>杨小东</v>
          </cell>
          <cell r="K29">
            <v>81</v>
          </cell>
        </row>
        <row r="30">
          <cell r="J30" t="str">
            <v>杨宇鹭</v>
          </cell>
          <cell r="K30">
            <v>1</v>
          </cell>
        </row>
        <row r="31">
          <cell r="J31" t="str">
            <v>袁冰</v>
          </cell>
          <cell r="K31">
            <v>1</v>
          </cell>
        </row>
        <row r="32">
          <cell r="J32" t="str">
            <v>张欢</v>
          </cell>
          <cell r="K32">
            <v>1</v>
          </cell>
        </row>
        <row r="33">
          <cell r="J33" t="str">
            <v>张林美</v>
          </cell>
          <cell r="K33">
            <v>2</v>
          </cell>
        </row>
        <row r="34">
          <cell r="J34" t="str">
            <v>张馨怡</v>
          </cell>
          <cell r="K34">
            <v>4</v>
          </cell>
        </row>
        <row r="35">
          <cell r="J35" t="str">
            <v>(空白)</v>
          </cell>
        </row>
        <row r="36">
          <cell r="J36" t="str">
            <v>总计</v>
          </cell>
          <cell r="K36">
            <v>329</v>
          </cell>
        </row>
      </sheetData>
      <sheetData sheetId="3" refreshError="1"/>
      <sheetData sheetId="4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11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19</v>
          </cell>
        </row>
        <row r="6">
          <cell r="K6" t="str">
            <v>黄旭</v>
          </cell>
          <cell r="L6">
            <v>31</v>
          </cell>
        </row>
        <row r="7">
          <cell r="K7" t="str">
            <v>李亚</v>
          </cell>
          <cell r="L7">
            <v>20</v>
          </cell>
        </row>
        <row r="8">
          <cell r="K8" t="str">
            <v>王美燕</v>
          </cell>
          <cell r="L8">
            <v>5</v>
          </cell>
        </row>
        <row r="9">
          <cell r="K9" t="str">
            <v>徐君</v>
          </cell>
          <cell r="L9">
            <v>4</v>
          </cell>
        </row>
        <row r="10">
          <cell r="K10" t="str">
            <v>杨小东</v>
          </cell>
          <cell r="L10">
            <v>21</v>
          </cell>
        </row>
        <row r="11">
          <cell r="K11" t="str">
            <v>(空白)</v>
          </cell>
        </row>
        <row r="12">
          <cell r="K12" t="str">
            <v>总计</v>
          </cell>
          <cell r="L12">
            <v>113</v>
          </cell>
        </row>
      </sheetData>
      <sheetData sheetId="5" refreshError="1">
        <row r="1">
          <cell r="K1" t="str">
            <v>尽调客户经理</v>
          </cell>
          <cell r="L1" t="str">
            <v>求和项:放款金额</v>
          </cell>
          <cell r="M1" t="str">
            <v>求和项:放款金额</v>
          </cell>
          <cell r="N1" t="str">
            <v>放款</v>
          </cell>
        </row>
        <row r="2">
          <cell r="K2" t="str">
            <v>曹倩云</v>
          </cell>
          <cell r="L2">
            <v>3648271</v>
          </cell>
          <cell r="M2">
            <v>3648271</v>
          </cell>
          <cell r="N2">
            <v>364.8271</v>
          </cell>
        </row>
        <row r="3">
          <cell r="K3" t="str">
            <v>杜星瑶</v>
          </cell>
          <cell r="L3">
            <v>2682000</v>
          </cell>
          <cell r="M3">
            <v>2682000</v>
          </cell>
          <cell r="N3">
            <v>268.2</v>
          </cell>
        </row>
        <row r="4">
          <cell r="K4" t="str">
            <v>顾晓峰</v>
          </cell>
          <cell r="L4">
            <v>100000</v>
          </cell>
          <cell r="M4">
            <v>100000</v>
          </cell>
          <cell r="N4">
            <v>10</v>
          </cell>
        </row>
        <row r="5">
          <cell r="K5" t="str">
            <v>郭勤</v>
          </cell>
          <cell r="L5">
            <v>198000</v>
          </cell>
          <cell r="M5">
            <v>198000</v>
          </cell>
          <cell r="N5">
            <v>19.8</v>
          </cell>
        </row>
        <row r="6">
          <cell r="K6" t="str">
            <v>黄旭</v>
          </cell>
          <cell r="L6">
            <v>4384500</v>
          </cell>
          <cell r="M6">
            <v>4384500</v>
          </cell>
          <cell r="N6">
            <v>438.45</v>
          </cell>
        </row>
        <row r="7">
          <cell r="K7" t="str">
            <v>阚圣凌</v>
          </cell>
          <cell r="L7">
            <v>13000</v>
          </cell>
          <cell r="M7">
            <v>13000</v>
          </cell>
          <cell r="N7">
            <v>1.3</v>
          </cell>
        </row>
        <row r="8">
          <cell r="K8" t="str">
            <v>李亚</v>
          </cell>
          <cell r="L8">
            <v>5630260</v>
          </cell>
          <cell r="M8">
            <v>5630260</v>
          </cell>
          <cell r="N8">
            <v>563.026</v>
          </cell>
        </row>
        <row r="9">
          <cell r="K9" t="str">
            <v>陆可妍</v>
          </cell>
          <cell r="L9">
            <v>498000</v>
          </cell>
          <cell r="M9">
            <v>498000</v>
          </cell>
          <cell r="N9">
            <v>49.8</v>
          </cell>
        </row>
        <row r="10">
          <cell r="K10" t="str">
            <v>罗秋慧</v>
          </cell>
          <cell r="L10">
            <v>25000</v>
          </cell>
          <cell r="M10">
            <v>25000</v>
          </cell>
          <cell r="N10">
            <v>2.5</v>
          </cell>
        </row>
        <row r="11">
          <cell r="K11" t="str">
            <v>茅敏艳</v>
          </cell>
          <cell r="L11">
            <v>169000</v>
          </cell>
          <cell r="M11">
            <v>169000</v>
          </cell>
          <cell r="N11">
            <v>16.9</v>
          </cell>
        </row>
        <row r="12">
          <cell r="K12" t="str">
            <v>莫之汇</v>
          </cell>
          <cell r="L12">
            <v>347223</v>
          </cell>
          <cell r="M12">
            <v>347223</v>
          </cell>
          <cell r="N12">
            <v>34.7223</v>
          </cell>
        </row>
        <row r="13">
          <cell r="K13" t="str">
            <v>钱潇伟</v>
          </cell>
          <cell r="L13">
            <v>80000</v>
          </cell>
          <cell r="M13">
            <v>80000</v>
          </cell>
          <cell r="N13">
            <v>8</v>
          </cell>
        </row>
        <row r="14">
          <cell r="K14" t="str">
            <v>宋丽凤</v>
          </cell>
          <cell r="L14">
            <v>64000</v>
          </cell>
          <cell r="M14">
            <v>64000</v>
          </cell>
          <cell r="N14">
            <v>6.4</v>
          </cell>
        </row>
        <row r="15">
          <cell r="K15" t="str">
            <v>孙仰阳</v>
          </cell>
          <cell r="L15">
            <v>138000</v>
          </cell>
          <cell r="M15">
            <v>138000</v>
          </cell>
          <cell r="N15">
            <v>13.8</v>
          </cell>
        </row>
        <row r="16">
          <cell r="K16" t="str">
            <v>王美燕</v>
          </cell>
          <cell r="L16">
            <v>1068948</v>
          </cell>
          <cell r="M16">
            <v>1068948</v>
          </cell>
          <cell r="N16">
            <v>106.8948</v>
          </cell>
        </row>
        <row r="17">
          <cell r="K17" t="str">
            <v>徐君</v>
          </cell>
          <cell r="L17">
            <v>1227916</v>
          </cell>
          <cell r="M17">
            <v>1227916</v>
          </cell>
          <cell r="N17">
            <v>122.7916</v>
          </cell>
        </row>
        <row r="18">
          <cell r="K18" t="str">
            <v>杨小东</v>
          </cell>
          <cell r="L18">
            <v>3546000</v>
          </cell>
          <cell r="M18">
            <v>3546000</v>
          </cell>
          <cell r="N18">
            <v>354.6</v>
          </cell>
        </row>
        <row r="19">
          <cell r="K19" t="str">
            <v>张馨怡</v>
          </cell>
          <cell r="L19">
            <v>179698</v>
          </cell>
          <cell r="M19">
            <v>179698</v>
          </cell>
          <cell r="N19">
            <v>17.9698</v>
          </cell>
        </row>
        <row r="20">
          <cell r="K20" t="str">
            <v>张子豪</v>
          </cell>
          <cell r="L20">
            <v>50000</v>
          </cell>
          <cell r="M20">
            <v>50000</v>
          </cell>
          <cell r="N20">
            <v>5</v>
          </cell>
        </row>
        <row r="21">
          <cell r="K21" t="str">
            <v>(空白)</v>
          </cell>
        </row>
        <row r="21">
          <cell r="N21">
            <v>0</v>
          </cell>
        </row>
        <row r="22">
          <cell r="K22" t="str">
            <v>总计</v>
          </cell>
          <cell r="L22">
            <v>24049816</v>
          </cell>
          <cell r="M22">
            <v>24049816</v>
          </cell>
          <cell r="N22">
            <v>2404.9816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8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20000</v>
          </cell>
          <cell r="J16">
            <v>20000</v>
          </cell>
          <cell r="K16">
            <v>2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19</v>
          </cell>
          <cell r="I22">
            <v>1038000</v>
          </cell>
          <cell r="J22">
            <v>1038000</v>
          </cell>
          <cell r="K22">
            <v>103.8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56</v>
          </cell>
          <cell r="I36">
            <v>261400</v>
          </cell>
          <cell r="J36">
            <v>261400</v>
          </cell>
          <cell r="K36">
            <v>26.14</v>
          </cell>
        </row>
        <row r="37">
          <cell r="G37" t="str">
            <v>陈靓</v>
          </cell>
          <cell r="H37">
            <v>1</v>
          </cell>
          <cell r="I37">
            <v>9000</v>
          </cell>
          <cell r="J37">
            <v>9000</v>
          </cell>
          <cell r="K37">
            <v>0.9</v>
          </cell>
        </row>
        <row r="38">
          <cell r="G38" t="str">
            <v>陈莉娜</v>
          </cell>
          <cell r="H38">
            <v>1</v>
          </cell>
          <cell r="I38">
            <v>310000</v>
          </cell>
          <cell r="J38">
            <v>310000</v>
          </cell>
          <cell r="K38">
            <v>31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2</v>
          </cell>
          <cell r="I41">
            <v>440425</v>
          </cell>
          <cell r="J41">
            <v>440425</v>
          </cell>
          <cell r="K41">
            <v>44.0425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23500</v>
          </cell>
          <cell r="J50">
            <v>23500</v>
          </cell>
          <cell r="K50">
            <v>2.35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13</v>
          </cell>
          <cell r="I52">
            <v>270000</v>
          </cell>
          <cell r="J52">
            <v>270000</v>
          </cell>
          <cell r="K52">
            <v>27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10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4000</v>
          </cell>
          <cell r="J68">
            <v>4000</v>
          </cell>
          <cell r="K68">
            <v>0.4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518700</v>
          </cell>
          <cell r="J76">
            <v>518700</v>
          </cell>
          <cell r="K76">
            <v>51.87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26</v>
          </cell>
          <cell r="I83">
            <v>908000</v>
          </cell>
          <cell r="J83">
            <v>908000</v>
          </cell>
          <cell r="K83">
            <v>90.8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8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68300</v>
          </cell>
          <cell r="J99">
            <v>68300</v>
          </cell>
          <cell r="K99">
            <v>6.83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107000</v>
          </cell>
          <cell r="J108">
            <v>107000</v>
          </cell>
          <cell r="K108">
            <v>10.7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30000</v>
          </cell>
          <cell r="J115">
            <v>30000</v>
          </cell>
          <cell r="K115">
            <v>3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2</v>
          </cell>
          <cell r="I123">
            <v>845260</v>
          </cell>
          <cell r="J123">
            <v>845260</v>
          </cell>
          <cell r="K123">
            <v>84.526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414283</v>
          </cell>
          <cell r="J137">
            <v>414283</v>
          </cell>
          <cell r="K137">
            <v>41.4283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2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1</v>
          </cell>
          <cell r="I172">
            <v>50000</v>
          </cell>
          <cell r="J172">
            <v>50000</v>
          </cell>
          <cell r="K172">
            <v>5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24</v>
          </cell>
          <cell r="I175">
            <v>139000</v>
          </cell>
          <cell r="J175">
            <v>139000</v>
          </cell>
          <cell r="K175">
            <v>13.9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6200</v>
          </cell>
          <cell r="J177">
            <v>6200</v>
          </cell>
          <cell r="K177">
            <v>0.62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900</v>
          </cell>
          <cell r="J188">
            <v>900</v>
          </cell>
          <cell r="K188">
            <v>0.09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293348</v>
          </cell>
          <cell r="J202">
            <v>293348</v>
          </cell>
          <cell r="K202">
            <v>29.3348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100000</v>
          </cell>
          <cell r="J220">
            <v>100000</v>
          </cell>
          <cell r="K220">
            <v>10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17888</v>
          </cell>
          <cell r="J230">
            <v>17888</v>
          </cell>
          <cell r="K230">
            <v>1.7888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9</v>
          </cell>
          <cell r="I232">
            <v>90000</v>
          </cell>
          <cell r="J232">
            <v>90000</v>
          </cell>
          <cell r="K232">
            <v>9</v>
          </cell>
        </row>
        <row r="233">
          <cell r="G233" t="str">
            <v>李思聪</v>
          </cell>
          <cell r="H233">
            <v>4</v>
          </cell>
          <cell r="I233">
            <v>100000</v>
          </cell>
          <cell r="J233">
            <v>100000</v>
          </cell>
          <cell r="K233">
            <v>10</v>
          </cell>
        </row>
        <row r="234">
          <cell r="G234" t="str">
            <v>李思思</v>
          </cell>
          <cell r="H234">
            <v>0</v>
          </cell>
          <cell r="I234">
            <v>205500</v>
          </cell>
          <cell r="J234">
            <v>205500</v>
          </cell>
          <cell r="K234">
            <v>20.55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28</v>
          </cell>
          <cell r="I239">
            <v>300000</v>
          </cell>
          <cell r="J239">
            <v>300000</v>
          </cell>
          <cell r="K239">
            <v>30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李雨蒙</v>
          </cell>
          <cell r="H241">
            <v>2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李玉莺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G243" t="str">
            <v>李志明</v>
          </cell>
          <cell r="H243">
            <v>1</v>
          </cell>
          <cell r="I243">
            <v>591000</v>
          </cell>
          <cell r="J243">
            <v>591000</v>
          </cell>
          <cell r="K243">
            <v>59.1</v>
          </cell>
        </row>
        <row r="244">
          <cell r="G244" t="str">
            <v>厉笑天</v>
          </cell>
          <cell r="H244">
            <v>0</v>
          </cell>
          <cell r="I244">
            <v>90000</v>
          </cell>
          <cell r="J244">
            <v>90000</v>
          </cell>
          <cell r="K244">
            <v>9</v>
          </cell>
        </row>
        <row r="245">
          <cell r="G245" t="str">
            <v>梁裔欣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林华菁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林慧婷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林婕</v>
          </cell>
          <cell r="H248">
            <v>0</v>
          </cell>
          <cell r="I248">
            <v>20000</v>
          </cell>
          <cell r="J248">
            <v>20000</v>
          </cell>
          <cell r="K248">
            <v>2</v>
          </cell>
        </row>
        <row r="249">
          <cell r="G249" t="str">
            <v>林晓凤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凌岚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凌思宇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凌毅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G253" t="str">
            <v>刘呈锦</v>
          </cell>
          <cell r="H253">
            <v>0</v>
          </cell>
          <cell r="I253">
            <v>231000</v>
          </cell>
          <cell r="J253">
            <v>231000</v>
          </cell>
          <cell r="K253">
            <v>23.1</v>
          </cell>
        </row>
        <row r="254">
          <cell r="G254" t="str">
            <v>刘笛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G255" t="str">
            <v>刘栋</v>
          </cell>
          <cell r="H255">
            <v>0</v>
          </cell>
          <cell r="I255">
            <v>20000</v>
          </cell>
          <cell r="J255">
            <v>20000</v>
          </cell>
          <cell r="K255">
            <v>2</v>
          </cell>
        </row>
        <row r="256">
          <cell r="G256" t="str">
            <v>刘国平</v>
          </cell>
          <cell r="H256">
            <v>1</v>
          </cell>
          <cell r="I256">
            <v>45000</v>
          </cell>
          <cell r="J256">
            <v>45000</v>
          </cell>
          <cell r="K256">
            <v>4.5</v>
          </cell>
        </row>
        <row r="257">
          <cell r="G257" t="str">
            <v>刘佳伟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刘洁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刘凛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刘璐萱</v>
          </cell>
          <cell r="H260">
            <v>0</v>
          </cell>
          <cell r="I260">
            <v>90000</v>
          </cell>
          <cell r="J260">
            <v>90000</v>
          </cell>
          <cell r="K260">
            <v>9</v>
          </cell>
        </row>
        <row r="261">
          <cell r="G261" t="str">
            <v>刘敏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刘盼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刘诗葭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刘婷婷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刘雯君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刘歆玥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刘雪菁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刘一畅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G269" t="str">
            <v>刘一瑾</v>
          </cell>
          <cell r="H269">
            <v>4</v>
          </cell>
          <cell r="I269">
            <v>858000</v>
          </cell>
          <cell r="J269">
            <v>858000</v>
          </cell>
          <cell r="K269">
            <v>85.8</v>
          </cell>
        </row>
        <row r="270">
          <cell r="G270" t="str">
            <v>刘臻澜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陆丹怡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陆红霞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陆华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陆骅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陆佳妮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陆可妍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陆利冬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陆莉娟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陆秋妍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陆天娇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陆薇薇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陆炜晶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G283" t="str">
            <v>陆文岚</v>
          </cell>
          <cell r="H283">
            <v>0</v>
          </cell>
          <cell r="I283">
            <v>65000</v>
          </cell>
          <cell r="J283">
            <v>65000</v>
          </cell>
          <cell r="K283">
            <v>6.5</v>
          </cell>
        </row>
        <row r="284">
          <cell r="G284" t="str">
            <v>陆贤翔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陆雅雯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陆彦昕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陆宇菲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陆韵芸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陆志明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陆志远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罗秋慧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罗晓雯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骆奕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吕婷婷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马成斌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马俊德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G297" t="str">
            <v>马良</v>
          </cell>
          <cell r="H297">
            <v>0</v>
          </cell>
          <cell r="I297">
            <v>12300</v>
          </cell>
          <cell r="J297">
            <v>12300</v>
          </cell>
          <cell r="K297">
            <v>1.23</v>
          </cell>
        </row>
        <row r="298">
          <cell r="G298" t="str">
            <v>马秋红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马胜伟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马涛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马燕清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马玉梅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马越骋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马智杰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毛晶洁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G306" t="str">
            <v>茅敏艳</v>
          </cell>
          <cell r="H306">
            <v>2</v>
          </cell>
          <cell r="I306">
            <v>614351</v>
          </cell>
          <cell r="J306">
            <v>614351</v>
          </cell>
          <cell r="K306">
            <v>61.4351</v>
          </cell>
        </row>
        <row r="307">
          <cell r="G307" t="str">
            <v>茅毅桢</v>
          </cell>
          <cell r="H307">
            <v>8</v>
          </cell>
          <cell r="I307">
            <v>50000</v>
          </cell>
          <cell r="J307">
            <v>50000</v>
          </cell>
          <cell r="K307">
            <v>5</v>
          </cell>
        </row>
        <row r="308">
          <cell r="G308" t="str">
            <v>梅娟</v>
          </cell>
          <cell r="H308">
            <v>0</v>
          </cell>
          <cell r="I308">
            <v>151500</v>
          </cell>
          <cell r="J308">
            <v>151500</v>
          </cell>
          <cell r="K308">
            <v>15.15</v>
          </cell>
        </row>
        <row r="309">
          <cell r="G309" t="str">
            <v>孟苗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孟庆龙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闵亮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G312" t="str">
            <v>莫之汇</v>
          </cell>
          <cell r="H312">
            <v>1</v>
          </cell>
          <cell r="I312">
            <v>73448</v>
          </cell>
          <cell r="J312">
            <v>73448</v>
          </cell>
          <cell r="K312">
            <v>7.3448</v>
          </cell>
        </row>
        <row r="313">
          <cell r="G313" t="str">
            <v>缪维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那智玉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倪颉成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倪金瑛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G317" t="str">
            <v>倪静</v>
          </cell>
          <cell r="H317">
            <v>0</v>
          </cell>
          <cell r="I317">
            <v>100000</v>
          </cell>
          <cell r="J317">
            <v>100000</v>
          </cell>
          <cell r="K317">
            <v>10</v>
          </cell>
        </row>
        <row r="318">
          <cell r="G318" t="str">
            <v>倪文华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倪叶东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倪祖欣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潘婕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G322" t="str">
            <v>潘群铭</v>
          </cell>
          <cell r="H322">
            <v>0</v>
          </cell>
          <cell r="I322">
            <v>19000</v>
          </cell>
          <cell r="J322">
            <v>19000</v>
          </cell>
          <cell r="K322">
            <v>1.9</v>
          </cell>
        </row>
        <row r="323">
          <cell r="G323" t="str">
            <v>潘盛伟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G324" t="str">
            <v>潘亦如</v>
          </cell>
          <cell r="H324">
            <v>0</v>
          </cell>
          <cell r="I324">
            <v>100000</v>
          </cell>
          <cell r="J324">
            <v>100000</v>
          </cell>
          <cell r="K324">
            <v>10</v>
          </cell>
        </row>
        <row r="325">
          <cell r="G325" t="str">
            <v>裴乐园</v>
          </cell>
          <cell r="H325">
            <v>1</v>
          </cell>
          <cell r="I325">
            <v>111000</v>
          </cell>
          <cell r="J325">
            <v>111000</v>
          </cell>
          <cell r="K325">
            <v>11.1</v>
          </cell>
        </row>
        <row r="326">
          <cell r="G326" t="str">
            <v>裴文良</v>
          </cell>
          <cell r="H326">
            <v>0</v>
          </cell>
          <cell r="I326">
            <v>501500</v>
          </cell>
          <cell r="J326">
            <v>501500</v>
          </cell>
          <cell r="K326">
            <v>50.15</v>
          </cell>
        </row>
        <row r="327">
          <cell r="G327" t="str">
            <v>彭婷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彭韦欣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G329" t="str">
            <v>彭小红</v>
          </cell>
          <cell r="H329">
            <v>0</v>
          </cell>
          <cell r="I329">
            <v>2734</v>
          </cell>
          <cell r="J329">
            <v>2734</v>
          </cell>
          <cell r="K329">
            <v>0.2734</v>
          </cell>
        </row>
        <row r="330">
          <cell r="G330" t="str">
            <v>彭永东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浦东分行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浦建峰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钱慧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G334" t="str">
            <v>钱潇伟</v>
          </cell>
          <cell r="H334">
            <v>1</v>
          </cell>
          <cell r="I334">
            <v>617000</v>
          </cell>
          <cell r="J334">
            <v>617000</v>
          </cell>
          <cell r="K334">
            <v>61.7</v>
          </cell>
        </row>
        <row r="335">
          <cell r="G335" t="str">
            <v>钱晓琳</v>
          </cell>
          <cell r="H335">
            <v>0</v>
          </cell>
          <cell r="I335">
            <v>39800</v>
          </cell>
          <cell r="J335">
            <v>39800</v>
          </cell>
          <cell r="K335">
            <v>3.98</v>
          </cell>
        </row>
        <row r="336">
          <cell r="G336" t="str">
            <v>钱雨阳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G337" t="str">
            <v>乔国亭</v>
          </cell>
          <cell r="H337">
            <v>0</v>
          </cell>
          <cell r="I337">
            <v>30000</v>
          </cell>
          <cell r="J337">
            <v>30000</v>
          </cell>
          <cell r="K337">
            <v>3</v>
          </cell>
        </row>
        <row r="338">
          <cell r="G338" t="str">
            <v>乔琼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乔向红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乔宇英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秦斌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秦波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秦萃薇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秦海风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邱诗悦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邱智慧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G347" t="str">
            <v>瞿剑萍</v>
          </cell>
          <cell r="H347">
            <v>0</v>
          </cell>
          <cell r="I347">
            <v>270000</v>
          </cell>
          <cell r="J347">
            <v>270000</v>
          </cell>
          <cell r="K347">
            <v>27</v>
          </cell>
        </row>
        <row r="348">
          <cell r="G348" t="str">
            <v>瞿洁</v>
          </cell>
          <cell r="H348">
            <v>0</v>
          </cell>
          <cell r="I348">
            <v>200000</v>
          </cell>
          <cell r="J348">
            <v>200000</v>
          </cell>
          <cell r="K348">
            <v>20</v>
          </cell>
        </row>
        <row r="349">
          <cell r="G349" t="str">
            <v>瞿贤娥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瞿逸程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任露霄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G352" t="str">
            <v>沙彬彬</v>
          </cell>
          <cell r="H352">
            <v>1</v>
          </cell>
          <cell r="I352">
            <v>330000</v>
          </cell>
          <cell r="J352">
            <v>330000</v>
          </cell>
          <cell r="K352">
            <v>33</v>
          </cell>
        </row>
        <row r="353">
          <cell r="G353" t="str">
            <v>沙莎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尚啸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邵文杰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邵秀梅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邵驿涵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沈春梅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沈国青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沈佳燕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沈磊蕾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G362" t="str">
            <v>沈丽莉</v>
          </cell>
          <cell r="H362">
            <v>1</v>
          </cell>
          <cell r="I362">
            <v>180000</v>
          </cell>
          <cell r="J362">
            <v>180000</v>
          </cell>
          <cell r="K362">
            <v>18</v>
          </cell>
        </row>
        <row r="363">
          <cell r="G363" t="str">
            <v>沈丽清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G364" t="str">
            <v>沈凌苇</v>
          </cell>
          <cell r="H364">
            <v>0</v>
          </cell>
          <cell r="I364">
            <v>200000</v>
          </cell>
          <cell r="J364">
            <v>200000</v>
          </cell>
          <cell r="K364">
            <v>20</v>
          </cell>
        </row>
        <row r="365">
          <cell r="G365" t="str">
            <v>沈潞逸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沈思远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沈晔玮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沈奕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沈逸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盛瑷卉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盛健隽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G372" t="str">
            <v>施佳杰</v>
          </cell>
          <cell r="H372">
            <v>0</v>
          </cell>
          <cell r="I372">
            <v>3000</v>
          </cell>
          <cell r="J372">
            <v>3000</v>
          </cell>
          <cell r="K372">
            <v>0.3</v>
          </cell>
        </row>
        <row r="373">
          <cell r="G373" t="str">
            <v>施嘉程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施梅华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施敏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施石欣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施瑜婷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史嘉杰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G379" t="str">
            <v>寿春连</v>
          </cell>
          <cell r="H379">
            <v>1</v>
          </cell>
          <cell r="I379">
            <v>282000</v>
          </cell>
          <cell r="J379">
            <v>282000</v>
          </cell>
          <cell r="K379">
            <v>28.2</v>
          </cell>
        </row>
        <row r="380">
          <cell r="G380" t="str">
            <v>舒欣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宋丹红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宋家豪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G383" t="str">
            <v>宋丽凤</v>
          </cell>
          <cell r="H383">
            <v>1</v>
          </cell>
          <cell r="I383">
            <v>811000</v>
          </cell>
          <cell r="J383">
            <v>811000</v>
          </cell>
          <cell r="K383">
            <v>81.1</v>
          </cell>
        </row>
        <row r="384">
          <cell r="G384" t="str">
            <v>宋露霞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宋莹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宋瀛英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G387" t="str">
            <v>苏英</v>
          </cell>
          <cell r="H387">
            <v>0</v>
          </cell>
          <cell r="I387">
            <v>20400</v>
          </cell>
          <cell r="J387">
            <v>20400</v>
          </cell>
          <cell r="K387">
            <v>2.04</v>
          </cell>
        </row>
        <row r="388">
          <cell r="G388" t="str">
            <v>孙晨璐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G389" t="str">
            <v>孙倩雯</v>
          </cell>
          <cell r="H389">
            <v>0</v>
          </cell>
          <cell r="I389">
            <v>100000</v>
          </cell>
          <cell r="J389">
            <v>100000</v>
          </cell>
          <cell r="K389">
            <v>10</v>
          </cell>
        </row>
        <row r="390">
          <cell r="G390" t="str">
            <v>孙瞿琰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孙思敏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孙惟讷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孙燕妮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G394" t="str">
            <v>孙仰阳</v>
          </cell>
          <cell r="H394">
            <v>1</v>
          </cell>
          <cell r="I394">
            <v>764222</v>
          </cell>
          <cell r="J394">
            <v>764222</v>
          </cell>
          <cell r="K394">
            <v>76.4222</v>
          </cell>
        </row>
        <row r="395">
          <cell r="G395" t="str">
            <v>孙祎莉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孙逸云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孙瑜婷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孙悦</v>
          </cell>
          <cell r="H398">
            <v>0</v>
          </cell>
          <cell r="I398">
            <v>200000</v>
          </cell>
          <cell r="J398">
            <v>200000</v>
          </cell>
          <cell r="K398">
            <v>20</v>
          </cell>
        </row>
        <row r="399">
          <cell r="G399" t="str">
            <v>孙智涛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孙忠权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G401" t="str">
            <v>谈霞震</v>
          </cell>
          <cell r="H401">
            <v>0</v>
          </cell>
          <cell r="I401">
            <v>30000</v>
          </cell>
          <cell r="J401">
            <v>30000</v>
          </cell>
          <cell r="K401">
            <v>3</v>
          </cell>
        </row>
        <row r="402">
          <cell r="G402" t="str">
            <v>谈新芳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谭茗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汤成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汤皓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G406" t="str">
            <v>汤佳元</v>
          </cell>
          <cell r="H406">
            <v>0</v>
          </cell>
          <cell r="I406">
            <v>10000</v>
          </cell>
          <cell r="J406">
            <v>10000</v>
          </cell>
          <cell r="K406">
            <v>1</v>
          </cell>
        </row>
        <row r="407">
          <cell r="G407" t="str">
            <v>汤明昊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汤珮蓉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唐安明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唐蓓莉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唐丹恒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唐嘉烨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</row>
        <row r="413">
          <cell r="G413" t="str">
            <v>唐瑞</v>
          </cell>
          <cell r="H413">
            <v>0</v>
          </cell>
          <cell r="I413">
            <v>200000</v>
          </cell>
          <cell r="J413">
            <v>200000</v>
          </cell>
          <cell r="K413">
            <v>20</v>
          </cell>
        </row>
        <row r="414">
          <cell r="G414" t="str">
            <v>唐诗蓓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唐伟国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G416" t="str">
            <v>唐雯</v>
          </cell>
          <cell r="H416">
            <v>1</v>
          </cell>
          <cell r="I416">
            <v>50000</v>
          </cell>
          <cell r="J416">
            <v>50000</v>
          </cell>
          <cell r="K416">
            <v>5</v>
          </cell>
        </row>
        <row r="417">
          <cell r="G417" t="str">
            <v>唐雄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唐秀鸳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唐奕俊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唐志华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G422" t="str">
            <v>陶宏伟</v>
          </cell>
          <cell r="H422">
            <v>0</v>
          </cell>
          <cell r="I422">
            <v>50000</v>
          </cell>
          <cell r="J422">
            <v>50000</v>
          </cell>
          <cell r="K422">
            <v>5</v>
          </cell>
        </row>
        <row r="423">
          <cell r="G423" t="str">
            <v>陶轶欧</v>
          </cell>
          <cell r="H423">
            <v>0</v>
          </cell>
          <cell r="I423">
            <v>167000</v>
          </cell>
          <cell r="J423">
            <v>167000</v>
          </cell>
          <cell r="K423">
            <v>16.7</v>
          </cell>
        </row>
        <row r="424">
          <cell r="G424" t="str">
            <v>陶咏蕾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G425" t="str">
            <v>滕明琰</v>
          </cell>
          <cell r="H425">
            <v>0</v>
          </cell>
          <cell r="I425">
            <v>20000</v>
          </cell>
          <cell r="J425">
            <v>20000</v>
          </cell>
          <cell r="K425">
            <v>2</v>
          </cell>
        </row>
        <row r="426">
          <cell r="G426" t="str">
            <v>田轩飏</v>
          </cell>
          <cell r="H426">
            <v>0</v>
          </cell>
          <cell r="I426">
            <v>72000</v>
          </cell>
          <cell r="J426">
            <v>72000</v>
          </cell>
          <cell r="K426">
            <v>7.2</v>
          </cell>
        </row>
        <row r="427">
          <cell r="G427" t="str">
            <v>田雨蔚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G428" t="str">
            <v>童思佳</v>
          </cell>
          <cell r="H428">
            <v>19</v>
          </cell>
          <cell r="I428">
            <v>144400</v>
          </cell>
          <cell r="J428">
            <v>144400</v>
          </cell>
          <cell r="K428">
            <v>14.44</v>
          </cell>
        </row>
        <row r="429">
          <cell r="G429" t="str">
            <v>万华</v>
          </cell>
          <cell r="H429">
            <v>5</v>
          </cell>
          <cell r="I429">
            <v>1141064</v>
          </cell>
          <cell r="J429">
            <v>1141064</v>
          </cell>
          <cell r="K429">
            <v>114.1064</v>
          </cell>
        </row>
        <row r="430">
          <cell r="G430" t="str">
            <v>万佳来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万云峰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汪承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王晨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王纯</v>
          </cell>
          <cell r="H434">
            <v>4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王凡一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王方欣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王国华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王国良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王海静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王浩源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王合波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王华兴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G443" t="str">
            <v>王佳艺</v>
          </cell>
          <cell r="H443">
            <v>0</v>
          </cell>
          <cell r="I443">
            <v>105000</v>
          </cell>
          <cell r="J443">
            <v>105000</v>
          </cell>
          <cell r="K443">
            <v>10.5</v>
          </cell>
        </row>
        <row r="444">
          <cell r="G444" t="str">
            <v>王建飞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王静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王立斌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王丽丽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G448" t="str">
            <v>王美燕</v>
          </cell>
          <cell r="H448">
            <v>55</v>
          </cell>
          <cell r="I448">
            <v>812200</v>
          </cell>
          <cell r="J448">
            <v>812200</v>
          </cell>
          <cell r="K448">
            <v>81.22</v>
          </cell>
        </row>
        <row r="449">
          <cell r="G449" t="str">
            <v>王明霞</v>
          </cell>
          <cell r="H449">
            <v>0</v>
          </cell>
          <cell r="I449">
            <v>520600</v>
          </cell>
          <cell r="J449">
            <v>520600</v>
          </cell>
          <cell r="K449">
            <v>52.06</v>
          </cell>
        </row>
        <row r="450">
          <cell r="G450" t="str">
            <v>王萍</v>
          </cell>
          <cell r="H450">
            <v>0</v>
          </cell>
          <cell r="I450">
            <v>70000</v>
          </cell>
          <cell r="J450">
            <v>70000</v>
          </cell>
          <cell r="K450">
            <v>7</v>
          </cell>
        </row>
        <row r="451">
          <cell r="G451" t="str">
            <v>王瑞睿</v>
          </cell>
          <cell r="H451">
            <v>0</v>
          </cell>
          <cell r="I451">
            <v>5888</v>
          </cell>
          <cell r="J451">
            <v>5888</v>
          </cell>
          <cell r="K451">
            <v>0.5888</v>
          </cell>
        </row>
        <row r="452">
          <cell r="G452" t="str">
            <v>王睿安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王诗怡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王涛萍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王维平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王晓军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王晓鹂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G458" t="str">
            <v>王艳红</v>
          </cell>
          <cell r="H458">
            <v>0</v>
          </cell>
          <cell r="I458">
            <v>221000</v>
          </cell>
          <cell r="J458">
            <v>221000</v>
          </cell>
          <cell r="K458">
            <v>22.1</v>
          </cell>
        </row>
        <row r="459">
          <cell r="G459" t="str">
            <v>王燕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王一静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王雨佳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王玥琦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G463" t="str">
            <v>王喆</v>
          </cell>
          <cell r="H463">
            <v>1</v>
          </cell>
          <cell r="I463">
            <v>4500</v>
          </cell>
          <cell r="J463">
            <v>4500</v>
          </cell>
          <cell r="K463">
            <v>0.45</v>
          </cell>
        </row>
        <row r="464">
          <cell r="G464" t="str">
            <v>王臻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王正平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王之韵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王子奇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G468" t="str">
            <v>韦晔</v>
          </cell>
          <cell r="H468">
            <v>0</v>
          </cell>
          <cell r="I468">
            <v>8000</v>
          </cell>
          <cell r="J468">
            <v>8000</v>
          </cell>
          <cell r="K468">
            <v>0.8</v>
          </cell>
        </row>
        <row r="469">
          <cell r="G469" t="str">
            <v>韦钰茹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卫爱丽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卫春雷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位帅琦</v>
          </cell>
          <cell r="H472">
            <v>24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翁素仪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G474" t="str">
            <v>翁婷婷</v>
          </cell>
          <cell r="H474">
            <v>9</v>
          </cell>
          <cell r="I474">
            <v>640000</v>
          </cell>
          <cell r="J474">
            <v>640000</v>
          </cell>
          <cell r="K474">
            <v>64</v>
          </cell>
        </row>
        <row r="475">
          <cell r="G475" t="str">
            <v>吴爱萍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吴尔夫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G477" t="str">
            <v>吴杲</v>
          </cell>
          <cell r="H477">
            <v>1</v>
          </cell>
          <cell r="I477">
            <v>40000</v>
          </cell>
          <cell r="J477">
            <v>40000</v>
          </cell>
          <cell r="K477">
            <v>4</v>
          </cell>
        </row>
        <row r="478">
          <cell r="G478" t="str">
            <v>吴佳妮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吴佳雯</v>
          </cell>
          <cell r="H479">
            <v>7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吴疆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G482" t="str">
            <v>吴静艺</v>
          </cell>
          <cell r="H482">
            <v>5</v>
          </cell>
          <cell r="I482">
            <v>34000</v>
          </cell>
          <cell r="J482">
            <v>34000</v>
          </cell>
          <cell r="K482">
            <v>3.4</v>
          </cell>
        </row>
        <row r="483">
          <cell r="G483" t="str">
            <v>吴俊明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吴明君</v>
          </cell>
          <cell r="H484">
            <v>7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吴天予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吴文通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吴晓华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吴晓艳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G489" t="str">
            <v>吴莹</v>
          </cell>
          <cell r="H489">
            <v>0</v>
          </cell>
          <cell r="I489">
            <v>70000</v>
          </cell>
          <cell r="J489">
            <v>70000</v>
          </cell>
          <cell r="K489">
            <v>7</v>
          </cell>
        </row>
        <row r="490">
          <cell r="G490" t="str">
            <v>吴颖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吴钰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吴泽炬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吴正奕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伍艺锦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奚蕾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G496" t="str">
            <v>奚心雨</v>
          </cell>
          <cell r="H496">
            <v>0</v>
          </cell>
          <cell r="I496">
            <v>74000</v>
          </cell>
          <cell r="J496">
            <v>74000</v>
          </cell>
          <cell r="K496">
            <v>7.4</v>
          </cell>
        </row>
        <row r="497">
          <cell r="G497" t="str">
            <v>夏厦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夏真真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向华溢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肖晓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肖遥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谢佰轩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G503" t="str">
            <v>谢天</v>
          </cell>
          <cell r="H503">
            <v>0</v>
          </cell>
          <cell r="I503">
            <v>35000</v>
          </cell>
          <cell r="J503">
            <v>35000</v>
          </cell>
          <cell r="K503">
            <v>3.5</v>
          </cell>
        </row>
        <row r="504">
          <cell r="G504" t="str">
            <v>谢晓雯</v>
          </cell>
          <cell r="H504">
            <v>0</v>
          </cell>
          <cell r="I504">
            <v>80000</v>
          </cell>
          <cell r="J504">
            <v>80000</v>
          </cell>
          <cell r="K504">
            <v>8</v>
          </cell>
        </row>
        <row r="505">
          <cell r="G505" t="str">
            <v>谢政廷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刑景慧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邢聪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熊祎韬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徐冰樱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徐芳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徐昊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徐洪娣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徐佳颖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G514" t="str">
            <v>徐嘉新</v>
          </cell>
          <cell r="H514">
            <v>0</v>
          </cell>
          <cell r="I514">
            <v>12000</v>
          </cell>
          <cell r="J514">
            <v>12000</v>
          </cell>
          <cell r="K514">
            <v>1.2</v>
          </cell>
        </row>
        <row r="515">
          <cell r="G515" t="str">
            <v>徐建芳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徐金凤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徐进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G518" t="str">
            <v>徐君</v>
          </cell>
          <cell r="H518">
            <v>33</v>
          </cell>
          <cell r="I518">
            <v>3076412</v>
          </cell>
          <cell r="J518">
            <v>3076412</v>
          </cell>
          <cell r="K518">
            <v>307.6412</v>
          </cell>
        </row>
        <row r="519">
          <cell r="G519" t="str">
            <v>徐凯文</v>
          </cell>
          <cell r="H519">
            <v>0</v>
          </cell>
          <cell r="I519">
            <v>80000</v>
          </cell>
          <cell r="J519">
            <v>80000</v>
          </cell>
          <cell r="K519">
            <v>8</v>
          </cell>
        </row>
        <row r="520">
          <cell r="G520" t="str">
            <v>徐曼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徐敏杰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徐明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徐天豪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徐文婧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徐曦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徐晓芸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徐晔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徐亦欢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徐轶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徐圆圆</v>
          </cell>
          <cell r="H530">
            <v>5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徐玥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徐珠佳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许嘉浩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G534" t="str">
            <v>许嘉陆</v>
          </cell>
          <cell r="H534">
            <v>7</v>
          </cell>
          <cell r="I534">
            <v>110000</v>
          </cell>
          <cell r="J534">
            <v>110000</v>
          </cell>
          <cell r="K534">
            <v>11</v>
          </cell>
        </row>
        <row r="535">
          <cell r="G535" t="str">
            <v>许诗怡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G536" t="str">
            <v>许闻多</v>
          </cell>
          <cell r="H536">
            <v>4</v>
          </cell>
          <cell r="I536">
            <v>637000</v>
          </cell>
          <cell r="J536">
            <v>637000</v>
          </cell>
          <cell r="K536">
            <v>63.7</v>
          </cell>
        </row>
        <row r="537">
          <cell r="G537" t="str">
            <v>许益畅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薛锋杰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薛建国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薛文佳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G541" t="str">
            <v>薛晓晨</v>
          </cell>
          <cell r="H541">
            <v>0</v>
          </cell>
          <cell r="I541">
            <v>1000</v>
          </cell>
          <cell r="J541">
            <v>1000</v>
          </cell>
          <cell r="K541">
            <v>0.1</v>
          </cell>
        </row>
        <row r="542">
          <cell r="G542" t="str">
            <v>薛筱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严超弘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严澄澜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G545" t="str">
            <v>严丹</v>
          </cell>
          <cell r="H545">
            <v>1</v>
          </cell>
          <cell r="I545">
            <v>56000</v>
          </cell>
          <cell r="J545">
            <v>56000</v>
          </cell>
          <cell r="K545">
            <v>5.6</v>
          </cell>
        </row>
        <row r="546">
          <cell r="G546" t="str">
            <v>严洁颖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严平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严志华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颜芳芳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颜容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杨传毅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G552" t="str">
            <v>杨欢</v>
          </cell>
          <cell r="H552">
            <v>6</v>
          </cell>
          <cell r="I552">
            <v>134760</v>
          </cell>
          <cell r="J552">
            <v>134760</v>
          </cell>
          <cell r="K552">
            <v>13.476</v>
          </cell>
        </row>
        <row r="553">
          <cell r="G553" t="str">
            <v>杨佳浩</v>
          </cell>
          <cell r="H553">
            <v>0</v>
          </cell>
          <cell r="I553">
            <v>10000</v>
          </cell>
          <cell r="J553">
            <v>10000</v>
          </cell>
          <cell r="K553">
            <v>1</v>
          </cell>
        </row>
        <row r="554">
          <cell r="G554" t="str">
            <v>杨佳伟</v>
          </cell>
          <cell r="H554">
            <v>0</v>
          </cell>
          <cell r="I554">
            <v>29256</v>
          </cell>
          <cell r="J554">
            <v>29256</v>
          </cell>
          <cell r="K554">
            <v>2.9256</v>
          </cell>
        </row>
        <row r="555">
          <cell r="G555" t="str">
            <v>杨坚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杨杰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杨静岚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G559" t="str">
            <v>杨珏珺</v>
          </cell>
          <cell r="H559">
            <v>6</v>
          </cell>
          <cell r="I559">
            <v>603000</v>
          </cell>
          <cell r="J559">
            <v>603000</v>
          </cell>
          <cell r="K559">
            <v>60.3</v>
          </cell>
        </row>
        <row r="560">
          <cell r="G560" t="str">
            <v>杨蕾敏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G561" t="str">
            <v>杨丽凤</v>
          </cell>
          <cell r="H561">
            <v>0</v>
          </cell>
          <cell r="I561">
            <v>20000</v>
          </cell>
          <cell r="J561">
            <v>20000</v>
          </cell>
          <cell r="K561">
            <v>2</v>
          </cell>
        </row>
        <row r="562">
          <cell r="G562" t="str">
            <v>杨丽萍</v>
          </cell>
          <cell r="H562">
            <v>0</v>
          </cell>
          <cell r="I562">
            <v>62500</v>
          </cell>
          <cell r="J562">
            <v>62500</v>
          </cell>
          <cell r="K562">
            <v>6.25</v>
          </cell>
        </row>
        <row r="563">
          <cell r="G563" t="str">
            <v>杨荣</v>
          </cell>
          <cell r="H563">
            <v>0</v>
          </cell>
          <cell r="I563">
            <v>122580</v>
          </cell>
          <cell r="J563">
            <v>122580</v>
          </cell>
          <cell r="K563">
            <v>12.258</v>
          </cell>
        </row>
        <row r="564">
          <cell r="G564" t="str">
            <v>杨维维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杨玮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杨卫兴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杨文莉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杨习里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G569" t="str">
            <v>杨小东</v>
          </cell>
          <cell r="H569">
            <v>71</v>
          </cell>
          <cell r="I569">
            <v>7714938</v>
          </cell>
          <cell r="J569">
            <v>7714938</v>
          </cell>
          <cell r="K569">
            <v>771.4938</v>
          </cell>
        </row>
        <row r="570">
          <cell r="G570" t="str">
            <v>杨晓露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杨新英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杨燕</v>
          </cell>
          <cell r="H572">
            <v>3</v>
          </cell>
          <cell r="I572">
            <v>210000</v>
          </cell>
          <cell r="J572">
            <v>210000</v>
          </cell>
          <cell r="K572">
            <v>21</v>
          </cell>
        </row>
        <row r="573">
          <cell r="G573" t="str">
            <v>杨阳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杨宇鹭</v>
          </cell>
          <cell r="H574">
            <v>4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杨玉良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杨裕丹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杨园君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杨玥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姚慧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姚磊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姚翊佳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姚永平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G583" t="str">
            <v>姚庄静</v>
          </cell>
          <cell r="H583">
            <v>0</v>
          </cell>
          <cell r="I583">
            <v>56000</v>
          </cell>
          <cell r="J583">
            <v>56000</v>
          </cell>
          <cell r="K583">
            <v>5.6</v>
          </cell>
        </row>
        <row r="584">
          <cell r="G584" t="str">
            <v>叶逢春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叶佳慧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叶黎恒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叶薇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叶玉珏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叶志文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G590" t="str">
            <v>殷凤</v>
          </cell>
          <cell r="H590">
            <v>0</v>
          </cell>
          <cell r="I590">
            <v>175700</v>
          </cell>
          <cell r="J590">
            <v>175700</v>
          </cell>
          <cell r="K590">
            <v>17.57</v>
          </cell>
        </row>
        <row r="591">
          <cell r="G591" t="str">
            <v>殷锡娟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殷正宇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尹爱华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G594" t="str">
            <v>尹磊</v>
          </cell>
          <cell r="H594">
            <v>0</v>
          </cell>
          <cell r="I594">
            <v>167062</v>
          </cell>
          <cell r="J594">
            <v>167062</v>
          </cell>
          <cell r="K594">
            <v>16.7062</v>
          </cell>
        </row>
        <row r="595">
          <cell r="G595" t="str">
            <v>尹婷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尹霞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尹一卉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应艳婷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尤丽清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尤怡慧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尤子吟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G602" t="str">
            <v>于红</v>
          </cell>
          <cell r="H602">
            <v>0</v>
          </cell>
          <cell r="I602">
            <v>344000</v>
          </cell>
          <cell r="J602">
            <v>344000</v>
          </cell>
          <cell r="K602">
            <v>34.4</v>
          </cell>
        </row>
        <row r="603">
          <cell r="G603" t="str">
            <v>于家豪</v>
          </cell>
          <cell r="H603">
            <v>0</v>
          </cell>
          <cell r="I603">
            <v>25000</v>
          </cell>
          <cell r="J603">
            <v>25000</v>
          </cell>
          <cell r="K603">
            <v>2.5</v>
          </cell>
        </row>
        <row r="604">
          <cell r="G604" t="str">
            <v>余慧</v>
          </cell>
          <cell r="H604">
            <v>6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俞诚</v>
          </cell>
          <cell r="H605">
            <v>0</v>
          </cell>
          <cell r="I605">
            <v>80000</v>
          </cell>
          <cell r="J605">
            <v>80000</v>
          </cell>
          <cell r="K605">
            <v>8</v>
          </cell>
        </row>
        <row r="606">
          <cell r="G606" t="str">
            <v>俞岭岭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俞倩文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俞卫民</v>
          </cell>
          <cell r="H608">
            <v>0</v>
          </cell>
          <cell r="I608">
            <v>81500</v>
          </cell>
          <cell r="J608">
            <v>81500</v>
          </cell>
          <cell r="K608">
            <v>8.15</v>
          </cell>
        </row>
        <row r="609">
          <cell r="G609" t="str">
            <v>俞晓丹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俞勇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虞倩琳</v>
          </cell>
          <cell r="H611">
            <v>0</v>
          </cell>
          <cell r="I611">
            <v>50000</v>
          </cell>
          <cell r="J611">
            <v>50000</v>
          </cell>
          <cell r="K611">
            <v>5</v>
          </cell>
        </row>
        <row r="612">
          <cell r="G612" t="str">
            <v>郁勤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郁悦</v>
          </cell>
          <cell r="H613">
            <v>0</v>
          </cell>
          <cell r="I613">
            <v>30000</v>
          </cell>
          <cell r="J613">
            <v>30000</v>
          </cell>
          <cell r="K613">
            <v>3</v>
          </cell>
        </row>
        <row r="614">
          <cell r="G614" t="str">
            <v>袁冰</v>
          </cell>
          <cell r="H614">
            <v>1</v>
          </cell>
          <cell r="I614">
            <v>200000</v>
          </cell>
          <cell r="J614">
            <v>200000</v>
          </cell>
          <cell r="K614">
            <v>20</v>
          </cell>
        </row>
        <row r="615">
          <cell r="G615" t="str">
            <v>袁文杰</v>
          </cell>
          <cell r="H615">
            <v>0</v>
          </cell>
          <cell r="I615">
            <v>100000</v>
          </cell>
          <cell r="J615">
            <v>100000</v>
          </cell>
          <cell r="K615">
            <v>10</v>
          </cell>
        </row>
        <row r="616">
          <cell r="G616" t="str">
            <v>袁瀛波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詹博睿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G618" t="str">
            <v>张?</v>
          </cell>
          <cell r="H618">
            <v>0</v>
          </cell>
          <cell r="I618">
            <v>22000</v>
          </cell>
          <cell r="J618">
            <v>22000</v>
          </cell>
          <cell r="K618">
            <v>2.2</v>
          </cell>
        </row>
        <row r="619">
          <cell r="G619" t="str">
            <v>张爱琴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张超豪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张朝明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G622" t="str">
            <v>张晨</v>
          </cell>
          <cell r="H622">
            <v>0</v>
          </cell>
          <cell r="I622">
            <v>32700</v>
          </cell>
          <cell r="J622">
            <v>32700</v>
          </cell>
          <cell r="K622">
            <v>3.27</v>
          </cell>
        </row>
        <row r="623">
          <cell r="G623" t="str">
            <v>张诚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张大伟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张欢</v>
          </cell>
          <cell r="H625">
            <v>2</v>
          </cell>
          <cell r="I625">
            <v>98000</v>
          </cell>
          <cell r="J625">
            <v>98000</v>
          </cell>
          <cell r="K625">
            <v>9.8</v>
          </cell>
        </row>
        <row r="626">
          <cell r="G626" t="str">
            <v>张晖</v>
          </cell>
          <cell r="H626">
            <v>0</v>
          </cell>
          <cell r="I626">
            <v>74700</v>
          </cell>
          <cell r="J626">
            <v>74700</v>
          </cell>
          <cell r="K626">
            <v>7.47</v>
          </cell>
        </row>
        <row r="627">
          <cell r="G627" t="str">
            <v>张佳勤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张洁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张静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张峻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张丽莉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张俪馨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G633" t="str">
            <v>张林美</v>
          </cell>
          <cell r="H633">
            <v>6</v>
          </cell>
          <cell r="I633">
            <v>58000</v>
          </cell>
          <cell r="J633">
            <v>58000</v>
          </cell>
          <cell r="K633">
            <v>5.8</v>
          </cell>
        </row>
        <row r="634">
          <cell r="G634" t="str">
            <v>张禄华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张佩君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张琴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张琼斐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张蓉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张润雨</v>
          </cell>
          <cell r="H639">
            <v>0</v>
          </cell>
          <cell r="I639">
            <v>130000</v>
          </cell>
          <cell r="J639">
            <v>130000</v>
          </cell>
          <cell r="K639">
            <v>13</v>
          </cell>
        </row>
        <row r="640">
          <cell r="G640" t="str">
            <v>张诗云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张束娇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G642" t="str">
            <v>张天超</v>
          </cell>
          <cell r="H642">
            <v>0</v>
          </cell>
          <cell r="I642">
            <v>13000</v>
          </cell>
          <cell r="J642">
            <v>13000</v>
          </cell>
          <cell r="K642">
            <v>1.3</v>
          </cell>
        </row>
        <row r="643">
          <cell r="G643" t="str">
            <v>张文晋</v>
          </cell>
          <cell r="H643">
            <v>0</v>
          </cell>
          <cell r="I643">
            <v>150000</v>
          </cell>
          <cell r="J643">
            <v>150000</v>
          </cell>
          <cell r="K643">
            <v>15</v>
          </cell>
        </row>
        <row r="644">
          <cell r="G644" t="str">
            <v>张孝治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G645" t="str">
            <v>张啸</v>
          </cell>
          <cell r="H645">
            <v>0</v>
          </cell>
          <cell r="I645">
            <v>27000</v>
          </cell>
          <cell r="J645">
            <v>27000</v>
          </cell>
          <cell r="K645">
            <v>2.7</v>
          </cell>
        </row>
        <row r="646">
          <cell r="G646" t="str">
            <v>张啸尘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张馨怡</v>
          </cell>
          <cell r="H648">
            <v>9</v>
          </cell>
          <cell r="I648">
            <v>200000</v>
          </cell>
          <cell r="J648">
            <v>200000</v>
          </cell>
          <cell r="K648">
            <v>20</v>
          </cell>
        </row>
        <row r="649">
          <cell r="G649" t="str">
            <v>张徐运</v>
          </cell>
          <cell r="H649">
            <v>0</v>
          </cell>
          <cell r="I649">
            <v>10000</v>
          </cell>
          <cell r="J649">
            <v>10000</v>
          </cell>
          <cell r="K649">
            <v>1</v>
          </cell>
        </row>
        <row r="650">
          <cell r="G650" t="str">
            <v>张雅韵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张艳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G653" t="str">
            <v>张燕艳</v>
          </cell>
          <cell r="H653">
            <v>0</v>
          </cell>
          <cell r="I653">
            <v>6000</v>
          </cell>
          <cell r="J653">
            <v>6000</v>
          </cell>
          <cell r="K653">
            <v>0.6</v>
          </cell>
        </row>
        <row r="654">
          <cell r="G654" t="str">
            <v>张燕贇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张洋洋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张怡婷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G657" t="str">
            <v>张怡云</v>
          </cell>
          <cell r="H657">
            <v>0</v>
          </cell>
          <cell r="I657">
            <v>52000</v>
          </cell>
          <cell r="J657">
            <v>52000</v>
          </cell>
          <cell r="K657">
            <v>5.2</v>
          </cell>
        </row>
        <row r="658">
          <cell r="G658" t="str">
            <v>张颖</v>
          </cell>
          <cell r="H658">
            <v>0</v>
          </cell>
          <cell r="I658">
            <v>100000</v>
          </cell>
          <cell r="J658">
            <v>100000</v>
          </cell>
          <cell r="K658">
            <v>10</v>
          </cell>
        </row>
        <row r="659">
          <cell r="G659" t="str">
            <v>张颖寅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张宇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张聿诚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张毓琦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G663" t="str">
            <v>张玥</v>
          </cell>
          <cell r="H663">
            <v>0</v>
          </cell>
          <cell r="I663">
            <v>200000</v>
          </cell>
          <cell r="J663">
            <v>200000</v>
          </cell>
          <cell r="K663">
            <v>20</v>
          </cell>
        </row>
        <row r="664">
          <cell r="G664" t="str">
            <v>张藻微</v>
          </cell>
          <cell r="H664">
            <v>0</v>
          </cell>
          <cell r="I664">
            <v>52600</v>
          </cell>
          <cell r="J664">
            <v>52600</v>
          </cell>
          <cell r="K664">
            <v>5.26</v>
          </cell>
        </row>
        <row r="665">
          <cell r="G665" t="str">
            <v>张臻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张郅骅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张忠友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G668" t="str">
            <v>张子豪</v>
          </cell>
          <cell r="H668">
            <v>2</v>
          </cell>
          <cell r="I668">
            <v>13000</v>
          </cell>
          <cell r="J668">
            <v>13000</v>
          </cell>
          <cell r="K668">
            <v>1.3</v>
          </cell>
        </row>
        <row r="669">
          <cell r="G669" t="str">
            <v>张紫霄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张自然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G671" t="str">
            <v>章逸昊</v>
          </cell>
          <cell r="H671">
            <v>0</v>
          </cell>
          <cell r="I671">
            <v>40000</v>
          </cell>
          <cell r="J671">
            <v>40000</v>
          </cell>
          <cell r="K671">
            <v>4</v>
          </cell>
        </row>
        <row r="672">
          <cell r="G672" t="str">
            <v>赵蓓莲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赵彬燕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赵峰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赵汉青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赵嘉昊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赵娇娇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赵琳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赵市宇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赵轶颖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赵韵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赵张洋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郑聪彦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郑浩君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郑佳伟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G686" t="str">
            <v>郑阳</v>
          </cell>
          <cell r="H686">
            <v>1</v>
          </cell>
          <cell r="I686">
            <v>56000</v>
          </cell>
          <cell r="J686">
            <v>56000</v>
          </cell>
          <cell r="K686">
            <v>5.6</v>
          </cell>
        </row>
        <row r="687">
          <cell r="G687" t="str">
            <v>郑元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仲维芳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</v>
          </cell>
          <cell r="H689">
            <v>7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周辰峰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周海伦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周华</v>
          </cell>
          <cell r="H692">
            <v>0</v>
          </cell>
          <cell r="I692">
            <v>70000</v>
          </cell>
          <cell r="J692">
            <v>70000</v>
          </cell>
          <cell r="K692">
            <v>7</v>
          </cell>
        </row>
        <row r="693">
          <cell r="G693" t="str">
            <v>周慧利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周嘉慧</v>
          </cell>
          <cell r="H694">
            <v>8</v>
          </cell>
          <cell r="I694">
            <v>20000</v>
          </cell>
          <cell r="J694">
            <v>20000</v>
          </cell>
          <cell r="K694">
            <v>2</v>
          </cell>
        </row>
        <row r="695">
          <cell r="G695" t="str">
            <v>周凯元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周黎明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周玲玲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周美倩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G699" t="str">
            <v>周培松</v>
          </cell>
          <cell r="H699">
            <v>0</v>
          </cell>
          <cell r="I699">
            <v>90000</v>
          </cell>
          <cell r="J699">
            <v>90000</v>
          </cell>
          <cell r="K699">
            <v>9</v>
          </cell>
        </row>
        <row r="700">
          <cell r="G700" t="str">
            <v>周琴</v>
          </cell>
          <cell r="H700">
            <v>0</v>
          </cell>
          <cell r="I700">
            <v>35900</v>
          </cell>
          <cell r="J700">
            <v>35900</v>
          </cell>
          <cell r="K700">
            <v>3.59</v>
          </cell>
        </row>
        <row r="701">
          <cell r="G701" t="str">
            <v>周沁桐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周晴晴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周汝泽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G704" t="str">
            <v>周思亦</v>
          </cell>
          <cell r="H704">
            <v>0</v>
          </cell>
          <cell r="I704">
            <v>311000</v>
          </cell>
          <cell r="J704">
            <v>311000</v>
          </cell>
          <cell r="K704">
            <v>31.1</v>
          </cell>
        </row>
        <row r="705">
          <cell r="G705" t="str">
            <v>周涛远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周天成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周啸天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周昕悦</v>
          </cell>
          <cell r="H708">
            <v>2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周欣宇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周欣悦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G712" t="str">
            <v>周燕君</v>
          </cell>
          <cell r="H712">
            <v>0</v>
          </cell>
          <cell r="I712">
            <v>123600</v>
          </cell>
          <cell r="J712">
            <v>123600</v>
          </cell>
          <cell r="K712">
            <v>12.36</v>
          </cell>
        </row>
        <row r="713">
          <cell r="G713" t="str">
            <v>周以倩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周宇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周玉婷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G716" t="str">
            <v>周元弢</v>
          </cell>
          <cell r="H716">
            <v>0</v>
          </cell>
          <cell r="I716">
            <v>13500</v>
          </cell>
          <cell r="J716">
            <v>13500</v>
          </cell>
          <cell r="K716">
            <v>1.35</v>
          </cell>
        </row>
        <row r="717">
          <cell r="G717" t="str">
            <v>周韵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朱承波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朱法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朱芬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朱佳佳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朱佳敏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朱建青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朱洁婷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朱君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朱丽梅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朱清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朱少廷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G731" t="str">
            <v>朱薇</v>
          </cell>
          <cell r="H731">
            <v>0</v>
          </cell>
          <cell r="I731">
            <v>50000</v>
          </cell>
          <cell r="J731">
            <v>50000</v>
          </cell>
          <cell r="K731">
            <v>5</v>
          </cell>
        </row>
        <row r="732">
          <cell r="G732" t="str">
            <v>朱伟彪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朱伟杰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朱小弟</v>
          </cell>
          <cell r="H734">
            <v>0</v>
          </cell>
          <cell r="I734">
            <v>80900</v>
          </cell>
          <cell r="J734">
            <v>80900</v>
          </cell>
          <cell r="K734">
            <v>8.09</v>
          </cell>
        </row>
        <row r="735">
          <cell r="G735" t="str">
            <v>朱旖辰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G736" t="str">
            <v>朱屹帆</v>
          </cell>
          <cell r="H736">
            <v>6</v>
          </cell>
          <cell r="I736">
            <v>10000</v>
          </cell>
          <cell r="J736">
            <v>10000</v>
          </cell>
          <cell r="K736">
            <v>1</v>
          </cell>
        </row>
        <row r="737">
          <cell r="G737" t="str">
            <v>朱勇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朱郁芬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G739" t="str">
            <v>庄佳毅</v>
          </cell>
          <cell r="H739">
            <v>0</v>
          </cell>
          <cell r="I739">
            <v>10000</v>
          </cell>
          <cell r="J739">
            <v>10000</v>
          </cell>
          <cell r="K739">
            <v>1</v>
          </cell>
        </row>
        <row r="740">
          <cell r="G740" t="str">
            <v>庄冉</v>
          </cell>
          <cell r="H740">
            <v>2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邹盛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G742" t="str">
            <v>邹世奇</v>
          </cell>
          <cell r="H742">
            <v>0</v>
          </cell>
          <cell r="I742">
            <v>562000</v>
          </cell>
          <cell r="J742">
            <v>562000</v>
          </cell>
          <cell r="K742">
            <v>56.2</v>
          </cell>
        </row>
        <row r="743">
          <cell r="G743" t="str">
            <v>(空白)</v>
          </cell>
        </row>
        <row r="743">
          <cell r="K743">
            <v>0</v>
          </cell>
        </row>
        <row r="744">
          <cell r="G744" t="str">
            <v>总计</v>
          </cell>
          <cell r="H744">
            <v>602</v>
          </cell>
          <cell r="I744">
            <v>37544166</v>
          </cell>
          <cell r="J744">
            <v>37544166</v>
          </cell>
          <cell r="K744">
            <v>3754.4166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</sheetNames>
    <sheetDataSet>
      <sheetData sheetId="0"/>
      <sheetData sheetId="1"/>
      <sheetData sheetId="2">
        <row r="1">
          <cell r="I1" t="str">
            <v>尽调客户经理</v>
          </cell>
          <cell r="J1" t="str">
            <v>计数项:尽调客户经理</v>
          </cell>
        </row>
        <row r="2">
          <cell r="I2" t="str">
            <v>曹倩云</v>
          </cell>
          <cell r="J2">
            <v>30</v>
          </cell>
        </row>
        <row r="3">
          <cell r="I3" t="str">
            <v>陈靓</v>
          </cell>
          <cell r="J3">
            <v>2</v>
          </cell>
        </row>
        <row r="4">
          <cell r="I4" t="str">
            <v>陈莉娜</v>
          </cell>
          <cell r="J4">
            <v>1</v>
          </cell>
        </row>
        <row r="5">
          <cell r="I5" t="str">
            <v>陈名</v>
          </cell>
          <cell r="J5">
            <v>2</v>
          </cell>
        </row>
        <row r="6">
          <cell r="I6" t="str">
            <v>陈淑玲</v>
          </cell>
          <cell r="J6">
            <v>1</v>
          </cell>
        </row>
        <row r="7">
          <cell r="I7" t="str">
            <v>杜星瑶</v>
          </cell>
          <cell r="J7">
            <v>33</v>
          </cell>
        </row>
        <row r="8">
          <cell r="I8" t="str">
            <v>费文婷</v>
          </cell>
          <cell r="J8">
            <v>6</v>
          </cell>
        </row>
        <row r="9">
          <cell r="I9" t="str">
            <v>顾伟丽</v>
          </cell>
          <cell r="J9">
            <v>2</v>
          </cell>
        </row>
        <row r="10">
          <cell r="I10" t="str">
            <v>黄旭</v>
          </cell>
          <cell r="J10">
            <v>50</v>
          </cell>
        </row>
        <row r="11">
          <cell r="I11" t="str">
            <v>李亚</v>
          </cell>
          <cell r="J11">
            <v>46</v>
          </cell>
        </row>
        <row r="12">
          <cell r="I12" t="str">
            <v>李雨蒙</v>
          </cell>
          <cell r="J12">
            <v>2</v>
          </cell>
        </row>
        <row r="13">
          <cell r="I13" t="str">
            <v>李志明</v>
          </cell>
          <cell r="J13">
            <v>1</v>
          </cell>
        </row>
        <row r="14">
          <cell r="I14" t="str">
            <v>刘一瑾</v>
          </cell>
          <cell r="J14">
            <v>4</v>
          </cell>
        </row>
        <row r="15">
          <cell r="I15" t="str">
            <v>马越骋</v>
          </cell>
          <cell r="J15">
            <v>1</v>
          </cell>
        </row>
        <row r="16">
          <cell r="I16" t="str">
            <v>茅敏艳</v>
          </cell>
          <cell r="J16">
            <v>1</v>
          </cell>
        </row>
        <row r="17">
          <cell r="I17" t="str">
            <v>钱潇伟</v>
          </cell>
          <cell r="J17">
            <v>1</v>
          </cell>
        </row>
        <row r="18">
          <cell r="I18" t="str">
            <v>寿春连</v>
          </cell>
          <cell r="J18">
            <v>1</v>
          </cell>
        </row>
        <row r="19">
          <cell r="I19" t="str">
            <v>宋丽凤</v>
          </cell>
          <cell r="J19">
            <v>1</v>
          </cell>
        </row>
        <row r="20">
          <cell r="I20" t="str">
            <v>孙仰阳</v>
          </cell>
          <cell r="J20">
            <v>1</v>
          </cell>
        </row>
        <row r="21">
          <cell r="I21" t="str">
            <v>陶宏伟</v>
          </cell>
          <cell r="J21">
            <v>1</v>
          </cell>
        </row>
        <row r="22">
          <cell r="I22" t="str">
            <v>童思佳</v>
          </cell>
          <cell r="J22">
            <v>1</v>
          </cell>
        </row>
        <row r="23">
          <cell r="I23" t="str">
            <v>万华</v>
          </cell>
          <cell r="J23">
            <v>5</v>
          </cell>
        </row>
        <row r="24">
          <cell r="I24" t="str">
            <v>王美燕</v>
          </cell>
          <cell r="J24">
            <v>47</v>
          </cell>
        </row>
        <row r="25">
          <cell r="I25" t="str">
            <v>徐君</v>
          </cell>
          <cell r="J25">
            <v>18</v>
          </cell>
        </row>
        <row r="26">
          <cell r="I26" t="str">
            <v>徐圆圆</v>
          </cell>
          <cell r="J26">
            <v>4</v>
          </cell>
        </row>
        <row r="27">
          <cell r="I27" t="str">
            <v>许嘉陆</v>
          </cell>
          <cell r="J27">
            <v>6</v>
          </cell>
        </row>
        <row r="28">
          <cell r="I28" t="str">
            <v>许闻多</v>
          </cell>
          <cell r="J28">
            <v>3</v>
          </cell>
        </row>
        <row r="29">
          <cell r="I29" t="str">
            <v>杨欢</v>
          </cell>
          <cell r="J29">
            <v>3</v>
          </cell>
        </row>
        <row r="30">
          <cell r="I30" t="str">
            <v>杨小东</v>
          </cell>
          <cell r="J30">
            <v>83</v>
          </cell>
        </row>
        <row r="31">
          <cell r="I31" t="str">
            <v>杨宇鹭</v>
          </cell>
          <cell r="J31">
            <v>1</v>
          </cell>
        </row>
        <row r="32">
          <cell r="I32" t="str">
            <v>袁冰</v>
          </cell>
          <cell r="J32">
            <v>1</v>
          </cell>
        </row>
        <row r="33">
          <cell r="I33" t="str">
            <v>张欢</v>
          </cell>
          <cell r="J33">
            <v>1</v>
          </cell>
        </row>
        <row r="34">
          <cell r="I34" t="str">
            <v>张林美</v>
          </cell>
          <cell r="J34">
            <v>2</v>
          </cell>
        </row>
        <row r="35">
          <cell r="I35" t="str">
            <v>张馨怡</v>
          </cell>
          <cell r="J35">
            <v>4</v>
          </cell>
        </row>
        <row r="36">
          <cell r="I36" t="str">
            <v>(空白)</v>
          </cell>
        </row>
        <row r="37">
          <cell r="I37" t="str">
            <v>总计</v>
          </cell>
          <cell r="J37">
            <v>366</v>
          </cell>
        </row>
      </sheetData>
      <sheetData sheetId="3"/>
      <sheetData sheetId="4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11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21</v>
          </cell>
        </row>
        <row r="6">
          <cell r="K6" t="str">
            <v>黄旭</v>
          </cell>
          <cell r="L6">
            <v>31</v>
          </cell>
        </row>
        <row r="7">
          <cell r="K7" t="str">
            <v>李亚</v>
          </cell>
          <cell r="L7">
            <v>21</v>
          </cell>
        </row>
        <row r="8">
          <cell r="K8" t="str">
            <v>王美燕</v>
          </cell>
          <cell r="L8">
            <v>5</v>
          </cell>
        </row>
        <row r="9">
          <cell r="K9" t="str">
            <v>徐君</v>
          </cell>
          <cell r="L9">
            <v>7</v>
          </cell>
        </row>
        <row r="10">
          <cell r="K10" t="str">
            <v>杨小东</v>
          </cell>
          <cell r="L10">
            <v>23</v>
          </cell>
        </row>
        <row r="11">
          <cell r="K11" t="str">
            <v>(空白)</v>
          </cell>
        </row>
        <row r="12">
          <cell r="K12" t="str">
            <v>总计</v>
          </cell>
          <cell r="L12">
            <v>121</v>
          </cell>
        </row>
      </sheetData>
      <sheetData sheetId="5">
        <row r="1">
          <cell r="J1" t="str">
            <v>尽调客户经理</v>
          </cell>
          <cell r="K1" t="str">
            <v>求和项:放款金额</v>
          </cell>
          <cell r="L1" t="str">
            <v>求和项:放款金额</v>
          </cell>
          <cell r="M1" t="str">
            <v>放款</v>
          </cell>
        </row>
        <row r="2">
          <cell r="J2" t="str">
            <v>曹倩云</v>
          </cell>
          <cell r="K2">
            <v>3853271</v>
          </cell>
          <cell r="L2">
            <v>3853271</v>
          </cell>
          <cell r="M2">
            <v>385.3271</v>
          </cell>
        </row>
        <row r="3">
          <cell r="J3" t="str">
            <v>杜星瑶</v>
          </cell>
          <cell r="K3">
            <v>3282000</v>
          </cell>
          <cell r="L3">
            <v>3282000</v>
          </cell>
          <cell r="M3">
            <v>328.2</v>
          </cell>
        </row>
        <row r="4">
          <cell r="J4" t="str">
            <v>顾晓峰</v>
          </cell>
          <cell r="K4">
            <v>100000</v>
          </cell>
          <cell r="L4">
            <v>100000</v>
          </cell>
          <cell r="M4">
            <v>10</v>
          </cell>
        </row>
        <row r="5">
          <cell r="J5" t="str">
            <v>郭勤</v>
          </cell>
          <cell r="K5">
            <v>198000</v>
          </cell>
          <cell r="L5">
            <v>198000</v>
          </cell>
          <cell r="M5">
            <v>19.8</v>
          </cell>
        </row>
        <row r="6">
          <cell r="J6" t="str">
            <v>黄旭</v>
          </cell>
          <cell r="K6">
            <v>4794500</v>
          </cell>
          <cell r="L6">
            <v>4794500</v>
          </cell>
          <cell r="M6">
            <v>479.45</v>
          </cell>
        </row>
        <row r="7">
          <cell r="J7" t="str">
            <v>阚圣凌</v>
          </cell>
          <cell r="K7">
            <v>13000</v>
          </cell>
          <cell r="L7">
            <v>13000</v>
          </cell>
          <cell r="M7">
            <v>1.3</v>
          </cell>
        </row>
        <row r="8">
          <cell r="J8" t="str">
            <v>李亚</v>
          </cell>
          <cell r="K8">
            <v>5630260</v>
          </cell>
          <cell r="L8">
            <v>5630260</v>
          </cell>
          <cell r="M8">
            <v>563.026</v>
          </cell>
        </row>
        <row r="9">
          <cell r="J9" t="str">
            <v>陆可妍</v>
          </cell>
          <cell r="K9">
            <v>498000</v>
          </cell>
          <cell r="L9">
            <v>498000</v>
          </cell>
          <cell r="M9">
            <v>49.8</v>
          </cell>
        </row>
        <row r="10">
          <cell r="J10" t="str">
            <v>罗秋慧</v>
          </cell>
          <cell r="K10">
            <v>25000</v>
          </cell>
          <cell r="L10">
            <v>25000</v>
          </cell>
          <cell r="M10">
            <v>2.5</v>
          </cell>
        </row>
        <row r="11">
          <cell r="J11" t="str">
            <v>茅敏艳</v>
          </cell>
          <cell r="K11">
            <v>169000</v>
          </cell>
          <cell r="L11">
            <v>169000</v>
          </cell>
          <cell r="M11">
            <v>16.9</v>
          </cell>
        </row>
        <row r="12">
          <cell r="J12" t="str">
            <v>莫之汇</v>
          </cell>
          <cell r="K12">
            <v>347223</v>
          </cell>
          <cell r="L12">
            <v>347223</v>
          </cell>
          <cell r="M12">
            <v>34.7223</v>
          </cell>
        </row>
        <row r="13">
          <cell r="J13" t="str">
            <v>钱潇伟</v>
          </cell>
          <cell r="K13">
            <v>80000</v>
          </cell>
          <cell r="L13">
            <v>80000</v>
          </cell>
          <cell r="M13">
            <v>8</v>
          </cell>
        </row>
        <row r="14">
          <cell r="J14" t="str">
            <v>宋丽凤</v>
          </cell>
          <cell r="K14">
            <v>100000</v>
          </cell>
          <cell r="L14">
            <v>100000</v>
          </cell>
          <cell r="M14">
            <v>10</v>
          </cell>
        </row>
        <row r="15">
          <cell r="J15" t="str">
            <v>孙仰阳</v>
          </cell>
          <cell r="K15">
            <v>138000</v>
          </cell>
          <cell r="L15">
            <v>138000</v>
          </cell>
          <cell r="M15">
            <v>13.8</v>
          </cell>
        </row>
        <row r="16">
          <cell r="J16" t="str">
            <v>王美燕</v>
          </cell>
          <cell r="K16">
            <v>1288948</v>
          </cell>
          <cell r="L16">
            <v>1288948</v>
          </cell>
          <cell r="M16">
            <v>128.8948</v>
          </cell>
        </row>
        <row r="17">
          <cell r="J17" t="str">
            <v>徐君</v>
          </cell>
          <cell r="K17">
            <v>1327916</v>
          </cell>
          <cell r="L17">
            <v>1327916</v>
          </cell>
          <cell r="M17">
            <v>132.7916</v>
          </cell>
        </row>
        <row r="18">
          <cell r="J18" t="str">
            <v>杨小东</v>
          </cell>
          <cell r="K18">
            <v>3646000</v>
          </cell>
          <cell r="L18">
            <v>3646000</v>
          </cell>
          <cell r="M18">
            <v>364.6</v>
          </cell>
        </row>
        <row r="19">
          <cell r="J19" t="str">
            <v>张馨怡</v>
          </cell>
          <cell r="K19">
            <v>179698</v>
          </cell>
          <cell r="L19">
            <v>179698</v>
          </cell>
          <cell r="M19">
            <v>17.9698</v>
          </cell>
        </row>
        <row r="20">
          <cell r="J20" t="str">
            <v>张子豪</v>
          </cell>
          <cell r="K20">
            <v>50000</v>
          </cell>
          <cell r="L20">
            <v>50000</v>
          </cell>
          <cell r="M20">
            <v>5</v>
          </cell>
        </row>
        <row r="21">
          <cell r="J21" t="str">
            <v>(空白)</v>
          </cell>
        </row>
        <row r="21">
          <cell r="M21">
            <v>0</v>
          </cell>
        </row>
        <row r="22">
          <cell r="J22" t="str">
            <v>总计</v>
          </cell>
          <cell r="K22">
            <v>25720816</v>
          </cell>
          <cell r="L22">
            <v>25720816</v>
          </cell>
          <cell r="M22">
            <v>2572.0816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>
        <row r="1">
          <cell r="M1" t="str">
            <v>尽调客户经理</v>
          </cell>
          <cell r="N1" t="str">
            <v>计数项:尽调客户经理</v>
          </cell>
        </row>
        <row r="2">
          <cell r="M2" t="str">
            <v>曹倩云</v>
          </cell>
          <cell r="N2">
            <v>17</v>
          </cell>
        </row>
        <row r="3">
          <cell r="M3" t="str">
            <v>陈靓</v>
          </cell>
          <cell r="N3">
            <v>2</v>
          </cell>
        </row>
        <row r="4">
          <cell r="M4" t="str">
            <v>陈名</v>
          </cell>
          <cell r="N4">
            <v>1</v>
          </cell>
        </row>
        <row r="5">
          <cell r="M5" t="str">
            <v>陈淑玲</v>
          </cell>
          <cell r="N5">
            <v>1</v>
          </cell>
        </row>
        <row r="6">
          <cell r="M6" t="str">
            <v>杜星瑶</v>
          </cell>
          <cell r="N6">
            <v>13</v>
          </cell>
        </row>
        <row r="7">
          <cell r="M7" t="str">
            <v>顾伟丽</v>
          </cell>
          <cell r="N7">
            <v>1</v>
          </cell>
        </row>
        <row r="8">
          <cell r="M8" t="str">
            <v>黄旭</v>
          </cell>
          <cell r="N8">
            <v>22</v>
          </cell>
        </row>
        <row r="9">
          <cell r="M9" t="str">
            <v>李亚</v>
          </cell>
          <cell r="N9">
            <v>19</v>
          </cell>
        </row>
        <row r="10">
          <cell r="M10" t="str">
            <v>李志明</v>
          </cell>
          <cell r="N10">
            <v>1</v>
          </cell>
        </row>
        <row r="11">
          <cell r="M11" t="str">
            <v>刘一瑾</v>
          </cell>
          <cell r="N11">
            <v>3</v>
          </cell>
        </row>
        <row r="12">
          <cell r="M12" t="str">
            <v>马越骋</v>
          </cell>
          <cell r="N12">
            <v>1</v>
          </cell>
        </row>
        <row r="13">
          <cell r="M13" t="str">
            <v>茅敏艳</v>
          </cell>
          <cell r="N13">
            <v>1</v>
          </cell>
        </row>
        <row r="14">
          <cell r="M14" t="str">
            <v>钱潇伟</v>
          </cell>
          <cell r="N14">
            <v>1</v>
          </cell>
        </row>
        <row r="15">
          <cell r="M15" t="str">
            <v>陶宏伟</v>
          </cell>
          <cell r="N15">
            <v>1</v>
          </cell>
        </row>
        <row r="16">
          <cell r="M16" t="str">
            <v>童思佳</v>
          </cell>
          <cell r="N16">
            <v>1</v>
          </cell>
        </row>
        <row r="17">
          <cell r="M17" t="str">
            <v>万华</v>
          </cell>
          <cell r="N17">
            <v>3</v>
          </cell>
        </row>
        <row r="18">
          <cell r="M18" t="str">
            <v>王美燕</v>
          </cell>
          <cell r="N18">
            <v>20</v>
          </cell>
        </row>
        <row r="19">
          <cell r="M19" t="str">
            <v>徐君</v>
          </cell>
          <cell r="N19">
            <v>4</v>
          </cell>
        </row>
        <row r="20">
          <cell r="M20" t="str">
            <v>徐圆圆</v>
          </cell>
          <cell r="N20">
            <v>3</v>
          </cell>
        </row>
        <row r="21">
          <cell r="M21" t="str">
            <v>许嘉陆</v>
          </cell>
          <cell r="N21">
            <v>5</v>
          </cell>
        </row>
        <row r="22">
          <cell r="M22" t="str">
            <v>许闻多</v>
          </cell>
          <cell r="N22">
            <v>2</v>
          </cell>
        </row>
        <row r="23">
          <cell r="M23" t="str">
            <v>杨欢</v>
          </cell>
          <cell r="N23">
            <v>1</v>
          </cell>
        </row>
        <row r="24">
          <cell r="M24" t="str">
            <v>杨小东</v>
          </cell>
          <cell r="N24">
            <v>51</v>
          </cell>
        </row>
        <row r="25">
          <cell r="M25" t="str">
            <v>袁冰</v>
          </cell>
          <cell r="N25">
            <v>1</v>
          </cell>
        </row>
        <row r="26">
          <cell r="M26" t="str">
            <v>张林美</v>
          </cell>
          <cell r="N26">
            <v>2</v>
          </cell>
        </row>
        <row r="27">
          <cell r="M27" t="str">
            <v>张馨怡</v>
          </cell>
          <cell r="N27">
            <v>4</v>
          </cell>
        </row>
        <row r="28">
          <cell r="M28" t="str">
            <v>(空白)</v>
          </cell>
        </row>
        <row r="29">
          <cell r="M29" t="str">
            <v>总计</v>
          </cell>
          <cell r="N29">
            <v>181</v>
          </cell>
        </row>
      </sheetData>
      <sheetData sheetId="3" refreshError="1">
        <row r="1">
          <cell r="E1" t="str">
            <v>尽调客户经理</v>
          </cell>
          <cell r="F1" t="str">
            <v>计数项:尽调客户经理</v>
          </cell>
        </row>
        <row r="2">
          <cell r="E2" t="str">
            <v>曹倩云</v>
          </cell>
          <cell r="F2">
            <v>9</v>
          </cell>
        </row>
        <row r="3">
          <cell r="E3" t="str">
            <v>陈靓</v>
          </cell>
          <cell r="F3">
            <v>1</v>
          </cell>
        </row>
        <row r="4">
          <cell r="E4" t="str">
            <v>陈淑玲</v>
          </cell>
          <cell r="F4">
            <v>1</v>
          </cell>
        </row>
        <row r="5">
          <cell r="E5" t="str">
            <v>杜星瑶</v>
          </cell>
          <cell r="F5">
            <v>9</v>
          </cell>
        </row>
        <row r="6">
          <cell r="E6" t="str">
            <v>黄旭</v>
          </cell>
          <cell r="F6">
            <v>22</v>
          </cell>
        </row>
        <row r="7">
          <cell r="E7" t="str">
            <v>李亚</v>
          </cell>
          <cell r="F7">
            <v>18</v>
          </cell>
        </row>
        <row r="8">
          <cell r="E8" t="str">
            <v>王美燕</v>
          </cell>
          <cell r="F8">
            <v>4</v>
          </cell>
        </row>
        <row r="9">
          <cell r="E9" t="str">
            <v>徐君</v>
          </cell>
          <cell r="F9">
            <v>2</v>
          </cell>
        </row>
        <row r="10">
          <cell r="E10" t="str">
            <v>杨小东</v>
          </cell>
          <cell r="F10">
            <v>11</v>
          </cell>
        </row>
        <row r="11">
          <cell r="E11" t="str">
            <v>(空白)</v>
          </cell>
        </row>
        <row r="12">
          <cell r="E12" t="str">
            <v>总计</v>
          </cell>
          <cell r="F12">
            <v>77</v>
          </cell>
        </row>
      </sheetData>
      <sheetData sheetId="4" refreshError="1"/>
      <sheetData sheetId="5" refreshError="1">
        <row r="1">
          <cell r="L1" t="str">
            <v>尽调客户经理</v>
          </cell>
          <cell r="M1" t="str">
            <v>求和项:放款金额</v>
          </cell>
          <cell r="N1" t="str">
            <v>求和项:放款金额</v>
          </cell>
          <cell r="O1" t="str">
            <v>放款</v>
          </cell>
        </row>
        <row r="2">
          <cell r="L2" t="str">
            <v>曹倩云</v>
          </cell>
          <cell r="M2">
            <v>2820200</v>
          </cell>
          <cell r="N2">
            <v>2820200</v>
          </cell>
          <cell r="O2">
            <v>282.02</v>
          </cell>
        </row>
        <row r="3">
          <cell r="L3" t="str">
            <v>杜星瑶</v>
          </cell>
          <cell r="M3">
            <v>1642000</v>
          </cell>
          <cell r="N3">
            <v>1642000</v>
          </cell>
          <cell r="O3">
            <v>164.2</v>
          </cell>
        </row>
        <row r="4">
          <cell r="L4" t="str">
            <v>顾晓峰</v>
          </cell>
          <cell r="M4">
            <v>100000</v>
          </cell>
          <cell r="N4">
            <v>100000</v>
          </cell>
          <cell r="O4">
            <v>10</v>
          </cell>
        </row>
        <row r="5">
          <cell r="L5" t="str">
            <v>郭勤</v>
          </cell>
          <cell r="M5">
            <v>48000</v>
          </cell>
          <cell r="N5">
            <v>48000</v>
          </cell>
          <cell r="O5">
            <v>4.8</v>
          </cell>
        </row>
        <row r="6">
          <cell r="L6" t="str">
            <v>黄旭</v>
          </cell>
          <cell r="M6">
            <v>3356500</v>
          </cell>
          <cell r="N6">
            <v>3356500</v>
          </cell>
          <cell r="O6">
            <v>335.65</v>
          </cell>
        </row>
        <row r="7">
          <cell r="L7" t="str">
            <v>阚圣凌</v>
          </cell>
          <cell r="M7">
            <v>13000</v>
          </cell>
          <cell r="N7">
            <v>13000</v>
          </cell>
          <cell r="O7">
            <v>1.3</v>
          </cell>
        </row>
        <row r="8">
          <cell r="L8" t="str">
            <v>李亚</v>
          </cell>
          <cell r="M8">
            <v>4172751</v>
          </cell>
          <cell r="N8">
            <v>4172751</v>
          </cell>
          <cell r="O8">
            <v>417.2751</v>
          </cell>
        </row>
        <row r="9">
          <cell r="L9" t="str">
            <v>陆可妍</v>
          </cell>
          <cell r="M9">
            <v>400000</v>
          </cell>
          <cell r="N9">
            <v>400000</v>
          </cell>
          <cell r="O9">
            <v>40</v>
          </cell>
        </row>
        <row r="10">
          <cell r="L10" t="str">
            <v>罗秋慧</v>
          </cell>
          <cell r="M10">
            <v>25000</v>
          </cell>
          <cell r="N10">
            <v>25000</v>
          </cell>
          <cell r="O10">
            <v>2.5</v>
          </cell>
        </row>
        <row r="11">
          <cell r="L11" t="str">
            <v>茅敏艳</v>
          </cell>
          <cell r="M11">
            <v>16900</v>
          </cell>
          <cell r="N11">
            <v>16900</v>
          </cell>
          <cell r="O11">
            <v>1.69</v>
          </cell>
        </row>
        <row r="12">
          <cell r="L12" t="str">
            <v>莫之汇</v>
          </cell>
          <cell r="M12">
            <v>12223</v>
          </cell>
          <cell r="N12">
            <v>12223</v>
          </cell>
          <cell r="O12">
            <v>1.2223</v>
          </cell>
        </row>
        <row r="13">
          <cell r="L13" t="str">
            <v>钱潇伟</v>
          </cell>
          <cell r="M13">
            <v>80000</v>
          </cell>
          <cell r="N13">
            <v>80000</v>
          </cell>
          <cell r="O13">
            <v>8</v>
          </cell>
        </row>
        <row r="14">
          <cell r="L14" t="str">
            <v>宋丽凤</v>
          </cell>
          <cell r="M14">
            <v>64000</v>
          </cell>
          <cell r="N14">
            <v>64000</v>
          </cell>
          <cell r="O14">
            <v>6.4</v>
          </cell>
        </row>
        <row r="15">
          <cell r="L15" t="str">
            <v>孙仰阳</v>
          </cell>
          <cell r="M15">
            <v>138000</v>
          </cell>
          <cell r="N15">
            <v>138000</v>
          </cell>
          <cell r="O15">
            <v>13.8</v>
          </cell>
        </row>
        <row r="16">
          <cell r="L16" t="str">
            <v>王美燕</v>
          </cell>
          <cell r="M16">
            <v>347000</v>
          </cell>
          <cell r="N16">
            <v>347000</v>
          </cell>
          <cell r="O16">
            <v>34.7</v>
          </cell>
        </row>
        <row r="17">
          <cell r="L17" t="str">
            <v>徐君</v>
          </cell>
          <cell r="M17">
            <v>1007916</v>
          </cell>
          <cell r="N17">
            <v>1007916</v>
          </cell>
          <cell r="O17">
            <v>100.7916</v>
          </cell>
        </row>
        <row r="18">
          <cell r="L18" t="str">
            <v>杨小东</v>
          </cell>
          <cell r="M18">
            <v>1899000</v>
          </cell>
          <cell r="N18">
            <v>1899000</v>
          </cell>
          <cell r="O18">
            <v>189.9</v>
          </cell>
        </row>
        <row r="19">
          <cell r="L19" t="str">
            <v>张馨怡</v>
          </cell>
          <cell r="M19">
            <v>179698</v>
          </cell>
          <cell r="N19">
            <v>179698</v>
          </cell>
          <cell r="O19">
            <v>17.9698</v>
          </cell>
        </row>
        <row r="20">
          <cell r="L20" t="str">
            <v>张子豪</v>
          </cell>
          <cell r="M20">
            <v>50000</v>
          </cell>
          <cell r="N20">
            <v>50000</v>
          </cell>
          <cell r="O20">
            <v>5</v>
          </cell>
        </row>
        <row r="21">
          <cell r="L21" t="str">
            <v>(空白)</v>
          </cell>
        </row>
        <row r="21">
          <cell r="O21">
            <v>0</v>
          </cell>
        </row>
        <row r="22">
          <cell r="L22" t="str">
            <v>总计</v>
          </cell>
          <cell r="M22">
            <v>16372188</v>
          </cell>
          <cell r="N22">
            <v>16372188</v>
          </cell>
          <cell r="O22">
            <v>1637.2188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6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12</v>
          </cell>
          <cell r="I22">
            <v>738000</v>
          </cell>
          <cell r="J22">
            <v>738000</v>
          </cell>
          <cell r="K22">
            <v>73.8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25</v>
          </cell>
          <cell r="I36">
            <v>31400</v>
          </cell>
          <cell r="J36">
            <v>31400</v>
          </cell>
          <cell r="K36">
            <v>3.14</v>
          </cell>
        </row>
        <row r="37">
          <cell r="G37" t="str">
            <v>陈靓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</row>
        <row r="38">
          <cell r="G38" t="str">
            <v>陈莉娜</v>
          </cell>
          <cell r="H38">
            <v>1</v>
          </cell>
          <cell r="I38">
            <v>310000</v>
          </cell>
          <cell r="J38">
            <v>310000</v>
          </cell>
          <cell r="K38">
            <v>31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1</v>
          </cell>
          <cell r="I41">
            <v>341900</v>
          </cell>
          <cell r="J41">
            <v>341900</v>
          </cell>
          <cell r="K41">
            <v>34.19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8500</v>
          </cell>
          <cell r="J50">
            <v>8500</v>
          </cell>
          <cell r="K50">
            <v>0.85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8</v>
          </cell>
          <cell r="I52">
            <v>160000</v>
          </cell>
          <cell r="J52">
            <v>160000</v>
          </cell>
          <cell r="K52">
            <v>16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6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2000</v>
          </cell>
          <cell r="J68">
            <v>2000</v>
          </cell>
          <cell r="K68">
            <v>0.2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366700</v>
          </cell>
          <cell r="J76">
            <v>366700</v>
          </cell>
          <cell r="K76">
            <v>36.67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15</v>
          </cell>
          <cell r="I83">
            <v>358000</v>
          </cell>
          <cell r="J83">
            <v>358000</v>
          </cell>
          <cell r="K83">
            <v>35.8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2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62000</v>
          </cell>
          <cell r="J99">
            <v>62000</v>
          </cell>
          <cell r="K99">
            <v>6.2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100000</v>
          </cell>
          <cell r="J108">
            <v>100000</v>
          </cell>
          <cell r="K108">
            <v>10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1</v>
          </cell>
          <cell r="I123">
            <v>372000</v>
          </cell>
          <cell r="J123">
            <v>372000</v>
          </cell>
          <cell r="K123">
            <v>37.2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399283</v>
          </cell>
          <cell r="J137">
            <v>399283</v>
          </cell>
          <cell r="K137">
            <v>39.9283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0</v>
          </cell>
          <cell r="I175">
            <v>100000</v>
          </cell>
          <cell r="J175">
            <v>100000</v>
          </cell>
          <cell r="K175">
            <v>10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288348</v>
          </cell>
          <cell r="J202">
            <v>288348</v>
          </cell>
          <cell r="K202">
            <v>28.8348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17888</v>
          </cell>
          <cell r="J230">
            <v>17888</v>
          </cell>
          <cell r="K230">
            <v>1.7888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6</v>
          </cell>
          <cell r="I232">
            <v>40000</v>
          </cell>
          <cell r="J232">
            <v>40000</v>
          </cell>
          <cell r="K232">
            <v>4</v>
          </cell>
        </row>
        <row r="233">
          <cell r="G233" t="str">
            <v>李思聪</v>
          </cell>
          <cell r="H233">
            <v>3</v>
          </cell>
          <cell r="I233">
            <v>90000</v>
          </cell>
          <cell r="J233">
            <v>90000</v>
          </cell>
          <cell r="K233">
            <v>9</v>
          </cell>
        </row>
        <row r="234">
          <cell r="G234" t="str">
            <v>李思思</v>
          </cell>
          <cell r="H234">
            <v>0</v>
          </cell>
          <cell r="I234">
            <v>4000</v>
          </cell>
          <cell r="J234">
            <v>4000</v>
          </cell>
          <cell r="K234">
            <v>0.4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4</v>
          </cell>
          <cell r="I239">
            <v>100000</v>
          </cell>
          <cell r="J239">
            <v>100000</v>
          </cell>
          <cell r="K239">
            <v>10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李雨蒙</v>
          </cell>
          <cell r="H241">
            <v>2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李玉莺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G243" t="str">
            <v>李志明</v>
          </cell>
          <cell r="H243">
            <v>1</v>
          </cell>
          <cell r="I243">
            <v>491000</v>
          </cell>
          <cell r="J243">
            <v>491000</v>
          </cell>
          <cell r="K243">
            <v>49.1</v>
          </cell>
        </row>
        <row r="244">
          <cell r="G244" t="str">
            <v>厉笑天</v>
          </cell>
          <cell r="H244">
            <v>0</v>
          </cell>
          <cell r="I244">
            <v>90000</v>
          </cell>
          <cell r="J244">
            <v>90000</v>
          </cell>
          <cell r="K244">
            <v>9</v>
          </cell>
        </row>
        <row r="245">
          <cell r="G245" t="str">
            <v>梁裔欣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林华菁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林慧婷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林婕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G249" t="str">
            <v>林晓凤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凌岚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凌思宇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凌毅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G253" t="str">
            <v>刘呈锦</v>
          </cell>
          <cell r="H253">
            <v>0</v>
          </cell>
          <cell r="I253">
            <v>181000</v>
          </cell>
          <cell r="J253">
            <v>181000</v>
          </cell>
          <cell r="K253">
            <v>18.1</v>
          </cell>
        </row>
        <row r="254">
          <cell r="G254" t="str">
            <v>刘笛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G255" t="str">
            <v>刘栋</v>
          </cell>
          <cell r="H255">
            <v>0</v>
          </cell>
          <cell r="I255">
            <v>20000</v>
          </cell>
          <cell r="J255">
            <v>20000</v>
          </cell>
          <cell r="K255">
            <v>2</v>
          </cell>
        </row>
        <row r="256">
          <cell r="G256" t="str">
            <v>刘国平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G257" t="str">
            <v>刘佳伟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刘洁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刘凛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刘璐萱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G261" t="str">
            <v>刘敏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刘盼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刘诗葭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刘婷婷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刘雯君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刘歆玥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刘雪菁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刘一畅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G269" t="str">
            <v>刘一瑾</v>
          </cell>
          <cell r="H269">
            <v>3</v>
          </cell>
          <cell r="I269">
            <v>400000</v>
          </cell>
          <cell r="J269">
            <v>400000</v>
          </cell>
          <cell r="K269">
            <v>40</v>
          </cell>
        </row>
        <row r="270">
          <cell r="G270" t="str">
            <v>刘臻澜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陆丹怡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陆红霞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陆华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陆骅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陆佳妮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陆可妍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陆利冬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陆莉娟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陆秋妍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陆天娇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陆薇薇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陆炜晶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G283" t="str">
            <v>陆文岚</v>
          </cell>
          <cell r="H283">
            <v>0</v>
          </cell>
          <cell r="I283">
            <v>65000</v>
          </cell>
          <cell r="J283">
            <v>65000</v>
          </cell>
          <cell r="K283">
            <v>6.5</v>
          </cell>
        </row>
        <row r="284">
          <cell r="G284" t="str">
            <v>陆贤翔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陆雅雯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陆彦昕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陆宇菲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陆韵芸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陆志明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陆志远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罗秋慧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罗晓雯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骆奕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吕婷婷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马成斌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马俊德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G297" t="str">
            <v>马良</v>
          </cell>
          <cell r="H297">
            <v>0</v>
          </cell>
          <cell r="I297">
            <v>12300</v>
          </cell>
          <cell r="J297">
            <v>12300</v>
          </cell>
          <cell r="K297">
            <v>1.23</v>
          </cell>
        </row>
        <row r="298">
          <cell r="G298" t="str">
            <v>马秋红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马胜伟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马涛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马燕清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马玉梅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马越骋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马智杰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毛晶洁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G306" t="str">
            <v>茅敏艳</v>
          </cell>
          <cell r="H306">
            <v>1</v>
          </cell>
          <cell r="I306">
            <v>402465</v>
          </cell>
          <cell r="J306">
            <v>402465</v>
          </cell>
          <cell r="K306">
            <v>40.2465</v>
          </cell>
        </row>
        <row r="307">
          <cell r="G307" t="str">
            <v>茅毅桢</v>
          </cell>
          <cell r="H307">
            <v>6</v>
          </cell>
          <cell r="I307">
            <v>50000</v>
          </cell>
          <cell r="J307">
            <v>50000</v>
          </cell>
          <cell r="K307">
            <v>5</v>
          </cell>
        </row>
        <row r="308">
          <cell r="G308" t="str">
            <v>梅娟</v>
          </cell>
          <cell r="H308">
            <v>0</v>
          </cell>
          <cell r="I308">
            <v>141500</v>
          </cell>
          <cell r="J308">
            <v>141500</v>
          </cell>
          <cell r="K308">
            <v>14.15</v>
          </cell>
        </row>
        <row r="309">
          <cell r="G309" t="str">
            <v>孟苗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孟庆龙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闵亮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G312" t="str">
            <v>莫之汇</v>
          </cell>
          <cell r="H312">
            <v>0</v>
          </cell>
          <cell r="I312">
            <v>58100</v>
          </cell>
          <cell r="J312">
            <v>58100</v>
          </cell>
          <cell r="K312">
            <v>5.81</v>
          </cell>
        </row>
        <row r="313">
          <cell r="G313" t="str">
            <v>缪维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那智玉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倪颉成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倪金瑛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G317" t="str">
            <v>倪静</v>
          </cell>
          <cell r="H317">
            <v>0</v>
          </cell>
          <cell r="I317">
            <v>100000</v>
          </cell>
          <cell r="J317">
            <v>100000</v>
          </cell>
          <cell r="K317">
            <v>10</v>
          </cell>
        </row>
        <row r="318">
          <cell r="G318" t="str">
            <v>倪文华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倪叶东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倪祖欣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潘婕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G322" t="str">
            <v>潘群铭</v>
          </cell>
          <cell r="H322">
            <v>0</v>
          </cell>
          <cell r="I322">
            <v>19000</v>
          </cell>
          <cell r="J322">
            <v>19000</v>
          </cell>
          <cell r="K322">
            <v>1.9</v>
          </cell>
        </row>
        <row r="323">
          <cell r="G323" t="str">
            <v>潘盛伟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G324" t="str">
            <v>潘亦如</v>
          </cell>
          <cell r="H324">
            <v>0</v>
          </cell>
          <cell r="I324">
            <v>100000</v>
          </cell>
          <cell r="J324">
            <v>100000</v>
          </cell>
          <cell r="K324">
            <v>10</v>
          </cell>
        </row>
        <row r="325">
          <cell r="G325" t="str">
            <v>裴乐园</v>
          </cell>
          <cell r="H325">
            <v>1</v>
          </cell>
          <cell r="I325">
            <v>111000</v>
          </cell>
          <cell r="J325">
            <v>111000</v>
          </cell>
          <cell r="K325">
            <v>11.1</v>
          </cell>
        </row>
        <row r="326">
          <cell r="G326" t="str">
            <v>裴文良</v>
          </cell>
          <cell r="H326">
            <v>0</v>
          </cell>
          <cell r="I326">
            <v>499000</v>
          </cell>
          <cell r="J326">
            <v>499000</v>
          </cell>
          <cell r="K326">
            <v>49.9</v>
          </cell>
        </row>
        <row r="327">
          <cell r="G327" t="str">
            <v>彭婷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彭韦欣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G329" t="str">
            <v>彭小红</v>
          </cell>
          <cell r="H329">
            <v>0</v>
          </cell>
          <cell r="I329">
            <v>2734</v>
          </cell>
          <cell r="J329">
            <v>2734</v>
          </cell>
          <cell r="K329">
            <v>0.2734</v>
          </cell>
        </row>
        <row r="330">
          <cell r="G330" t="str">
            <v>彭永东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浦东分行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浦建峰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钱慧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G334" t="str">
            <v>钱潇伟</v>
          </cell>
          <cell r="H334">
            <v>1</v>
          </cell>
          <cell r="I334">
            <v>407000</v>
          </cell>
          <cell r="J334">
            <v>407000</v>
          </cell>
          <cell r="K334">
            <v>40.7</v>
          </cell>
        </row>
        <row r="335">
          <cell r="G335" t="str">
            <v>钱晓琳</v>
          </cell>
          <cell r="H335">
            <v>0</v>
          </cell>
          <cell r="I335">
            <v>39800</v>
          </cell>
          <cell r="J335">
            <v>39800</v>
          </cell>
          <cell r="K335">
            <v>3.98</v>
          </cell>
        </row>
        <row r="336">
          <cell r="G336" t="str">
            <v>钱雨阳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G337" t="str">
            <v>乔国亭</v>
          </cell>
          <cell r="H337">
            <v>0</v>
          </cell>
          <cell r="I337">
            <v>30000</v>
          </cell>
          <cell r="J337">
            <v>30000</v>
          </cell>
          <cell r="K337">
            <v>3</v>
          </cell>
        </row>
        <row r="338">
          <cell r="G338" t="str">
            <v>乔琼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乔向红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乔宇英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秦斌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秦波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秦萃薇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秦海风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邱诗悦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邱智慧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G347" t="str">
            <v>瞿剑萍</v>
          </cell>
          <cell r="H347">
            <v>0</v>
          </cell>
          <cell r="I347">
            <v>170000</v>
          </cell>
          <cell r="J347">
            <v>170000</v>
          </cell>
          <cell r="K347">
            <v>17</v>
          </cell>
        </row>
        <row r="348">
          <cell r="G348" t="str">
            <v>瞿洁</v>
          </cell>
          <cell r="H348">
            <v>0</v>
          </cell>
          <cell r="I348">
            <v>200000</v>
          </cell>
          <cell r="J348">
            <v>200000</v>
          </cell>
          <cell r="K348">
            <v>20</v>
          </cell>
        </row>
        <row r="349">
          <cell r="G349" t="str">
            <v>瞿贤娥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瞿逸程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任露霄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G352" t="str">
            <v>沙彬彬</v>
          </cell>
          <cell r="H352">
            <v>1</v>
          </cell>
          <cell r="I352">
            <v>130000</v>
          </cell>
          <cell r="J352">
            <v>130000</v>
          </cell>
          <cell r="K352">
            <v>13</v>
          </cell>
        </row>
        <row r="353">
          <cell r="G353" t="str">
            <v>沙莎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尚啸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邵文杰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邵秀梅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邵驿涵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沈春梅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沈国青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沈佳燕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沈磊蕾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G362" t="str">
            <v>沈丽莉</v>
          </cell>
          <cell r="H362">
            <v>0</v>
          </cell>
          <cell r="I362">
            <v>80000</v>
          </cell>
          <cell r="J362">
            <v>80000</v>
          </cell>
          <cell r="K362">
            <v>8</v>
          </cell>
        </row>
        <row r="363">
          <cell r="G363" t="str">
            <v>沈丽清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G364" t="str">
            <v>沈凌苇</v>
          </cell>
          <cell r="H364">
            <v>0</v>
          </cell>
          <cell r="I364">
            <v>200000</v>
          </cell>
          <cell r="J364">
            <v>200000</v>
          </cell>
          <cell r="K364">
            <v>20</v>
          </cell>
        </row>
        <row r="365">
          <cell r="G365" t="str">
            <v>沈潞逸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沈思远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沈晔玮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沈奕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沈逸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盛瑷卉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盛健隽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G372" t="str">
            <v>施佳杰</v>
          </cell>
          <cell r="H372">
            <v>0</v>
          </cell>
          <cell r="I372">
            <v>3000</v>
          </cell>
          <cell r="J372">
            <v>3000</v>
          </cell>
          <cell r="K372">
            <v>0.3</v>
          </cell>
        </row>
        <row r="373">
          <cell r="G373" t="str">
            <v>施嘉程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施梅华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施敏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施石欣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施瑜婷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史嘉杰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G379" t="str">
            <v>寿春连</v>
          </cell>
          <cell r="H379">
            <v>1</v>
          </cell>
          <cell r="I379">
            <v>43000</v>
          </cell>
          <cell r="J379">
            <v>43000</v>
          </cell>
          <cell r="K379">
            <v>4.3</v>
          </cell>
        </row>
        <row r="380">
          <cell r="G380" t="str">
            <v>舒欣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宋丹红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宋家豪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G383" t="str">
            <v>宋丽凤</v>
          </cell>
          <cell r="H383">
            <v>0</v>
          </cell>
          <cell r="I383">
            <v>577000</v>
          </cell>
          <cell r="J383">
            <v>577000</v>
          </cell>
          <cell r="K383">
            <v>57.7</v>
          </cell>
        </row>
        <row r="384">
          <cell r="G384" t="str">
            <v>宋露霞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宋莹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宋瀛英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G387" t="str">
            <v>苏英</v>
          </cell>
          <cell r="H387">
            <v>0</v>
          </cell>
          <cell r="I387">
            <v>19000</v>
          </cell>
          <cell r="J387">
            <v>19000</v>
          </cell>
          <cell r="K387">
            <v>1.9</v>
          </cell>
        </row>
        <row r="388">
          <cell r="G388" t="str">
            <v>孙晨璐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G389" t="str">
            <v>孙倩雯</v>
          </cell>
          <cell r="H389">
            <v>0</v>
          </cell>
          <cell r="I389">
            <v>100000</v>
          </cell>
          <cell r="J389">
            <v>100000</v>
          </cell>
          <cell r="K389">
            <v>10</v>
          </cell>
        </row>
        <row r="390">
          <cell r="G390" t="str">
            <v>孙瞿琰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孙思敏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孙惟讷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孙燕妮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G394" t="str">
            <v>孙仰阳</v>
          </cell>
          <cell r="H394">
            <v>0</v>
          </cell>
          <cell r="I394">
            <v>336222</v>
          </cell>
          <cell r="J394">
            <v>336222</v>
          </cell>
          <cell r="K394">
            <v>33.6222</v>
          </cell>
        </row>
        <row r="395">
          <cell r="G395" t="str">
            <v>孙祎莉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孙逸云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孙瑜婷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孙悦</v>
          </cell>
          <cell r="H398">
            <v>0</v>
          </cell>
          <cell r="I398">
            <v>200000</v>
          </cell>
          <cell r="J398">
            <v>200000</v>
          </cell>
          <cell r="K398">
            <v>20</v>
          </cell>
        </row>
        <row r="399">
          <cell r="G399" t="str">
            <v>孙智涛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孙忠权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G401" t="str">
            <v>谈霞震</v>
          </cell>
          <cell r="H401">
            <v>0</v>
          </cell>
          <cell r="I401">
            <v>30000</v>
          </cell>
          <cell r="J401">
            <v>30000</v>
          </cell>
          <cell r="K401">
            <v>3</v>
          </cell>
        </row>
        <row r="402">
          <cell r="G402" t="str">
            <v>谈新芳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谭茗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汤成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汤皓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G406" t="str">
            <v>汤佳元</v>
          </cell>
          <cell r="H406">
            <v>0</v>
          </cell>
          <cell r="I406">
            <v>10000</v>
          </cell>
          <cell r="J406">
            <v>10000</v>
          </cell>
          <cell r="K406">
            <v>1</v>
          </cell>
        </row>
        <row r="407">
          <cell r="G407" t="str">
            <v>汤明昊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汤珮蓉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唐安明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唐蓓莉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唐丹恒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唐嘉烨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</row>
        <row r="413">
          <cell r="G413" t="str">
            <v>唐瑞</v>
          </cell>
          <cell r="H413">
            <v>0</v>
          </cell>
          <cell r="I413">
            <v>200000</v>
          </cell>
          <cell r="J413">
            <v>200000</v>
          </cell>
          <cell r="K413">
            <v>20</v>
          </cell>
        </row>
        <row r="414">
          <cell r="G414" t="str">
            <v>唐诗蓓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唐伟国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G416" t="str">
            <v>唐雯</v>
          </cell>
          <cell r="H416">
            <v>1</v>
          </cell>
          <cell r="I416">
            <v>50000</v>
          </cell>
          <cell r="J416">
            <v>50000</v>
          </cell>
          <cell r="K416">
            <v>5</v>
          </cell>
        </row>
        <row r="417">
          <cell r="G417" t="str">
            <v>唐雄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唐秀鸳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唐奕俊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唐志华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G422" t="str">
            <v>陶宏伟</v>
          </cell>
          <cell r="H422">
            <v>0</v>
          </cell>
          <cell r="I422">
            <v>50000</v>
          </cell>
          <cell r="J422">
            <v>50000</v>
          </cell>
          <cell r="K422">
            <v>5</v>
          </cell>
        </row>
        <row r="423">
          <cell r="G423" t="str">
            <v>陶轶欧</v>
          </cell>
          <cell r="H423">
            <v>0</v>
          </cell>
          <cell r="I423">
            <v>100000</v>
          </cell>
          <cell r="J423">
            <v>100000</v>
          </cell>
          <cell r="K423">
            <v>10</v>
          </cell>
        </row>
        <row r="424">
          <cell r="G424" t="str">
            <v>陶咏蕾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G425" t="str">
            <v>滕明琰</v>
          </cell>
          <cell r="H425">
            <v>0</v>
          </cell>
          <cell r="I425">
            <v>20000</v>
          </cell>
          <cell r="J425">
            <v>20000</v>
          </cell>
          <cell r="K425">
            <v>2</v>
          </cell>
        </row>
        <row r="426">
          <cell r="G426" t="str">
            <v>田轩飏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</row>
        <row r="427">
          <cell r="G427" t="str">
            <v>田雨蔚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G428" t="str">
            <v>童思佳</v>
          </cell>
          <cell r="H428">
            <v>8</v>
          </cell>
          <cell r="I428">
            <v>22000</v>
          </cell>
          <cell r="J428">
            <v>22000</v>
          </cell>
          <cell r="K428">
            <v>2.2</v>
          </cell>
        </row>
        <row r="429">
          <cell r="G429" t="str">
            <v>万华</v>
          </cell>
          <cell r="H429">
            <v>2</v>
          </cell>
          <cell r="I429">
            <v>967334</v>
          </cell>
          <cell r="J429">
            <v>967334</v>
          </cell>
          <cell r="K429">
            <v>96.7334</v>
          </cell>
        </row>
        <row r="430">
          <cell r="G430" t="str">
            <v>万佳来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万云峰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汪承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王晨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王纯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王凡一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王方欣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王国华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王国良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王海静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王浩源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王合波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王华兴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G443" t="str">
            <v>王佳艺</v>
          </cell>
          <cell r="H443">
            <v>0</v>
          </cell>
          <cell r="I443">
            <v>105000</v>
          </cell>
          <cell r="J443">
            <v>105000</v>
          </cell>
          <cell r="K443">
            <v>10.5</v>
          </cell>
        </row>
        <row r="444">
          <cell r="G444" t="str">
            <v>王建飞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王静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王立斌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王丽丽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G448" t="str">
            <v>王美燕</v>
          </cell>
          <cell r="H448">
            <v>31</v>
          </cell>
          <cell r="I448">
            <v>745400</v>
          </cell>
          <cell r="J448">
            <v>745400</v>
          </cell>
          <cell r="K448">
            <v>74.54</v>
          </cell>
        </row>
        <row r="449">
          <cell r="G449" t="str">
            <v>王明霞</v>
          </cell>
          <cell r="H449">
            <v>0</v>
          </cell>
          <cell r="I449">
            <v>390000</v>
          </cell>
          <cell r="J449">
            <v>390000</v>
          </cell>
          <cell r="K449">
            <v>39</v>
          </cell>
        </row>
        <row r="450">
          <cell r="G450" t="str">
            <v>王萍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</row>
        <row r="451">
          <cell r="G451" t="str">
            <v>王瑞睿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G452" t="str">
            <v>王睿安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王诗怡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王涛萍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王维平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王晓军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王晓鹂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G458" t="str">
            <v>王艳红</v>
          </cell>
          <cell r="H458">
            <v>0</v>
          </cell>
          <cell r="I458">
            <v>221000</v>
          </cell>
          <cell r="J458">
            <v>221000</v>
          </cell>
          <cell r="K458">
            <v>22.1</v>
          </cell>
        </row>
        <row r="459">
          <cell r="G459" t="str">
            <v>王燕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王一静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王雨佳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王玥琦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G463" t="str">
            <v>王喆</v>
          </cell>
          <cell r="H463">
            <v>0</v>
          </cell>
          <cell r="I463">
            <v>3500</v>
          </cell>
          <cell r="J463">
            <v>3500</v>
          </cell>
          <cell r="K463">
            <v>0.35</v>
          </cell>
        </row>
        <row r="464">
          <cell r="G464" t="str">
            <v>王臻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王正平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王之韵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王子奇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G468" t="str">
            <v>韦晔</v>
          </cell>
          <cell r="H468">
            <v>0</v>
          </cell>
          <cell r="I468">
            <v>8000</v>
          </cell>
          <cell r="J468">
            <v>8000</v>
          </cell>
          <cell r="K468">
            <v>0.8</v>
          </cell>
        </row>
        <row r="469">
          <cell r="G469" t="str">
            <v>韦钰茹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卫爱丽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卫春雷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位帅琦</v>
          </cell>
          <cell r="H472">
            <v>17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翁素仪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G474" t="str">
            <v>翁婷婷</v>
          </cell>
          <cell r="H474">
            <v>7</v>
          </cell>
          <cell r="I474">
            <v>640000</v>
          </cell>
          <cell r="J474">
            <v>640000</v>
          </cell>
          <cell r="K474">
            <v>64</v>
          </cell>
        </row>
        <row r="475">
          <cell r="G475" t="str">
            <v>吴爱萍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吴尔夫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G477" t="str">
            <v>吴杲</v>
          </cell>
          <cell r="H477">
            <v>0</v>
          </cell>
          <cell r="I477">
            <v>40000</v>
          </cell>
          <cell r="J477">
            <v>40000</v>
          </cell>
          <cell r="K477">
            <v>4</v>
          </cell>
        </row>
        <row r="478">
          <cell r="G478" t="str">
            <v>吴佳妮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吴佳雯</v>
          </cell>
          <cell r="H479">
            <v>5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吴疆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G482" t="str">
            <v>吴静艺</v>
          </cell>
          <cell r="H482">
            <v>5</v>
          </cell>
          <cell r="I482">
            <v>22000</v>
          </cell>
          <cell r="J482">
            <v>22000</v>
          </cell>
          <cell r="K482">
            <v>2.2</v>
          </cell>
        </row>
        <row r="483">
          <cell r="G483" t="str">
            <v>吴俊明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吴明君</v>
          </cell>
          <cell r="H484">
            <v>5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吴天予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吴文通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吴晓华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吴晓艳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G489" t="str">
            <v>吴莹</v>
          </cell>
          <cell r="H489">
            <v>0</v>
          </cell>
          <cell r="I489">
            <v>70000</v>
          </cell>
          <cell r="J489">
            <v>70000</v>
          </cell>
          <cell r="K489">
            <v>7</v>
          </cell>
        </row>
        <row r="490">
          <cell r="G490" t="str">
            <v>吴颖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吴钰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吴泽炬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吴正奕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伍艺锦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奚蕾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G496" t="str">
            <v>奚心雨</v>
          </cell>
          <cell r="H496">
            <v>0</v>
          </cell>
          <cell r="I496">
            <v>74000</v>
          </cell>
          <cell r="J496">
            <v>74000</v>
          </cell>
          <cell r="K496">
            <v>7.4</v>
          </cell>
        </row>
        <row r="497">
          <cell r="G497" t="str">
            <v>夏厦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夏真真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向华溢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肖晓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肖遥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谢佰轩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G503" t="str">
            <v>谢天</v>
          </cell>
          <cell r="H503">
            <v>0</v>
          </cell>
          <cell r="I503">
            <v>5000</v>
          </cell>
          <cell r="J503">
            <v>5000</v>
          </cell>
          <cell r="K503">
            <v>0.5</v>
          </cell>
        </row>
        <row r="504">
          <cell r="G504" t="str">
            <v>谢晓雯</v>
          </cell>
          <cell r="H504">
            <v>0</v>
          </cell>
          <cell r="I504">
            <v>80000</v>
          </cell>
          <cell r="J504">
            <v>80000</v>
          </cell>
          <cell r="K504">
            <v>8</v>
          </cell>
        </row>
        <row r="505">
          <cell r="G505" t="str">
            <v>谢政廷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刑景慧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邢聪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熊祎韬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徐冰樱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徐芳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徐昊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徐洪娣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徐佳颖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G514" t="str">
            <v>徐嘉新</v>
          </cell>
          <cell r="H514">
            <v>0</v>
          </cell>
          <cell r="I514">
            <v>12000</v>
          </cell>
          <cell r="J514">
            <v>12000</v>
          </cell>
          <cell r="K514">
            <v>1.2</v>
          </cell>
        </row>
        <row r="515">
          <cell r="G515" t="str">
            <v>徐建芳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徐金凤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徐进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G518" t="str">
            <v>徐君</v>
          </cell>
          <cell r="H518">
            <v>23</v>
          </cell>
          <cell r="I518">
            <v>2098612</v>
          </cell>
          <cell r="J518">
            <v>2098612</v>
          </cell>
          <cell r="K518">
            <v>209.8612</v>
          </cell>
        </row>
        <row r="519">
          <cell r="G519" t="str">
            <v>徐凯文</v>
          </cell>
          <cell r="H519">
            <v>0</v>
          </cell>
          <cell r="I519">
            <v>50000</v>
          </cell>
          <cell r="J519">
            <v>50000</v>
          </cell>
          <cell r="K519">
            <v>5</v>
          </cell>
        </row>
        <row r="520">
          <cell r="G520" t="str">
            <v>徐曼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徐敏杰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徐明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徐天豪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徐文婧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徐曦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徐晓芸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徐晔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徐亦欢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徐轶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徐圆圆</v>
          </cell>
          <cell r="H530">
            <v>4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徐玥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徐珠佳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许嘉浩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G534" t="str">
            <v>许嘉陆</v>
          </cell>
          <cell r="H534">
            <v>6</v>
          </cell>
          <cell r="I534">
            <v>110000</v>
          </cell>
          <cell r="J534">
            <v>110000</v>
          </cell>
          <cell r="K534">
            <v>11</v>
          </cell>
        </row>
        <row r="535">
          <cell r="G535" t="str">
            <v>许诗怡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G536" t="str">
            <v>许闻多</v>
          </cell>
          <cell r="H536">
            <v>3</v>
          </cell>
          <cell r="I536">
            <v>237000</v>
          </cell>
          <cell r="J536">
            <v>237000</v>
          </cell>
          <cell r="K536">
            <v>23.7</v>
          </cell>
        </row>
        <row r="537">
          <cell r="G537" t="str">
            <v>许益畅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薛锋杰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薛建国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薛文佳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G541" t="str">
            <v>薛晓晨</v>
          </cell>
          <cell r="H541">
            <v>0</v>
          </cell>
          <cell r="I541">
            <v>1000</v>
          </cell>
          <cell r="J541">
            <v>1000</v>
          </cell>
          <cell r="K541">
            <v>0.1</v>
          </cell>
        </row>
        <row r="542">
          <cell r="G542" t="str">
            <v>薛筱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严超弘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严澄澜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G545" t="str">
            <v>严丹</v>
          </cell>
          <cell r="H545">
            <v>1</v>
          </cell>
          <cell r="I545">
            <v>30000</v>
          </cell>
          <cell r="J545">
            <v>30000</v>
          </cell>
          <cell r="K545">
            <v>3</v>
          </cell>
        </row>
        <row r="546">
          <cell r="G546" t="str">
            <v>严洁颖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严平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严志华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颜芳芳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颜容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杨传毅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G552" t="str">
            <v>杨欢</v>
          </cell>
          <cell r="H552">
            <v>1</v>
          </cell>
          <cell r="I552">
            <v>133760</v>
          </cell>
          <cell r="J552">
            <v>133760</v>
          </cell>
          <cell r="K552">
            <v>13.376</v>
          </cell>
        </row>
        <row r="553">
          <cell r="G553" t="str">
            <v>杨佳浩</v>
          </cell>
          <cell r="H553">
            <v>0</v>
          </cell>
          <cell r="I553">
            <v>10000</v>
          </cell>
          <cell r="J553">
            <v>10000</v>
          </cell>
          <cell r="K553">
            <v>1</v>
          </cell>
        </row>
        <row r="554">
          <cell r="G554" t="str">
            <v>杨佳伟</v>
          </cell>
          <cell r="H554">
            <v>0</v>
          </cell>
          <cell r="I554">
            <v>9256</v>
          </cell>
          <cell r="J554">
            <v>9256</v>
          </cell>
          <cell r="K554">
            <v>0.9256</v>
          </cell>
        </row>
        <row r="555">
          <cell r="G555" t="str">
            <v>杨坚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杨杰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杨静岚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G559" t="str">
            <v>杨珏珺</v>
          </cell>
          <cell r="H559">
            <v>6</v>
          </cell>
          <cell r="I559">
            <v>433000</v>
          </cell>
          <cell r="J559">
            <v>433000</v>
          </cell>
          <cell r="K559">
            <v>43.3</v>
          </cell>
        </row>
        <row r="560">
          <cell r="G560" t="str">
            <v>杨蕾敏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G561" t="str">
            <v>杨丽凤</v>
          </cell>
          <cell r="H561">
            <v>0</v>
          </cell>
          <cell r="I561">
            <v>20000</v>
          </cell>
          <cell r="J561">
            <v>20000</v>
          </cell>
          <cell r="K561">
            <v>2</v>
          </cell>
        </row>
        <row r="562">
          <cell r="G562" t="str">
            <v>杨丽萍</v>
          </cell>
          <cell r="H562">
            <v>0</v>
          </cell>
          <cell r="I562">
            <v>62500</v>
          </cell>
          <cell r="J562">
            <v>62500</v>
          </cell>
          <cell r="K562">
            <v>6.25</v>
          </cell>
        </row>
        <row r="563">
          <cell r="G563" t="str">
            <v>杨荣</v>
          </cell>
          <cell r="H563">
            <v>0</v>
          </cell>
          <cell r="I563">
            <v>85880</v>
          </cell>
          <cell r="J563">
            <v>85880</v>
          </cell>
          <cell r="K563">
            <v>8.588</v>
          </cell>
        </row>
        <row r="564">
          <cell r="G564" t="str">
            <v>杨维维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杨玮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杨卫兴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杨文莉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杨习里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G569" t="str">
            <v>杨小东</v>
          </cell>
          <cell r="H569">
            <v>48</v>
          </cell>
          <cell r="I569">
            <v>5250500</v>
          </cell>
          <cell r="J569">
            <v>5250500</v>
          </cell>
          <cell r="K569">
            <v>525.05</v>
          </cell>
        </row>
        <row r="570">
          <cell r="G570" t="str">
            <v>杨晓露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杨新英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杨燕</v>
          </cell>
          <cell r="H572">
            <v>2</v>
          </cell>
          <cell r="I572">
            <v>0</v>
          </cell>
          <cell r="J572">
            <v>0</v>
          </cell>
          <cell r="K572">
            <v>0</v>
          </cell>
        </row>
        <row r="573">
          <cell r="G573" t="str">
            <v>杨阳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杨宇鹭</v>
          </cell>
          <cell r="H574">
            <v>2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杨玉良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杨裕丹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杨园君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杨玥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姚慧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姚磊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姚翊佳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姚永平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G583" t="str">
            <v>姚庄静</v>
          </cell>
          <cell r="H583">
            <v>0</v>
          </cell>
          <cell r="I583">
            <v>6000</v>
          </cell>
          <cell r="J583">
            <v>6000</v>
          </cell>
          <cell r="K583">
            <v>0.6</v>
          </cell>
        </row>
        <row r="584">
          <cell r="G584" t="str">
            <v>叶逢春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叶佳慧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叶黎恒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叶薇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叶玉珏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叶志文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G590" t="str">
            <v>殷凤</v>
          </cell>
          <cell r="H590">
            <v>0</v>
          </cell>
          <cell r="I590">
            <v>157700</v>
          </cell>
          <cell r="J590">
            <v>157700</v>
          </cell>
          <cell r="K590">
            <v>15.77</v>
          </cell>
        </row>
        <row r="591">
          <cell r="G591" t="str">
            <v>殷锡娟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殷正宇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尹爱华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G594" t="str">
            <v>尹磊</v>
          </cell>
          <cell r="H594">
            <v>0</v>
          </cell>
          <cell r="I594">
            <v>110862</v>
          </cell>
          <cell r="J594">
            <v>110862</v>
          </cell>
          <cell r="K594">
            <v>11.0862</v>
          </cell>
        </row>
        <row r="595">
          <cell r="G595" t="str">
            <v>尹婷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尹霞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尹一卉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应艳婷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尤丽清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尤怡慧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尤子吟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G602" t="str">
            <v>于红</v>
          </cell>
          <cell r="H602">
            <v>0</v>
          </cell>
          <cell r="I602">
            <v>315000</v>
          </cell>
          <cell r="J602">
            <v>315000</v>
          </cell>
          <cell r="K602">
            <v>31.5</v>
          </cell>
        </row>
        <row r="603">
          <cell r="G603" t="str">
            <v>于家豪</v>
          </cell>
          <cell r="H603">
            <v>0</v>
          </cell>
          <cell r="I603">
            <v>25000</v>
          </cell>
          <cell r="J603">
            <v>25000</v>
          </cell>
          <cell r="K603">
            <v>2.5</v>
          </cell>
        </row>
        <row r="604">
          <cell r="G604" t="str">
            <v>余慧</v>
          </cell>
          <cell r="H604">
            <v>6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俞诚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G606" t="str">
            <v>俞岭岭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俞倩文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俞卫民</v>
          </cell>
          <cell r="H608">
            <v>0</v>
          </cell>
          <cell r="I608">
            <v>500</v>
          </cell>
          <cell r="J608">
            <v>500</v>
          </cell>
          <cell r="K608">
            <v>0.05</v>
          </cell>
        </row>
        <row r="609">
          <cell r="G609" t="str">
            <v>俞晓丹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俞勇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虞倩琳</v>
          </cell>
          <cell r="H611">
            <v>0</v>
          </cell>
          <cell r="I611">
            <v>50000</v>
          </cell>
          <cell r="J611">
            <v>50000</v>
          </cell>
          <cell r="K611">
            <v>5</v>
          </cell>
        </row>
        <row r="612">
          <cell r="G612" t="str">
            <v>郁勤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郁悦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G614" t="str">
            <v>袁冰</v>
          </cell>
          <cell r="H614">
            <v>1</v>
          </cell>
          <cell r="I614">
            <v>200000</v>
          </cell>
          <cell r="J614">
            <v>200000</v>
          </cell>
          <cell r="K614">
            <v>20</v>
          </cell>
        </row>
        <row r="615">
          <cell r="G615" t="str">
            <v>袁文杰</v>
          </cell>
          <cell r="H615">
            <v>0</v>
          </cell>
          <cell r="I615">
            <v>100000</v>
          </cell>
          <cell r="J615">
            <v>100000</v>
          </cell>
          <cell r="K615">
            <v>10</v>
          </cell>
        </row>
        <row r="616">
          <cell r="G616" t="str">
            <v>袁瀛波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詹博睿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G618" t="str">
            <v>张?</v>
          </cell>
          <cell r="H618">
            <v>0</v>
          </cell>
          <cell r="I618">
            <v>1000</v>
          </cell>
          <cell r="J618">
            <v>1000</v>
          </cell>
          <cell r="K618">
            <v>0.1</v>
          </cell>
        </row>
        <row r="619">
          <cell r="G619" t="str">
            <v>张爱琴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张超豪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张朝明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G622" t="str">
            <v>张晨</v>
          </cell>
          <cell r="H622">
            <v>0</v>
          </cell>
          <cell r="I622">
            <v>27700</v>
          </cell>
          <cell r="J622">
            <v>27700</v>
          </cell>
          <cell r="K622">
            <v>2.77</v>
          </cell>
        </row>
        <row r="623">
          <cell r="G623" t="str">
            <v>张诚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张大伟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张欢</v>
          </cell>
          <cell r="H625">
            <v>2</v>
          </cell>
          <cell r="I625">
            <v>0</v>
          </cell>
          <cell r="J625">
            <v>0</v>
          </cell>
          <cell r="K625">
            <v>0</v>
          </cell>
        </row>
        <row r="626">
          <cell r="G626" t="str">
            <v>张晖</v>
          </cell>
          <cell r="H626">
            <v>0</v>
          </cell>
          <cell r="I626">
            <v>74700</v>
          </cell>
          <cell r="J626">
            <v>74700</v>
          </cell>
          <cell r="K626">
            <v>7.47</v>
          </cell>
        </row>
        <row r="627">
          <cell r="G627" t="str">
            <v>张佳勤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张洁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张静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张峻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张丽莉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张俪馨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G633" t="str">
            <v>张林美</v>
          </cell>
          <cell r="H633">
            <v>6</v>
          </cell>
          <cell r="I633">
            <v>58000</v>
          </cell>
          <cell r="J633">
            <v>58000</v>
          </cell>
          <cell r="K633">
            <v>5.8</v>
          </cell>
        </row>
        <row r="634">
          <cell r="G634" t="str">
            <v>张禄华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张佩君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张琴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张琼斐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张蓉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张润雨</v>
          </cell>
          <cell r="H639">
            <v>0</v>
          </cell>
          <cell r="I639">
            <v>130000</v>
          </cell>
          <cell r="J639">
            <v>130000</v>
          </cell>
          <cell r="K639">
            <v>13</v>
          </cell>
        </row>
        <row r="640">
          <cell r="G640" t="str">
            <v>张诗云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张束娇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G642" t="str">
            <v>张天超</v>
          </cell>
          <cell r="H642">
            <v>0</v>
          </cell>
          <cell r="I642">
            <v>13000</v>
          </cell>
          <cell r="J642">
            <v>13000</v>
          </cell>
          <cell r="K642">
            <v>1.3</v>
          </cell>
        </row>
        <row r="643">
          <cell r="G643" t="str">
            <v>张文晋</v>
          </cell>
          <cell r="H643">
            <v>0</v>
          </cell>
          <cell r="I643">
            <v>50000</v>
          </cell>
          <cell r="J643">
            <v>50000</v>
          </cell>
          <cell r="K643">
            <v>5</v>
          </cell>
        </row>
        <row r="644">
          <cell r="G644" t="str">
            <v>张孝治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G645" t="str">
            <v>张啸</v>
          </cell>
          <cell r="H645">
            <v>0</v>
          </cell>
          <cell r="I645">
            <v>27000</v>
          </cell>
          <cell r="J645">
            <v>27000</v>
          </cell>
          <cell r="K645">
            <v>2.7</v>
          </cell>
        </row>
        <row r="646">
          <cell r="G646" t="str">
            <v>张啸尘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张馨怡</v>
          </cell>
          <cell r="H648">
            <v>4</v>
          </cell>
          <cell r="I648">
            <v>200000</v>
          </cell>
          <cell r="J648">
            <v>200000</v>
          </cell>
          <cell r="K648">
            <v>20</v>
          </cell>
        </row>
        <row r="649">
          <cell r="G649" t="str">
            <v>张徐运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</row>
        <row r="650">
          <cell r="G650" t="str">
            <v>张雅韵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张艳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G653" t="str">
            <v>张燕艳</v>
          </cell>
          <cell r="H653">
            <v>0</v>
          </cell>
          <cell r="I653">
            <v>6000</v>
          </cell>
          <cell r="J653">
            <v>6000</v>
          </cell>
          <cell r="K653">
            <v>0.6</v>
          </cell>
        </row>
        <row r="654">
          <cell r="G654" t="str">
            <v>张燕贇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张洋洋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张怡婷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G657" t="str">
            <v>张怡云</v>
          </cell>
          <cell r="H657">
            <v>0</v>
          </cell>
          <cell r="I657">
            <v>49000</v>
          </cell>
          <cell r="J657">
            <v>49000</v>
          </cell>
          <cell r="K657">
            <v>4.9</v>
          </cell>
        </row>
        <row r="658">
          <cell r="G658" t="str">
            <v>张颖</v>
          </cell>
          <cell r="H658">
            <v>0</v>
          </cell>
          <cell r="I658">
            <v>100000</v>
          </cell>
          <cell r="J658">
            <v>100000</v>
          </cell>
          <cell r="K658">
            <v>10</v>
          </cell>
        </row>
        <row r="659">
          <cell r="G659" t="str">
            <v>张颖寅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张宇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张聿诚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张毓琦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G663" t="str">
            <v>张玥</v>
          </cell>
          <cell r="H663">
            <v>0</v>
          </cell>
          <cell r="I663">
            <v>200000</v>
          </cell>
          <cell r="J663">
            <v>200000</v>
          </cell>
          <cell r="K663">
            <v>20</v>
          </cell>
        </row>
        <row r="664">
          <cell r="G664" t="str">
            <v>张藻微</v>
          </cell>
          <cell r="H664">
            <v>0</v>
          </cell>
          <cell r="I664">
            <v>50600</v>
          </cell>
          <cell r="J664">
            <v>50600</v>
          </cell>
          <cell r="K664">
            <v>5.06</v>
          </cell>
        </row>
        <row r="665">
          <cell r="G665" t="str">
            <v>张臻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张郅骅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张忠友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G668" t="str">
            <v>张子豪</v>
          </cell>
          <cell r="H668">
            <v>2</v>
          </cell>
          <cell r="I668">
            <v>13000</v>
          </cell>
          <cell r="J668">
            <v>13000</v>
          </cell>
          <cell r="K668">
            <v>1.3</v>
          </cell>
        </row>
        <row r="669">
          <cell r="G669" t="str">
            <v>张紫霄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张自然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G671" t="str">
            <v>章逸昊</v>
          </cell>
          <cell r="H671">
            <v>0</v>
          </cell>
          <cell r="I671">
            <v>20000</v>
          </cell>
          <cell r="J671">
            <v>20000</v>
          </cell>
          <cell r="K671">
            <v>2</v>
          </cell>
        </row>
        <row r="672">
          <cell r="G672" t="str">
            <v>赵蓓莲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赵彬燕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赵峰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赵汉青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赵嘉昊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赵娇娇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赵琳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赵市宇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赵轶颖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赵韵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赵张洋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郑聪彦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郑浩君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郑佳伟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G686" t="str">
            <v>郑阳</v>
          </cell>
          <cell r="H686">
            <v>1</v>
          </cell>
          <cell r="I686">
            <v>50000</v>
          </cell>
          <cell r="J686">
            <v>50000</v>
          </cell>
          <cell r="K686">
            <v>5</v>
          </cell>
        </row>
        <row r="687">
          <cell r="G687" t="str">
            <v>郑元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仲维芳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</v>
          </cell>
          <cell r="H689">
            <v>5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周辰峰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周海伦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周华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G693" t="str">
            <v>周慧利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周嘉慧</v>
          </cell>
          <cell r="H694">
            <v>4</v>
          </cell>
          <cell r="I694">
            <v>0</v>
          </cell>
          <cell r="J694">
            <v>0</v>
          </cell>
          <cell r="K694">
            <v>0</v>
          </cell>
        </row>
        <row r="695">
          <cell r="G695" t="str">
            <v>周凯元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周黎明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周玲玲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周美倩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G699" t="str">
            <v>周培松</v>
          </cell>
          <cell r="H699">
            <v>0</v>
          </cell>
          <cell r="I699">
            <v>90000</v>
          </cell>
          <cell r="J699">
            <v>90000</v>
          </cell>
          <cell r="K699">
            <v>9</v>
          </cell>
        </row>
        <row r="700">
          <cell r="G700" t="str">
            <v>周琴</v>
          </cell>
          <cell r="H700">
            <v>0</v>
          </cell>
          <cell r="I700">
            <v>35900</v>
          </cell>
          <cell r="J700">
            <v>35900</v>
          </cell>
          <cell r="K700">
            <v>3.59</v>
          </cell>
        </row>
        <row r="701">
          <cell r="G701" t="str">
            <v>周沁桐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周晴晴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周汝泽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G704" t="str">
            <v>周思亦</v>
          </cell>
          <cell r="H704">
            <v>0</v>
          </cell>
          <cell r="I704">
            <v>311000</v>
          </cell>
          <cell r="J704">
            <v>311000</v>
          </cell>
          <cell r="K704">
            <v>31.1</v>
          </cell>
        </row>
        <row r="705">
          <cell r="G705" t="str">
            <v>周涛远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周天成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周啸天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周昕悦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周欣宇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周欣悦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G712" t="str">
            <v>周燕君</v>
          </cell>
          <cell r="H712">
            <v>0</v>
          </cell>
          <cell r="I712">
            <v>123600</v>
          </cell>
          <cell r="J712">
            <v>123600</v>
          </cell>
          <cell r="K712">
            <v>12.36</v>
          </cell>
        </row>
        <row r="713">
          <cell r="G713" t="str">
            <v>周以倩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周宇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周玉婷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G716" t="str">
            <v>周元弢</v>
          </cell>
          <cell r="H716">
            <v>0</v>
          </cell>
          <cell r="I716">
            <v>2500</v>
          </cell>
          <cell r="J716">
            <v>2500</v>
          </cell>
          <cell r="K716">
            <v>0.25</v>
          </cell>
        </row>
        <row r="717">
          <cell r="G717" t="str">
            <v>周韵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朱承波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朱法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朱芬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朱佳佳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朱佳敏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朱建青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朱洁婷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朱君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朱丽梅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朱清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朱少廷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G731" t="str">
            <v>朱薇</v>
          </cell>
          <cell r="H731">
            <v>0</v>
          </cell>
          <cell r="I731">
            <v>50000</v>
          </cell>
          <cell r="J731">
            <v>50000</v>
          </cell>
          <cell r="K731">
            <v>5</v>
          </cell>
        </row>
        <row r="732">
          <cell r="G732" t="str">
            <v>朱伟彪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朱伟杰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朱小弟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G735" t="str">
            <v>朱旖辰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G736" t="str">
            <v>朱屹帆</v>
          </cell>
          <cell r="H736">
            <v>4</v>
          </cell>
          <cell r="I736">
            <v>10000</v>
          </cell>
          <cell r="J736">
            <v>10000</v>
          </cell>
          <cell r="K736">
            <v>1</v>
          </cell>
        </row>
        <row r="737">
          <cell r="G737" t="str">
            <v>朱勇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朱郁芬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G739" t="str">
            <v>庄佳毅</v>
          </cell>
          <cell r="H739">
            <v>0</v>
          </cell>
          <cell r="I739">
            <v>10000</v>
          </cell>
          <cell r="J739">
            <v>10000</v>
          </cell>
          <cell r="K739">
            <v>1</v>
          </cell>
        </row>
        <row r="740">
          <cell r="G740" t="str">
            <v>庄冉</v>
          </cell>
          <cell r="H740">
            <v>2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邹盛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G742" t="str">
            <v>邹世奇</v>
          </cell>
          <cell r="H742">
            <v>0</v>
          </cell>
          <cell r="I742">
            <v>350000</v>
          </cell>
          <cell r="J742">
            <v>350000</v>
          </cell>
          <cell r="K742">
            <v>35</v>
          </cell>
        </row>
        <row r="743">
          <cell r="G743" t="str">
            <v>(空白)</v>
          </cell>
        </row>
        <row r="743">
          <cell r="K743">
            <v>0</v>
          </cell>
        </row>
        <row r="744">
          <cell r="G744" t="str">
            <v>总计</v>
          </cell>
          <cell r="H744">
            <v>353</v>
          </cell>
          <cell r="I744">
            <v>26257891</v>
          </cell>
          <cell r="J744">
            <v>26257891</v>
          </cell>
          <cell r="K744">
            <v>2625.7891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  <row r="1217">
          <cell r="K1217">
            <v>0</v>
          </cell>
        </row>
        <row r="1218">
          <cell r="K1218">
            <v>0</v>
          </cell>
        </row>
        <row r="1219">
          <cell r="K1219">
            <v>0</v>
          </cell>
        </row>
        <row r="1220">
          <cell r="K1220">
            <v>0</v>
          </cell>
        </row>
        <row r="1221">
          <cell r="K1221">
            <v>0</v>
          </cell>
        </row>
        <row r="1222">
          <cell r="K1222">
            <v>0</v>
          </cell>
        </row>
        <row r="1223">
          <cell r="K1223">
            <v>0</v>
          </cell>
        </row>
        <row r="1224">
          <cell r="K1224">
            <v>0</v>
          </cell>
        </row>
        <row r="1225">
          <cell r="K1225">
            <v>0</v>
          </cell>
        </row>
        <row r="1226">
          <cell r="K1226">
            <v>0</v>
          </cell>
        </row>
        <row r="1227">
          <cell r="K1227">
            <v>0</v>
          </cell>
        </row>
        <row r="1228">
          <cell r="K1228">
            <v>0</v>
          </cell>
        </row>
        <row r="1229">
          <cell r="K1229">
            <v>0</v>
          </cell>
        </row>
        <row r="1230">
          <cell r="K1230">
            <v>0</v>
          </cell>
        </row>
        <row r="1231">
          <cell r="K1231">
            <v>0</v>
          </cell>
        </row>
        <row r="1232">
          <cell r="K1232">
            <v>0</v>
          </cell>
        </row>
        <row r="1233">
          <cell r="K1233">
            <v>0</v>
          </cell>
        </row>
        <row r="1234">
          <cell r="K1234">
            <v>0</v>
          </cell>
        </row>
        <row r="1235">
          <cell r="K1235">
            <v>0</v>
          </cell>
        </row>
        <row r="1236">
          <cell r="K1236">
            <v>0</v>
          </cell>
        </row>
        <row r="1237">
          <cell r="K1237">
            <v>0</v>
          </cell>
        </row>
        <row r="1238">
          <cell r="K1238">
            <v>0</v>
          </cell>
        </row>
        <row r="1239">
          <cell r="K1239">
            <v>0</v>
          </cell>
        </row>
        <row r="1240">
          <cell r="K1240">
            <v>0</v>
          </cell>
        </row>
        <row r="1241">
          <cell r="K1241">
            <v>0</v>
          </cell>
        </row>
        <row r="1242">
          <cell r="K1242">
            <v>0</v>
          </cell>
        </row>
        <row r="1243">
          <cell r="K1243">
            <v>0</v>
          </cell>
        </row>
        <row r="1244">
          <cell r="K1244">
            <v>0</v>
          </cell>
        </row>
        <row r="1245">
          <cell r="K1245">
            <v>0</v>
          </cell>
        </row>
        <row r="1246">
          <cell r="K1246">
            <v>0</v>
          </cell>
        </row>
        <row r="1247">
          <cell r="K1247">
            <v>0</v>
          </cell>
        </row>
        <row r="1248">
          <cell r="K1248">
            <v>0</v>
          </cell>
        </row>
        <row r="1249">
          <cell r="K1249">
            <v>0</v>
          </cell>
        </row>
        <row r="1250">
          <cell r="K1250">
            <v>0</v>
          </cell>
        </row>
        <row r="1251">
          <cell r="K1251">
            <v>0</v>
          </cell>
        </row>
        <row r="1252">
          <cell r="K1252">
            <v>0</v>
          </cell>
        </row>
        <row r="1253">
          <cell r="K1253">
            <v>0</v>
          </cell>
        </row>
        <row r="1254">
          <cell r="K1254">
            <v>0</v>
          </cell>
        </row>
        <row r="1255">
          <cell r="K1255">
            <v>0</v>
          </cell>
        </row>
        <row r="1256">
          <cell r="K1256">
            <v>0</v>
          </cell>
        </row>
        <row r="1257">
          <cell r="K1257">
            <v>0</v>
          </cell>
        </row>
        <row r="1258">
          <cell r="K1258">
            <v>0</v>
          </cell>
        </row>
        <row r="1259">
          <cell r="K1259">
            <v>0</v>
          </cell>
        </row>
        <row r="1260">
          <cell r="K1260">
            <v>0</v>
          </cell>
        </row>
        <row r="1261">
          <cell r="K1261">
            <v>0</v>
          </cell>
        </row>
        <row r="1262">
          <cell r="K1262">
            <v>0</v>
          </cell>
        </row>
        <row r="1263">
          <cell r="K1263">
            <v>0</v>
          </cell>
        </row>
        <row r="1264">
          <cell r="K1264">
            <v>0</v>
          </cell>
        </row>
        <row r="1265">
          <cell r="K1265">
            <v>0</v>
          </cell>
        </row>
        <row r="1266">
          <cell r="K1266">
            <v>0</v>
          </cell>
        </row>
        <row r="1267">
          <cell r="K1267">
            <v>0</v>
          </cell>
        </row>
        <row r="1268">
          <cell r="K1268">
            <v>0</v>
          </cell>
        </row>
        <row r="1269">
          <cell r="K1269">
            <v>0</v>
          </cell>
        </row>
        <row r="1270">
          <cell r="K1270">
            <v>0</v>
          </cell>
        </row>
        <row r="1271">
          <cell r="K1271">
            <v>0</v>
          </cell>
        </row>
        <row r="1272">
          <cell r="K1272">
            <v>0</v>
          </cell>
        </row>
        <row r="1273">
          <cell r="K1273">
            <v>0</v>
          </cell>
        </row>
        <row r="1274">
          <cell r="K1274">
            <v>0</v>
          </cell>
        </row>
        <row r="1275">
          <cell r="K1275">
            <v>0</v>
          </cell>
        </row>
        <row r="1276">
          <cell r="K1276">
            <v>0</v>
          </cell>
        </row>
        <row r="1277">
          <cell r="K1277">
            <v>0</v>
          </cell>
        </row>
        <row r="1278">
          <cell r="K1278">
            <v>0</v>
          </cell>
        </row>
        <row r="1279">
          <cell r="K1279">
            <v>0</v>
          </cell>
        </row>
        <row r="1280">
          <cell r="K1280">
            <v>0</v>
          </cell>
        </row>
        <row r="1281">
          <cell r="K1281">
            <v>0</v>
          </cell>
        </row>
        <row r="1282">
          <cell r="K1282">
            <v>0</v>
          </cell>
        </row>
        <row r="1283">
          <cell r="K1283">
            <v>0</v>
          </cell>
        </row>
        <row r="1284">
          <cell r="K1284">
            <v>0</v>
          </cell>
        </row>
        <row r="1285">
          <cell r="K1285">
            <v>0</v>
          </cell>
        </row>
        <row r="1286">
          <cell r="K1286">
            <v>0</v>
          </cell>
        </row>
        <row r="1287">
          <cell r="K1287">
            <v>0</v>
          </cell>
        </row>
        <row r="1288">
          <cell r="K1288">
            <v>0</v>
          </cell>
        </row>
        <row r="1289">
          <cell r="K1289">
            <v>0</v>
          </cell>
        </row>
        <row r="1290">
          <cell r="K1290">
            <v>0</v>
          </cell>
        </row>
        <row r="1291">
          <cell r="K1291">
            <v>0</v>
          </cell>
        </row>
        <row r="1292">
          <cell r="K1292">
            <v>0</v>
          </cell>
        </row>
        <row r="1293">
          <cell r="K1293">
            <v>0</v>
          </cell>
        </row>
        <row r="1294">
          <cell r="K1294">
            <v>0</v>
          </cell>
        </row>
        <row r="1295">
          <cell r="K1295">
            <v>0</v>
          </cell>
        </row>
        <row r="1296">
          <cell r="K1296">
            <v>0</v>
          </cell>
        </row>
        <row r="1297">
          <cell r="K1297">
            <v>0</v>
          </cell>
        </row>
        <row r="1298">
          <cell r="K1298">
            <v>0</v>
          </cell>
        </row>
        <row r="1299">
          <cell r="K1299">
            <v>0</v>
          </cell>
        </row>
        <row r="1300">
          <cell r="K1300">
            <v>0</v>
          </cell>
        </row>
        <row r="1301">
          <cell r="K1301">
            <v>0</v>
          </cell>
        </row>
        <row r="1302">
          <cell r="K1302">
            <v>0</v>
          </cell>
        </row>
        <row r="1303">
          <cell r="K1303">
            <v>0</v>
          </cell>
        </row>
        <row r="1304">
          <cell r="K1304">
            <v>0</v>
          </cell>
        </row>
        <row r="1305">
          <cell r="K1305">
            <v>0</v>
          </cell>
        </row>
        <row r="1306">
          <cell r="K1306">
            <v>0</v>
          </cell>
        </row>
        <row r="1307">
          <cell r="K1307">
            <v>0</v>
          </cell>
        </row>
        <row r="1308">
          <cell r="K1308">
            <v>0</v>
          </cell>
        </row>
        <row r="1309">
          <cell r="K1309">
            <v>0</v>
          </cell>
        </row>
        <row r="1310">
          <cell r="K1310">
            <v>0</v>
          </cell>
        </row>
        <row r="1311">
          <cell r="K1311">
            <v>0</v>
          </cell>
        </row>
        <row r="1312">
          <cell r="K1312">
            <v>0</v>
          </cell>
        </row>
        <row r="1313">
          <cell r="K1313">
            <v>0</v>
          </cell>
        </row>
        <row r="1314">
          <cell r="K1314">
            <v>0</v>
          </cell>
        </row>
        <row r="1315">
          <cell r="K1315">
            <v>0</v>
          </cell>
        </row>
        <row r="1316">
          <cell r="K1316">
            <v>0</v>
          </cell>
        </row>
        <row r="1317">
          <cell r="K1317">
            <v>0</v>
          </cell>
        </row>
        <row r="1318">
          <cell r="K1318">
            <v>0</v>
          </cell>
        </row>
        <row r="1319">
          <cell r="K1319">
            <v>0</v>
          </cell>
        </row>
        <row r="1320">
          <cell r="K1320">
            <v>0</v>
          </cell>
        </row>
        <row r="1321">
          <cell r="K1321">
            <v>0</v>
          </cell>
        </row>
        <row r="1322">
          <cell r="K1322">
            <v>0</v>
          </cell>
        </row>
        <row r="1323">
          <cell r="K1323">
            <v>0</v>
          </cell>
        </row>
        <row r="1324">
          <cell r="K1324">
            <v>0</v>
          </cell>
        </row>
        <row r="1325">
          <cell r="K1325">
            <v>0</v>
          </cell>
        </row>
        <row r="1326">
          <cell r="K1326">
            <v>0</v>
          </cell>
        </row>
        <row r="1327">
          <cell r="K1327">
            <v>0</v>
          </cell>
        </row>
        <row r="1328">
          <cell r="K1328">
            <v>0</v>
          </cell>
        </row>
        <row r="1329">
          <cell r="K1329">
            <v>0</v>
          </cell>
        </row>
        <row r="1330">
          <cell r="K1330">
            <v>0</v>
          </cell>
        </row>
        <row r="1331">
          <cell r="K1331">
            <v>0</v>
          </cell>
        </row>
        <row r="1332">
          <cell r="K1332">
            <v>0</v>
          </cell>
        </row>
        <row r="1333">
          <cell r="K1333">
            <v>0</v>
          </cell>
        </row>
        <row r="1334">
          <cell r="K1334">
            <v>0</v>
          </cell>
        </row>
        <row r="1335">
          <cell r="K1335">
            <v>0</v>
          </cell>
        </row>
        <row r="1336">
          <cell r="K1336">
            <v>0</v>
          </cell>
        </row>
        <row r="1337">
          <cell r="K1337">
            <v>0</v>
          </cell>
        </row>
        <row r="1338">
          <cell r="K1338">
            <v>0</v>
          </cell>
        </row>
        <row r="1339">
          <cell r="K1339">
            <v>0</v>
          </cell>
        </row>
        <row r="1340">
          <cell r="K1340">
            <v>0</v>
          </cell>
        </row>
        <row r="1341">
          <cell r="K1341">
            <v>0</v>
          </cell>
        </row>
        <row r="1342">
          <cell r="K1342">
            <v>0</v>
          </cell>
        </row>
        <row r="1343">
          <cell r="K1343">
            <v>0</v>
          </cell>
        </row>
        <row r="1344">
          <cell r="K1344">
            <v>0</v>
          </cell>
        </row>
        <row r="1345">
          <cell r="K1345">
            <v>0</v>
          </cell>
        </row>
        <row r="1346">
          <cell r="K1346">
            <v>0</v>
          </cell>
        </row>
        <row r="1347">
          <cell r="K1347">
            <v>0</v>
          </cell>
        </row>
        <row r="1348">
          <cell r="K1348">
            <v>0</v>
          </cell>
        </row>
        <row r="1349">
          <cell r="K1349">
            <v>0</v>
          </cell>
        </row>
        <row r="1350">
          <cell r="K1350">
            <v>0</v>
          </cell>
        </row>
        <row r="1351">
          <cell r="K1351">
            <v>0</v>
          </cell>
        </row>
        <row r="1352">
          <cell r="K1352">
            <v>0</v>
          </cell>
        </row>
        <row r="1353">
          <cell r="K1353">
            <v>0</v>
          </cell>
        </row>
        <row r="1354">
          <cell r="K1354">
            <v>0</v>
          </cell>
        </row>
        <row r="1355">
          <cell r="K1355">
            <v>0</v>
          </cell>
        </row>
        <row r="1356">
          <cell r="K1356">
            <v>0</v>
          </cell>
        </row>
        <row r="1357">
          <cell r="K1357">
            <v>0</v>
          </cell>
        </row>
        <row r="1358">
          <cell r="K1358">
            <v>0</v>
          </cell>
        </row>
        <row r="1359">
          <cell r="K1359">
            <v>0</v>
          </cell>
        </row>
        <row r="1360">
          <cell r="K1360">
            <v>0</v>
          </cell>
        </row>
        <row r="1361">
          <cell r="K1361">
            <v>0</v>
          </cell>
        </row>
        <row r="1362">
          <cell r="K1362">
            <v>0</v>
          </cell>
        </row>
        <row r="1363">
          <cell r="K1363">
            <v>0</v>
          </cell>
        </row>
        <row r="1364">
          <cell r="K1364">
            <v>0</v>
          </cell>
        </row>
        <row r="1365">
          <cell r="K1365">
            <v>0</v>
          </cell>
        </row>
        <row r="1366">
          <cell r="K1366">
            <v>0</v>
          </cell>
        </row>
        <row r="1367">
          <cell r="K1367">
            <v>0</v>
          </cell>
        </row>
        <row r="1368">
          <cell r="K1368">
            <v>0</v>
          </cell>
        </row>
        <row r="1369">
          <cell r="K1369">
            <v>0</v>
          </cell>
        </row>
        <row r="1370">
          <cell r="K1370">
            <v>0</v>
          </cell>
        </row>
        <row r="1371">
          <cell r="K1371">
            <v>0</v>
          </cell>
        </row>
        <row r="1372">
          <cell r="K1372">
            <v>0</v>
          </cell>
        </row>
        <row r="1373">
          <cell r="K1373">
            <v>0</v>
          </cell>
        </row>
        <row r="1374">
          <cell r="K1374">
            <v>0</v>
          </cell>
        </row>
        <row r="1375">
          <cell r="K1375">
            <v>0</v>
          </cell>
        </row>
        <row r="1376">
          <cell r="K1376">
            <v>0</v>
          </cell>
        </row>
        <row r="1377">
          <cell r="K1377">
            <v>0</v>
          </cell>
        </row>
        <row r="1378">
          <cell r="K1378">
            <v>0</v>
          </cell>
        </row>
        <row r="1379">
          <cell r="K1379">
            <v>0</v>
          </cell>
        </row>
        <row r="1380">
          <cell r="K1380">
            <v>0</v>
          </cell>
        </row>
        <row r="1381">
          <cell r="K1381">
            <v>0</v>
          </cell>
        </row>
        <row r="1382">
          <cell r="K1382">
            <v>0</v>
          </cell>
        </row>
        <row r="1383">
          <cell r="K1383">
            <v>0</v>
          </cell>
        </row>
        <row r="1384">
          <cell r="K1384">
            <v>0</v>
          </cell>
        </row>
        <row r="1385">
          <cell r="K1385">
            <v>0</v>
          </cell>
        </row>
        <row r="1386">
          <cell r="K1386">
            <v>0</v>
          </cell>
        </row>
        <row r="1387">
          <cell r="K1387">
            <v>0</v>
          </cell>
        </row>
        <row r="1388">
          <cell r="K1388">
            <v>0</v>
          </cell>
        </row>
        <row r="1389">
          <cell r="K1389">
            <v>0</v>
          </cell>
        </row>
        <row r="1390">
          <cell r="K1390">
            <v>0</v>
          </cell>
        </row>
        <row r="1391">
          <cell r="K1391">
            <v>0</v>
          </cell>
        </row>
        <row r="1392">
          <cell r="K1392">
            <v>0</v>
          </cell>
        </row>
        <row r="1393">
          <cell r="K1393">
            <v>0</v>
          </cell>
        </row>
        <row r="1394">
          <cell r="K1394">
            <v>0</v>
          </cell>
        </row>
        <row r="1395">
          <cell r="K1395">
            <v>0</v>
          </cell>
        </row>
        <row r="1396">
          <cell r="K1396">
            <v>0</v>
          </cell>
        </row>
        <row r="1397">
          <cell r="K1397">
            <v>0</v>
          </cell>
        </row>
        <row r="1398">
          <cell r="K1398">
            <v>0</v>
          </cell>
        </row>
        <row r="1399">
          <cell r="K1399">
            <v>0</v>
          </cell>
        </row>
        <row r="1400">
          <cell r="K1400">
            <v>0</v>
          </cell>
        </row>
        <row r="1401">
          <cell r="K1401">
            <v>0</v>
          </cell>
        </row>
        <row r="1402">
          <cell r="K1402">
            <v>0</v>
          </cell>
        </row>
        <row r="1403">
          <cell r="K1403">
            <v>0</v>
          </cell>
        </row>
        <row r="1404">
          <cell r="K1404">
            <v>0</v>
          </cell>
        </row>
        <row r="1405">
          <cell r="K1405">
            <v>0</v>
          </cell>
        </row>
        <row r="1406">
          <cell r="K1406">
            <v>0</v>
          </cell>
        </row>
        <row r="1407">
          <cell r="K1407">
            <v>0</v>
          </cell>
        </row>
        <row r="1408">
          <cell r="K1408">
            <v>0</v>
          </cell>
        </row>
        <row r="1409">
          <cell r="K1409">
            <v>0</v>
          </cell>
        </row>
        <row r="1410">
          <cell r="K1410">
            <v>0</v>
          </cell>
        </row>
        <row r="1411">
          <cell r="K1411">
            <v>0</v>
          </cell>
        </row>
        <row r="1412">
          <cell r="K1412">
            <v>0</v>
          </cell>
        </row>
        <row r="1413">
          <cell r="K1413">
            <v>0</v>
          </cell>
        </row>
        <row r="1414">
          <cell r="K1414">
            <v>0</v>
          </cell>
        </row>
        <row r="1415">
          <cell r="K1415">
            <v>0</v>
          </cell>
        </row>
        <row r="1416">
          <cell r="K1416">
            <v>0</v>
          </cell>
        </row>
        <row r="1417">
          <cell r="K1417">
            <v>0</v>
          </cell>
        </row>
        <row r="1418">
          <cell r="K1418">
            <v>0</v>
          </cell>
        </row>
        <row r="1419">
          <cell r="K1419">
            <v>0</v>
          </cell>
        </row>
        <row r="1420">
          <cell r="K1420">
            <v>0</v>
          </cell>
        </row>
        <row r="1421">
          <cell r="K1421">
            <v>0</v>
          </cell>
        </row>
        <row r="1422">
          <cell r="K1422">
            <v>0</v>
          </cell>
        </row>
        <row r="1423">
          <cell r="K1423">
            <v>0</v>
          </cell>
        </row>
        <row r="1424">
          <cell r="K1424">
            <v>0</v>
          </cell>
        </row>
        <row r="1425">
          <cell r="K1425">
            <v>0</v>
          </cell>
        </row>
        <row r="1426">
          <cell r="K1426">
            <v>0</v>
          </cell>
        </row>
        <row r="1427">
          <cell r="K1427">
            <v>0</v>
          </cell>
        </row>
        <row r="1428">
          <cell r="K1428">
            <v>0</v>
          </cell>
        </row>
        <row r="1429">
          <cell r="K1429">
            <v>0</v>
          </cell>
        </row>
        <row r="1430">
          <cell r="K1430">
            <v>0</v>
          </cell>
        </row>
        <row r="1431">
          <cell r="K1431">
            <v>0</v>
          </cell>
        </row>
        <row r="1432">
          <cell r="K1432">
            <v>0</v>
          </cell>
        </row>
        <row r="1433">
          <cell r="K1433">
            <v>0</v>
          </cell>
        </row>
        <row r="1434">
          <cell r="K1434">
            <v>0</v>
          </cell>
        </row>
        <row r="1435">
          <cell r="K1435">
            <v>0</v>
          </cell>
        </row>
        <row r="1436">
          <cell r="K1436">
            <v>0</v>
          </cell>
        </row>
        <row r="1437">
          <cell r="K1437">
            <v>0</v>
          </cell>
        </row>
        <row r="1438">
          <cell r="K1438">
            <v>0</v>
          </cell>
        </row>
        <row r="1439">
          <cell r="K1439">
            <v>0</v>
          </cell>
        </row>
        <row r="1440">
          <cell r="K1440">
            <v>0</v>
          </cell>
        </row>
        <row r="1441">
          <cell r="K1441">
            <v>0</v>
          </cell>
        </row>
        <row r="1442">
          <cell r="K1442">
            <v>0</v>
          </cell>
        </row>
        <row r="1443">
          <cell r="K1443">
            <v>0</v>
          </cell>
        </row>
        <row r="1444">
          <cell r="K1444">
            <v>0</v>
          </cell>
        </row>
        <row r="1445">
          <cell r="K1445">
            <v>0</v>
          </cell>
        </row>
        <row r="1446">
          <cell r="K1446">
            <v>0</v>
          </cell>
        </row>
        <row r="1447">
          <cell r="K1447">
            <v>0</v>
          </cell>
        </row>
        <row r="1448">
          <cell r="K1448">
            <v>0</v>
          </cell>
        </row>
        <row r="1449">
          <cell r="K1449">
            <v>0</v>
          </cell>
        </row>
        <row r="1450">
          <cell r="K1450">
            <v>0</v>
          </cell>
        </row>
        <row r="1451">
          <cell r="K1451">
            <v>0</v>
          </cell>
        </row>
        <row r="1452">
          <cell r="K1452">
            <v>0</v>
          </cell>
        </row>
        <row r="1453">
          <cell r="K1453">
            <v>0</v>
          </cell>
        </row>
        <row r="1454">
          <cell r="K1454">
            <v>0</v>
          </cell>
        </row>
        <row r="1455">
          <cell r="K1455">
            <v>0</v>
          </cell>
        </row>
        <row r="1456">
          <cell r="K1456">
            <v>0</v>
          </cell>
        </row>
        <row r="1457">
          <cell r="K1457">
            <v>0</v>
          </cell>
        </row>
        <row r="1458">
          <cell r="K1458">
            <v>0</v>
          </cell>
        </row>
        <row r="1459">
          <cell r="K1459">
            <v>0</v>
          </cell>
        </row>
        <row r="1460">
          <cell r="K1460">
            <v>0</v>
          </cell>
        </row>
        <row r="1461">
          <cell r="K1461">
            <v>0</v>
          </cell>
        </row>
        <row r="1462">
          <cell r="K1462">
            <v>0</v>
          </cell>
        </row>
        <row r="1463">
          <cell r="K1463">
            <v>0</v>
          </cell>
        </row>
        <row r="1464">
          <cell r="K1464">
            <v>0</v>
          </cell>
        </row>
        <row r="1465">
          <cell r="K1465">
            <v>0</v>
          </cell>
        </row>
        <row r="1466">
          <cell r="K1466">
            <v>0</v>
          </cell>
        </row>
        <row r="1467">
          <cell r="K1467">
            <v>0</v>
          </cell>
        </row>
        <row r="1468">
          <cell r="K1468">
            <v>0</v>
          </cell>
        </row>
        <row r="1469">
          <cell r="K1469">
            <v>0</v>
          </cell>
        </row>
        <row r="1470">
          <cell r="K1470">
            <v>0</v>
          </cell>
        </row>
        <row r="1471">
          <cell r="K1471">
            <v>0</v>
          </cell>
        </row>
        <row r="1472">
          <cell r="K1472">
            <v>0</v>
          </cell>
        </row>
        <row r="1473">
          <cell r="K1473">
            <v>0</v>
          </cell>
        </row>
        <row r="1474">
          <cell r="K1474">
            <v>0</v>
          </cell>
        </row>
        <row r="1475">
          <cell r="K1475">
            <v>0</v>
          </cell>
        </row>
        <row r="1476">
          <cell r="K1476">
            <v>0</v>
          </cell>
        </row>
        <row r="1477">
          <cell r="K1477">
            <v>0</v>
          </cell>
        </row>
        <row r="1478">
          <cell r="K1478">
            <v>0</v>
          </cell>
        </row>
        <row r="1479">
          <cell r="K1479">
            <v>0</v>
          </cell>
        </row>
        <row r="1480">
          <cell r="K1480">
            <v>0</v>
          </cell>
        </row>
        <row r="1481">
          <cell r="K1481">
            <v>0</v>
          </cell>
        </row>
        <row r="1482">
          <cell r="K1482">
            <v>0</v>
          </cell>
        </row>
        <row r="1483">
          <cell r="K1483">
            <v>0</v>
          </cell>
        </row>
        <row r="1484">
          <cell r="K1484">
            <v>0</v>
          </cell>
        </row>
        <row r="1485">
          <cell r="K1485">
            <v>0</v>
          </cell>
        </row>
        <row r="1486">
          <cell r="K1486">
            <v>0</v>
          </cell>
        </row>
        <row r="1487">
          <cell r="K1487">
            <v>0</v>
          </cell>
        </row>
        <row r="1488">
          <cell r="K1488">
            <v>0</v>
          </cell>
        </row>
        <row r="1489">
          <cell r="K1489">
            <v>0</v>
          </cell>
        </row>
        <row r="1490">
          <cell r="K1490">
            <v>0</v>
          </cell>
        </row>
        <row r="1491">
          <cell r="K1491">
            <v>0</v>
          </cell>
        </row>
        <row r="1492">
          <cell r="K1492">
            <v>0</v>
          </cell>
        </row>
        <row r="1493">
          <cell r="K1493">
            <v>0</v>
          </cell>
        </row>
        <row r="1494">
          <cell r="K1494">
            <v>0</v>
          </cell>
        </row>
        <row r="1495">
          <cell r="K1495">
            <v>0</v>
          </cell>
        </row>
        <row r="1496">
          <cell r="K1496">
            <v>0</v>
          </cell>
        </row>
        <row r="1497">
          <cell r="K1497">
            <v>0</v>
          </cell>
        </row>
        <row r="1498">
          <cell r="K1498">
            <v>0</v>
          </cell>
        </row>
        <row r="1499">
          <cell r="K1499">
            <v>0</v>
          </cell>
        </row>
        <row r="1500">
          <cell r="K1500">
            <v>0</v>
          </cell>
        </row>
        <row r="1501">
          <cell r="K1501">
            <v>0</v>
          </cell>
        </row>
        <row r="1502">
          <cell r="K1502">
            <v>0</v>
          </cell>
        </row>
        <row r="1503">
          <cell r="K1503">
            <v>0</v>
          </cell>
        </row>
        <row r="1504">
          <cell r="K1504">
            <v>0</v>
          </cell>
        </row>
        <row r="1505">
          <cell r="K1505">
            <v>0</v>
          </cell>
        </row>
        <row r="1506">
          <cell r="K1506">
            <v>0</v>
          </cell>
        </row>
        <row r="1507">
          <cell r="K1507">
            <v>0</v>
          </cell>
        </row>
        <row r="1508">
          <cell r="K1508">
            <v>0</v>
          </cell>
        </row>
        <row r="1509">
          <cell r="K1509">
            <v>0</v>
          </cell>
        </row>
        <row r="1510">
          <cell r="K1510">
            <v>0</v>
          </cell>
        </row>
        <row r="1511">
          <cell r="K1511">
            <v>0</v>
          </cell>
        </row>
        <row r="1512">
          <cell r="K1512">
            <v>0</v>
          </cell>
        </row>
        <row r="1513">
          <cell r="K1513">
            <v>0</v>
          </cell>
        </row>
        <row r="1514">
          <cell r="K1514">
            <v>0</v>
          </cell>
        </row>
        <row r="1515">
          <cell r="K1515">
            <v>0</v>
          </cell>
        </row>
        <row r="1516">
          <cell r="K1516">
            <v>0</v>
          </cell>
        </row>
        <row r="1517">
          <cell r="K1517">
            <v>0</v>
          </cell>
        </row>
        <row r="1518">
          <cell r="K1518">
            <v>0</v>
          </cell>
        </row>
        <row r="1519">
          <cell r="K1519">
            <v>0</v>
          </cell>
        </row>
        <row r="1520">
          <cell r="K1520">
            <v>0</v>
          </cell>
        </row>
        <row r="1521">
          <cell r="K1521">
            <v>0</v>
          </cell>
        </row>
        <row r="1522">
          <cell r="K1522">
            <v>0</v>
          </cell>
        </row>
        <row r="1523">
          <cell r="K1523">
            <v>0</v>
          </cell>
        </row>
        <row r="1524">
          <cell r="K1524">
            <v>0</v>
          </cell>
        </row>
        <row r="1525">
          <cell r="K1525">
            <v>0</v>
          </cell>
        </row>
        <row r="1526">
          <cell r="K1526">
            <v>0</v>
          </cell>
        </row>
        <row r="1527">
          <cell r="K1527">
            <v>0</v>
          </cell>
        </row>
        <row r="1528">
          <cell r="K1528">
            <v>0</v>
          </cell>
        </row>
        <row r="1529">
          <cell r="K1529">
            <v>0</v>
          </cell>
        </row>
        <row r="1530">
          <cell r="K1530">
            <v>0</v>
          </cell>
        </row>
        <row r="1531">
          <cell r="K1531">
            <v>0</v>
          </cell>
        </row>
        <row r="1532">
          <cell r="K1532">
            <v>0</v>
          </cell>
        </row>
        <row r="1533">
          <cell r="K1533">
            <v>0</v>
          </cell>
        </row>
        <row r="1534">
          <cell r="K1534">
            <v>0</v>
          </cell>
        </row>
        <row r="1535">
          <cell r="K1535">
            <v>0</v>
          </cell>
        </row>
        <row r="1536">
          <cell r="K1536">
            <v>0</v>
          </cell>
        </row>
        <row r="1537">
          <cell r="K1537">
            <v>0</v>
          </cell>
        </row>
        <row r="1538">
          <cell r="K1538">
            <v>0</v>
          </cell>
        </row>
        <row r="1539">
          <cell r="K1539">
            <v>0</v>
          </cell>
        </row>
        <row r="1540">
          <cell r="K1540">
            <v>0</v>
          </cell>
        </row>
        <row r="1541">
          <cell r="K1541">
            <v>0</v>
          </cell>
        </row>
        <row r="1542">
          <cell r="K1542">
            <v>0</v>
          </cell>
        </row>
        <row r="1543">
          <cell r="K1543">
            <v>0</v>
          </cell>
        </row>
        <row r="1544">
          <cell r="K1544">
            <v>0</v>
          </cell>
        </row>
        <row r="1545">
          <cell r="K1545">
            <v>0</v>
          </cell>
        </row>
        <row r="1546">
          <cell r="K1546">
            <v>0</v>
          </cell>
        </row>
        <row r="1547">
          <cell r="K1547">
            <v>0</v>
          </cell>
        </row>
        <row r="1548">
          <cell r="K1548">
            <v>0</v>
          </cell>
        </row>
        <row r="1549">
          <cell r="K1549">
            <v>0</v>
          </cell>
        </row>
        <row r="1550">
          <cell r="K1550">
            <v>0</v>
          </cell>
        </row>
        <row r="1551">
          <cell r="K1551">
            <v>0</v>
          </cell>
        </row>
        <row r="1552">
          <cell r="K1552">
            <v>0</v>
          </cell>
        </row>
        <row r="1553">
          <cell r="K1553">
            <v>0</v>
          </cell>
        </row>
        <row r="1554">
          <cell r="K1554">
            <v>0</v>
          </cell>
        </row>
        <row r="1555">
          <cell r="K1555">
            <v>0</v>
          </cell>
        </row>
        <row r="1556">
          <cell r="K1556">
            <v>0</v>
          </cell>
        </row>
        <row r="1557">
          <cell r="K1557">
            <v>0</v>
          </cell>
        </row>
        <row r="1558">
          <cell r="K1558">
            <v>0</v>
          </cell>
        </row>
        <row r="1559">
          <cell r="K1559">
            <v>0</v>
          </cell>
        </row>
        <row r="1560">
          <cell r="K1560">
            <v>0</v>
          </cell>
        </row>
        <row r="1561">
          <cell r="K1561">
            <v>0</v>
          </cell>
        </row>
        <row r="1562">
          <cell r="K1562">
            <v>0</v>
          </cell>
        </row>
        <row r="1563">
          <cell r="K1563">
            <v>0</v>
          </cell>
        </row>
        <row r="1564">
          <cell r="K1564">
            <v>0</v>
          </cell>
        </row>
        <row r="1565">
          <cell r="K1565">
            <v>0</v>
          </cell>
        </row>
        <row r="1566">
          <cell r="K1566">
            <v>0</v>
          </cell>
        </row>
        <row r="1567">
          <cell r="K1567">
            <v>0</v>
          </cell>
        </row>
        <row r="1568">
          <cell r="K1568">
            <v>0</v>
          </cell>
        </row>
        <row r="1569">
          <cell r="K1569">
            <v>0</v>
          </cell>
        </row>
        <row r="1570">
          <cell r="K1570">
            <v>0</v>
          </cell>
        </row>
        <row r="1571">
          <cell r="K1571">
            <v>0</v>
          </cell>
        </row>
        <row r="1572">
          <cell r="K1572">
            <v>0</v>
          </cell>
        </row>
        <row r="1573">
          <cell r="K1573">
            <v>0</v>
          </cell>
        </row>
        <row r="1574">
          <cell r="K1574">
            <v>0</v>
          </cell>
        </row>
        <row r="1575">
          <cell r="K1575">
            <v>0</v>
          </cell>
        </row>
        <row r="1576">
          <cell r="K1576">
            <v>0</v>
          </cell>
        </row>
        <row r="1577">
          <cell r="K1577">
            <v>0</v>
          </cell>
        </row>
        <row r="1578">
          <cell r="K1578">
            <v>0</v>
          </cell>
        </row>
        <row r="1579">
          <cell r="K1579">
            <v>0</v>
          </cell>
        </row>
        <row r="1580">
          <cell r="K1580">
            <v>0</v>
          </cell>
        </row>
        <row r="1581">
          <cell r="K1581">
            <v>0</v>
          </cell>
        </row>
        <row r="1582">
          <cell r="K1582">
            <v>0</v>
          </cell>
        </row>
        <row r="1583">
          <cell r="K1583">
            <v>0</v>
          </cell>
        </row>
        <row r="1584">
          <cell r="K1584">
            <v>0</v>
          </cell>
        </row>
        <row r="1585">
          <cell r="K1585">
            <v>0</v>
          </cell>
        </row>
        <row r="1586">
          <cell r="K1586">
            <v>0</v>
          </cell>
        </row>
        <row r="1587">
          <cell r="K1587">
            <v>0</v>
          </cell>
        </row>
        <row r="1588">
          <cell r="K1588">
            <v>0</v>
          </cell>
        </row>
        <row r="1589">
          <cell r="K1589">
            <v>0</v>
          </cell>
        </row>
        <row r="1590">
          <cell r="K1590">
            <v>0</v>
          </cell>
        </row>
        <row r="1591">
          <cell r="K1591">
            <v>0</v>
          </cell>
        </row>
        <row r="1592">
          <cell r="K1592">
            <v>0</v>
          </cell>
        </row>
        <row r="1593">
          <cell r="K1593">
            <v>0</v>
          </cell>
        </row>
        <row r="1594">
          <cell r="K1594">
            <v>0</v>
          </cell>
        </row>
        <row r="1595">
          <cell r="K1595">
            <v>0</v>
          </cell>
        </row>
        <row r="1596">
          <cell r="K1596">
            <v>0</v>
          </cell>
        </row>
        <row r="1597">
          <cell r="K1597">
            <v>0</v>
          </cell>
        </row>
        <row r="1598">
          <cell r="K1598">
            <v>0</v>
          </cell>
        </row>
        <row r="1599">
          <cell r="K1599">
            <v>0</v>
          </cell>
        </row>
        <row r="1600">
          <cell r="K1600">
            <v>0</v>
          </cell>
        </row>
        <row r="1601">
          <cell r="K1601">
            <v>0</v>
          </cell>
        </row>
        <row r="1602">
          <cell r="K1602">
            <v>0</v>
          </cell>
        </row>
        <row r="1603">
          <cell r="K1603">
            <v>0</v>
          </cell>
        </row>
        <row r="1604">
          <cell r="K1604">
            <v>0</v>
          </cell>
        </row>
        <row r="1605">
          <cell r="K1605">
            <v>0</v>
          </cell>
        </row>
        <row r="1606">
          <cell r="K1606">
            <v>0</v>
          </cell>
        </row>
        <row r="1607">
          <cell r="K1607">
            <v>0</v>
          </cell>
        </row>
        <row r="1608">
          <cell r="K1608">
            <v>0</v>
          </cell>
        </row>
        <row r="1609">
          <cell r="K1609">
            <v>0</v>
          </cell>
        </row>
        <row r="1610">
          <cell r="K1610">
            <v>0</v>
          </cell>
        </row>
        <row r="1611">
          <cell r="K1611">
            <v>0</v>
          </cell>
        </row>
        <row r="1612">
          <cell r="K1612">
            <v>0</v>
          </cell>
        </row>
        <row r="1613">
          <cell r="K1613">
            <v>0</v>
          </cell>
        </row>
        <row r="1614">
          <cell r="K1614">
            <v>0</v>
          </cell>
        </row>
        <row r="1615">
          <cell r="K1615">
            <v>0</v>
          </cell>
        </row>
        <row r="1616">
          <cell r="K1616">
            <v>0</v>
          </cell>
        </row>
        <row r="1617">
          <cell r="K1617">
            <v>0</v>
          </cell>
        </row>
        <row r="1618">
          <cell r="K1618">
            <v>0</v>
          </cell>
        </row>
        <row r="1619">
          <cell r="K1619">
            <v>0</v>
          </cell>
        </row>
        <row r="1620">
          <cell r="K1620">
            <v>0</v>
          </cell>
        </row>
        <row r="1621">
          <cell r="K1621">
            <v>0</v>
          </cell>
        </row>
        <row r="1622">
          <cell r="K1622">
            <v>0</v>
          </cell>
        </row>
        <row r="1623">
          <cell r="K1623">
            <v>0</v>
          </cell>
        </row>
        <row r="1624">
          <cell r="K1624">
            <v>0</v>
          </cell>
        </row>
        <row r="1625">
          <cell r="K1625">
            <v>0</v>
          </cell>
        </row>
        <row r="1626">
          <cell r="K1626">
            <v>0</v>
          </cell>
        </row>
        <row r="1627">
          <cell r="K1627">
            <v>0</v>
          </cell>
        </row>
        <row r="1628">
          <cell r="K1628">
            <v>0</v>
          </cell>
        </row>
        <row r="1629">
          <cell r="K1629">
            <v>0</v>
          </cell>
        </row>
        <row r="1630">
          <cell r="K1630">
            <v>0</v>
          </cell>
        </row>
        <row r="1631">
          <cell r="K1631">
            <v>0</v>
          </cell>
        </row>
        <row r="1632">
          <cell r="K1632">
            <v>0</v>
          </cell>
        </row>
        <row r="1633">
          <cell r="K1633">
            <v>0</v>
          </cell>
        </row>
        <row r="1634">
          <cell r="K1634">
            <v>0</v>
          </cell>
        </row>
        <row r="1635">
          <cell r="K1635">
            <v>0</v>
          </cell>
        </row>
        <row r="1636">
          <cell r="K1636">
            <v>0</v>
          </cell>
        </row>
        <row r="1637">
          <cell r="K1637">
            <v>0</v>
          </cell>
        </row>
        <row r="1638">
          <cell r="K1638">
            <v>0</v>
          </cell>
        </row>
        <row r="1639">
          <cell r="K1639">
            <v>0</v>
          </cell>
        </row>
        <row r="1640">
          <cell r="K1640">
            <v>0</v>
          </cell>
        </row>
        <row r="1641">
          <cell r="K1641">
            <v>0</v>
          </cell>
        </row>
        <row r="1642">
          <cell r="K1642">
            <v>0</v>
          </cell>
        </row>
        <row r="1643">
          <cell r="K1643">
            <v>0</v>
          </cell>
        </row>
        <row r="1644">
          <cell r="K1644">
            <v>0</v>
          </cell>
        </row>
        <row r="1645">
          <cell r="K1645">
            <v>0</v>
          </cell>
        </row>
        <row r="1646">
          <cell r="K1646">
            <v>0</v>
          </cell>
        </row>
        <row r="1647">
          <cell r="K1647">
            <v>0</v>
          </cell>
        </row>
        <row r="1648">
          <cell r="K1648">
            <v>0</v>
          </cell>
        </row>
        <row r="1649">
          <cell r="K1649">
            <v>0</v>
          </cell>
        </row>
        <row r="1650">
          <cell r="K1650">
            <v>0</v>
          </cell>
        </row>
        <row r="1651">
          <cell r="K1651">
            <v>0</v>
          </cell>
        </row>
        <row r="1652">
          <cell r="K1652">
            <v>0</v>
          </cell>
        </row>
        <row r="1653">
          <cell r="K1653">
            <v>0</v>
          </cell>
        </row>
        <row r="1654">
          <cell r="K1654">
            <v>0</v>
          </cell>
        </row>
        <row r="1655">
          <cell r="K1655">
            <v>0</v>
          </cell>
        </row>
        <row r="1656">
          <cell r="K1656">
            <v>0</v>
          </cell>
        </row>
        <row r="1657">
          <cell r="K1657">
            <v>0</v>
          </cell>
        </row>
        <row r="1658">
          <cell r="K1658">
            <v>0</v>
          </cell>
        </row>
        <row r="1659">
          <cell r="K1659">
            <v>0</v>
          </cell>
        </row>
        <row r="1660">
          <cell r="K1660">
            <v>0</v>
          </cell>
        </row>
        <row r="1661">
          <cell r="K1661">
            <v>0</v>
          </cell>
        </row>
        <row r="1662">
          <cell r="K1662">
            <v>0</v>
          </cell>
        </row>
        <row r="1663">
          <cell r="K1663">
            <v>0</v>
          </cell>
        </row>
        <row r="1664">
          <cell r="K1664">
            <v>0</v>
          </cell>
        </row>
        <row r="1665">
          <cell r="K1665">
            <v>0</v>
          </cell>
        </row>
        <row r="1666">
          <cell r="K1666">
            <v>0</v>
          </cell>
        </row>
        <row r="1667">
          <cell r="K1667">
            <v>0</v>
          </cell>
        </row>
        <row r="1668">
          <cell r="K1668">
            <v>0</v>
          </cell>
        </row>
        <row r="1669">
          <cell r="K1669">
            <v>0</v>
          </cell>
        </row>
        <row r="1670">
          <cell r="K1670">
            <v>0</v>
          </cell>
        </row>
        <row r="1671">
          <cell r="K1671">
            <v>0</v>
          </cell>
        </row>
        <row r="1672">
          <cell r="K1672">
            <v>0</v>
          </cell>
        </row>
        <row r="1673">
          <cell r="K1673">
            <v>0</v>
          </cell>
        </row>
        <row r="1674">
          <cell r="K1674">
            <v>0</v>
          </cell>
        </row>
        <row r="1675">
          <cell r="K1675">
            <v>0</v>
          </cell>
        </row>
        <row r="1676">
          <cell r="K1676">
            <v>0</v>
          </cell>
        </row>
        <row r="1677">
          <cell r="K1677">
            <v>0</v>
          </cell>
        </row>
        <row r="1678">
          <cell r="K1678">
            <v>0</v>
          </cell>
        </row>
        <row r="1679">
          <cell r="K1679">
            <v>0</v>
          </cell>
        </row>
        <row r="1680">
          <cell r="K1680">
            <v>0</v>
          </cell>
        </row>
        <row r="1681">
          <cell r="K1681">
            <v>0</v>
          </cell>
        </row>
        <row r="1682">
          <cell r="K1682">
            <v>0</v>
          </cell>
        </row>
        <row r="1683">
          <cell r="K1683">
            <v>0</v>
          </cell>
        </row>
        <row r="1684">
          <cell r="K1684">
            <v>0</v>
          </cell>
        </row>
        <row r="1685">
          <cell r="K1685">
            <v>0</v>
          </cell>
        </row>
        <row r="1686">
          <cell r="K1686">
            <v>0</v>
          </cell>
        </row>
        <row r="1687">
          <cell r="K1687">
            <v>0</v>
          </cell>
        </row>
        <row r="1688">
          <cell r="K1688">
            <v>0</v>
          </cell>
        </row>
        <row r="1689">
          <cell r="K1689">
            <v>0</v>
          </cell>
        </row>
        <row r="1690">
          <cell r="K1690">
            <v>0</v>
          </cell>
        </row>
        <row r="1691">
          <cell r="K1691">
            <v>0</v>
          </cell>
        </row>
        <row r="1692">
          <cell r="K1692">
            <v>0</v>
          </cell>
        </row>
        <row r="1693">
          <cell r="K1693">
            <v>0</v>
          </cell>
        </row>
        <row r="1694">
          <cell r="K1694">
            <v>0</v>
          </cell>
        </row>
        <row r="1695">
          <cell r="K1695">
            <v>0</v>
          </cell>
        </row>
        <row r="1696">
          <cell r="K1696">
            <v>0</v>
          </cell>
        </row>
        <row r="1697">
          <cell r="K1697">
            <v>0</v>
          </cell>
        </row>
        <row r="1698">
          <cell r="K1698">
            <v>0</v>
          </cell>
        </row>
        <row r="1699">
          <cell r="K1699">
            <v>0</v>
          </cell>
        </row>
        <row r="1700">
          <cell r="K1700">
            <v>0</v>
          </cell>
        </row>
        <row r="1701">
          <cell r="K1701">
            <v>0</v>
          </cell>
        </row>
        <row r="1702">
          <cell r="K1702">
            <v>0</v>
          </cell>
        </row>
        <row r="1703">
          <cell r="K1703">
            <v>0</v>
          </cell>
        </row>
        <row r="1704">
          <cell r="K1704">
            <v>0</v>
          </cell>
        </row>
        <row r="1705">
          <cell r="K1705">
            <v>0</v>
          </cell>
        </row>
        <row r="1706">
          <cell r="K1706">
            <v>0</v>
          </cell>
        </row>
        <row r="1707">
          <cell r="K1707">
            <v>0</v>
          </cell>
        </row>
        <row r="1708">
          <cell r="K1708">
            <v>0</v>
          </cell>
        </row>
        <row r="1709">
          <cell r="K1709">
            <v>0</v>
          </cell>
        </row>
        <row r="1710">
          <cell r="K1710">
            <v>0</v>
          </cell>
        </row>
        <row r="1711">
          <cell r="K1711">
            <v>0</v>
          </cell>
        </row>
        <row r="1712">
          <cell r="K1712">
            <v>0</v>
          </cell>
        </row>
        <row r="1713">
          <cell r="K1713">
            <v>0</v>
          </cell>
        </row>
        <row r="1714">
          <cell r="K1714">
            <v>0</v>
          </cell>
        </row>
        <row r="1715">
          <cell r="K1715">
            <v>0</v>
          </cell>
        </row>
        <row r="1716">
          <cell r="K1716">
            <v>0</v>
          </cell>
        </row>
        <row r="1717">
          <cell r="K1717">
            <v>0</v>
          </cell>
        </row>
        <row r="1718">
          <cell r="K1718">
            <v>0</v>
          </cell>
        </row>
        <row r="1719">
          <cell r="K1719">
            <v>0</v>
          </cell>
        </row>
        <row r="1720">
          <cell r="K1720">
            <v>0</v>
          </cell>
        </row>
        <row r="1721">
          <cell r="K1721">
            <v>0</v>
          </cell>
        </row>
        <row r="1722">
          <cell r="K1722">
            <v>0</v>
          </cell>
        </row>
        <row r="1723">
          <cell r="K1723">
            <v>0</v>
          </cell>
        </row>
        <row r="1724">
          <cell r="K1724">
            <v>0</v>
          </cell>
        </row>
        <row r="1725">
          <cell r="K1725">
            <v>0</v>
          </cell>
        </row>
        <row r="1726">
          <cell r="K1726">
            <v>0</v>
          </cell>
        </row>
        <row r="1727">
          <cell r="K1727">
            <v>0</v>
          </cell>
        </row>
        <row r="1728">
          <cell r="K1728">
            <v>0</v>
          </cell>
        </row>
        <row r="1729">
          <cell r="K1729">
            <v>0</v>
          </cell>
        </row>
        <row r="1730">
          <cell r="K1730">
            <v>0</v>
          </cell>
        </row>
        <row r="1731">
          <cell r="K1731">
            <v>0</v>
          </cell>
        </row>
        <row r="1732">
          <cell r="K1732">
            <v>0</v>
          </cell>
        </row>
        <row r="1733">
          <cell r="K1733">
            <v>0</v>
          </cell>
        </row>
        <row r="1734">
          <cell r="K1734">
            <v>0</v>
          </cell>
        </row>
        <row r="1735">
          <cell r="K1735">
            <v>0</v>
          </cell>
        </row>
        <row r="1736">
          <cell r="K1736">
            <v>0</v>
          </cell>
        </row>
        <row r="1737">
          <cell r="K1737">
            <v>0</v>
          </cell>
        </row>
        <row r="1738">
          <cell r="K1738">
            <v>0</v>
          </cell>
        </row>
        <row r="1739">
          <cell r="K1739">
            <v>0</v>
          </cell>
        </row>
        <row r="1740">
          <cell r="K1740">
            <v>0</v>
          </cell>
        </row>
        <row r="1741">
          <cell r="K1741">
            <v>0</v>
          </cell>
        </row>
        <row r="1742">
          <cell r="K1742">
            <v>0</v>
          </cell>
        </row>
        <row r="1743">
          <cell r="K1743">
            <v>0</v>
          </cell>
        </row>
        <row r="1744">
          <cell r="K1744">
            <v>0</v>
          </cell>
        </row>
        <row r="1745">
          <cell r="K1745">
            <v>0</v>
          </cell>
        </row>
        <row r="1746">
          <cell r="K1746">
            <v>0</v>
          </cell>
        </row>
        <row r="1747">
          <cell r="K1747">
            <v>0</v>
          </cell>
        </row>
        <row r="1748">
          <cell r="K1748">
            <v>0</v>
          </cell>
        </row>
        <row r="1749">
          <cell r="K1749">
            <v>0</v>
          </cell>
        </row>
        <row r="1750">
          <cell r="K1750">
            <v>0</v>
          </cell>
        </row>
        <row r="1751">
          <cell r="K1751">
            <v>0</v>
          </cell>
        </row>
        <row r="1752">
          <cell r="K1752">
            <v>0</v>
          </cell>
        </row>
        <row r="1753">
          <cell r="K1753">
            <v>0</v>
          </cell>
        </row>
        <row r="1754">
          <cell r="K1754">
            <v>0</v>
          </cell>
        </row>
        <row r="1755">
          <cell r="K1755">
            <v>0</v>
          </cell>
        </row>
        <row r="1756">
          <cell r="K1756">
            <v>0</v>
          </cell>
        </row>
        <row r="1757">
          <cell r="K1757">
            <v>0</v>
          </cell>
        </row>
        <row r="1758">
          <cell r="K1758">
            <v>0</v>
          </cell>
        </row>
        <row r="1759">
          <cell r="K1759">
            <v>0</v>
          </cell>
        </row>
        <row r="1760">
          <cell r="K1760">
            <v>0</v>
          </cell>
        </row>
        <row r="1761">
          <cell r="K1761">
            <v>0</v>
          </cell>
        </row>
        <row r="1762">
          <cell r="K1762">
            <v>0</v>
          </cell>
        </row>
        <row r="1763">
          <cell r="K1763">
            <v>0</v>
          </cell>
        </row>
        <row r="1764">
          <cell r="K1764">
            <v>0</v>
          </cell>
        </row>
        <row r="1765">
          <cell r="K1765">
            <v>0</v>
          </cell>
        </row>
        <row r="1766">
          <cell r="K1766">
            <v>0</v>
          </cell>
        </row>
        <row r="1767">
          <cell r="K1767">
            <v>0</v>
          </cell>
        </row>
        <row r="1768">
          <cell r="K1768">
            <v>0</v>
          </cell>
        </row>
        <row r="1769">
          <cell r="K1769">
            <v>0</v>
          </cell>
        </row>
        <row r="1770">
          <cell r="K1770">
            <v>0</v>
          </cell>
        </row>
        <row r="1771">
          <cell r="K1771">
            <v>0</v>
          </cell>
        </row>
        <row r="1772">
          <cell r="K1772">
            <v>0</v>
          </cell>
        </row>
        <row r="1773">
          <cell r="K1773">
            <v>0</v>
          </cell>
        </row>
        <row r="1774">
          <cell r="K1774">
            <v>0</v>
          </cell>
        </row>
        <row r="1775">
          <cell r="K1775">
            <v>0</v>
          </cell>
        </row>
        <row r="1776">
          <cell r="K1776">
            <v>0</v>
          </cell>
        </row>
        <row r="1777">
          <cell r="K1777">
            <v>0</v>
          </cell>
        </row>
        <row r="1778">
          <cell r="K1778">
            <v>0</v>
          </cell>
        </row>
        <row r="1779">
          <cell r="K1779">
            <v>0</v>
          </cell>
        </row>
        <row r="1780">
          <cell r="K1780">
            <v>0</v>
          </cell>
        </row>
        <row r="1781">
          <cell r="K1781">
            <v>0</v>
          </cell>
        </row>
        <row r="1782">
          <cell r="K1782">
            <v>0</v>
          </cell>
        </row>
        <row r="1783">
          <cell r="K1783">
            <v>0</v>
          </cell>
        </row>
        <row r="1784">
          <cell r="K1784">
            <v>0</v>
          </cell>
        </row>
        <row r="1785">
          <cell r="K1785">
            <v>0</v>
          </cell>
        </row>
        <row r="1786">
          <cell r="K1786">
            <v>0</v>
          </cell>
        </row>
        <row r="1787">
          <cell r="K1787">
            <v>0</v>
          </cell>
        </row>
        <row r="1788">
          <cell r="K1788">
            <v>0</v>
          </cell>
        </row>
        <row r="1789">
          <cell r="K1789">
            <v>0</v>
          </cell>
        </row>
        <row r="1790">
          <cell r="K1790">
            <v>0</v>
          </cell>
        </row>
        <row r="1791">
          <cell r="K1791">
            <v>0</v>
          </cell>
        </row>
        <row r="1792">
          <cell r="K1792">
            <v>0</v>
          </cell>
        </row>
        <row r="1793">
          <cell r="K1793">
            <v>0</v>
          </cell>
        </row>
        <row r="1794">
          <cell r="K1794">
            <v>0</v>
          </cell>
        </row>
        <row r="1795">
          <cell r="K1795">
            <v>0</v>
          </cell>
        </row>
        <row r="1796">
          <cell r="K1796">
            <v>0</v>
          </cell>
        </row>
        <row r="1797">
          <cell r="K1797">
            <v>0</v>
          </cell>
        </row>
        <row r="1798">
          <cell r="K1798">
            <v>0</v>
          </cell>
        </row>
        <row r="1799">
          <cell r="K1799">
            <v>0</v>
          </cell>
        </row>
        <row r="1800">
          <cell r="K1800">
            <v>0</v>
          </cell>
        </row>
        <row r="1801">
          <cell r="K1801">
            <v>0</v>
          </cell>
        </row>
        <row r="1802">
          <cell r="K1802">
            <v>0</v>
          </cell>
        </row>
        <row r="1803">
          <cell r="K1803">
            <v>0</v>
          </cell>
        </row>
        <row r="1804">
          <cell r="K1804">
            <v>0</v>
          </cell>
        </row>
        <row r="1805">
          <cell r="K1805">
            <v>0</v>
          </cell>
        </row>
        <row r="1806">
          <cell r="K1806">
            <v>0</v>
          </cell>
        </row>
        <row r="1807">
          <cell r="K1807">
            <v>0</v>
          </cell>
        </row>
        <row r="1808">
          <cell r="K1808">
            <v>0</v>
          </cell>
        </row>
        <row r="1809">
          <cell r="K1809">
            <v>0</v>
          </cell>
        </row>
        <row r="1810">
          <cell r="K1810">
            <v>0</v>
          </cell>
        </row>
        <row r="1811">
          <cell r="K1811">
            <v>0</v>
          </cell>
        </row>
        <row r="1812">
          <cell r="K1812">
            <v>0</v>
          </cell>
        </row>
        <row r="1813">
          <cell r="K1813">
            <v>0</v>
          </cell>
        </row>
        <row r="1814">
          <cell r="K1814">
            <v>0</v>
          </cell>
        </row>
        <row r="1815">
          <cell r="K1815">
            <v>0</v>
          </cell>
        </row>
        <row r="1816">
          <cell r="K1816">
            <v>0</v>
          </cell>
        </row>
        <row r="1817">
          <cell r="K1817">
            <v>0</v>
          </cell>
        </row>
        <row r="1818">
          <cell r="K1818">
            <v>0</v>
          </cell>
        </row>
        <row r="1819">
          <cell r="K1819">
            <v>0</v>
          </cell>
        </row>
        <row r="1820">
          <cell r="K1820">
            <v>0</v>
          </cell>
        </row>
        <row r="1821">
          <cell r="K1821">
            <v>0</v>
          </cell>
        </row>
        <row r="1822">
          <cell r="K1822">
            <v>0</v>
          </cell>
        </row>
        <row r="1823">
          <cell r="K1823">
            <v>0</v>
          </cell>
        </row>
        <row r="1824">
          <cell r="K1824">
            <v>0</v>
          </cell>
        </row>
        <row r="1825">
          <cell r="K1825">
            <v>0</v>
          </cell>
        </row>
        <row r="1826">
          <cell r="K1826">
            <v>0</v>
          </cell>
        </row>
        <row r="1827">
          <cell r="K1827">
            <v>0</v>
          </cell>
        </row>
        <row r="1828">
          <cell r="K1828">
            <v>0</v>
          </cell>
        </row>
        <row r="1829">
          <cell r="K1829">
            <v>0</v>
          </cell>
        </row>
        <row r="1830">
          <cell r="K1830">
            <v>0</v>
          </cell>
        </row>
        <row r="1831">
          <cell r="K1831">
            <v>0</v>
          </cell>
        </row>
        <row r="1832">
          <cell r="K1832">
            <v>0</v>
          </cell>
        </row>
        <row r="1833">
          <cell r="K1833">
            <v>0</v>
          </cell>
        </row>
        <row r="1834">
          <cell r="K1834">
            <v>0</v>
          </cell>
        </row>
        <row r="1835">
          <cell r="K1835">
            <v>0</v>
          </cell>
        </row>
        <row r="1836">
          <cell r="K1836">
            <v>0</v>
          </cell>
        </row>
        <row r="1837">
          <cell r="K1837">
            <v>0</v>
          </cell>
        </row>
        <row r="1838">
          <cell r="K1838">
            <v>0</v>
          </cell>
        </row>
        <row r="1839">
          <cell r="K1839">
            <v>0</v>
          </cell>
        </row>
        <row r="1840">
          <cell r="K1840">
            <v>0</v>
          </cell>
        </row>
        <row r="1841">
          <cell r="K1841">
            <v>0</v>
          </cell>
        </row>
        <row r="1842">
          <cell r="K1842">
            <v>0</v>
          </cell>
        </row>
        <row r="1843">
          <cell r="K1843">
            <v>0</v>
          </cell>
        </row>
        <row r="1844">
          <cell r="K1844">
            <v>0</v>
          </cell>
        </row>
        <row r="1845">
          <cell r="K1845">
            <v>0</v>
          </cell>
        </row>
        <row r="1846">
          <cell r="K1846">
            <v>0</v>
          </cell>
        </row>
        <row r="1847">
          <cell r="K1847">
            <v>0</v>
          </cell>
        </row>
        <row r="1848">
          <cell r="K1848">
            <v>0</v>
          </cell>
        </row>
        <row r="1849">
          <cell r="K1849">
            <v>0</v>
          </cell>
        </row>
        <row r="1850">
          <cell r="K1850">
            <v>0</v>
          </cell>
        </row>
        <row r="1851">
          <cell r="K1851">
            <v>0</v>
          </cell>
        </row>
        <row r="1852">
          <cell r="K1852">
            <v>0</v>
          </cell>
        </row>
        <row r="1853">
          <cell r="K1853">
            <v>0</v>
          </cell>
        </row>
        <row r="1854">
          <cell r="K1854">
            <v>0</v>
          </cell>
        </row>
        <row r="1855">
          <cell r="K1855">
            <v>0</v>
          </cell>
        </row>
        <row r="1856">
          <cell r="K1856">
            <v>0</v>
          </cell>
        </row>
        <row r="1857">
          <cell r="K1857">
            <v>0</v>
          </cell>
        </row>
        <row r="1858">
          <cell r="K1858">
            <v>0</v>
          </cell>
        </row>
        <row r="1859">
          <cell r="K1859">
            <v>0</v>
          </cell>
        </row>
        <row r="1860">
          <cell r="K1860">
            <v>0</v>
          </cell>
        </row>
        <row r="1861">
          <cell r="K1861">
            <v>0</v>
          </cell>
        </row>
        <row r="1862">
          <cell r="K1862">
            <v>0</v>
          </cell>
        </row>
        <row r="1863">
          <cell r="K1863">
            <v>0</v>
          </cell>
        </row>
        <row r="1864">
          <cell r="K1864">
            <v>0</v>
          </cell>
        </row>
        <row r="1865">
          <cell r="K1865">
            <v>0</v>
          </cell>
        </row>
        <row r="1866">
          <cell r="K1866">
            <v>0</v>
          </cell>
        </row>
        <row r="1867">
          <cell r="K1867">
            <v>0</v>
          </cell>
        </row>
        <row r="1868">
          <cell r="K1868">
            <v>0</v>
          </cell>
        </row>
        <row r="1869">
          <cell r="K1869">
            <v>0</v>
          </cell>
        </row>
        <row r="1870">
          <cell r="K1870">
            <v>0</v>
          </cell>
        </row>
        <row r="1871">
          <cell r="K1871">
            <v>0</v>
          </cell>
        </row>
        <row r="1872">
          <cell r="K1872">
            <v>0</v>
          </cell>
        </row>
        <row r="1873">
          <cell r="K1873">
            <v>0</v>
          </cell>
        </row>
        <row r="1874">
          <cell r="K1874">
            <v>0</v>
          </cell>
        </row>
        <row r="1875">
          <cell r="K1875">
            <v>0</v>
          </cell>
        </row>
        <row r="1876">
          <cell r="K1876">
            <v>0</v>
          </cell>
        </row>
        <row r="1877">
          <cell r="K1877">
            <v>0</v>
          </cell>
        </row>
        <row r="1878">
          <cell r="K1878">
            <v>0</v>
          </cell>
        </row>
        <row r="1879">
          <cell r="K1879">
            <v>0</v>
          </cell>
        </row>
        <row r="1880">
          <cell r="K1880">
            <v>0</v>
          </cell>
        </row>
        <row r="1881">
          <cell r="K1881">
            <v>0</v>
          </cell>
        </row>
        <row r="1882">
          <cell r="K1882">
            <v>0</v>
          </cell>
        </row>
        <row r="1883">
          <cell r="K1883">
            <v>0</v>
          </cell>
        </row>
        <row r="1884">
          <cell r="K1884">
            <v>0</v>
          </cell>
        </row>
        <row r="1885">
          <cell r="K1885">
            <v>0</v>
          </cell>
        </row>
        <row r="1886">
          <cell r="K1886">
            <v>0</v>
          </cell>
        </row>
        <row r="1887">
          <cell r="K1887">
            <v>0</v>
          </cell>
        </row>
        <row r="1888">
          <cell r="K1888">
            <v>0</v>
          </cell>
        </row>
        <row r="1889">
          <cell r="K1889">
            <v>0</v>
          </cell>
        </row>
        <row r="1890">
          <cell r="K1890">
            <v>0</v>
          </cell>
        </row>
        <row r="1891">
          <cell r="K1891">
            <v>0</v>
          </cell>
        </row>
        <row r="1892">
          <cell r="K1892">
            <v>0</v>
          </cell>
        </row>
        <row r="1893">
          <cell r="K1893">
            <v>0</v>
          </cell>
        </row>
        <row r="1894">
          <cell r="K1894">
            <v>0</v>
          </cell>
        </row>
        <row r="1895">
          <cell r="K1895">
            <v>0</v>
          </cell>
        </row>
        <row r="1896">
          <cell r="K1896">
            <v>0</v>
          </cell>
        </row>
        <row r="1897">
          <cell r="K1897">
            <v>0</v>
          </cell>
        </row>
        <row r="1898">
          <cell r="K1898">
            <v>0</v>
          </cell>
        </row>
        <row r="1899">
          <cell r="K1899">
            <v>0</v>
          </cell>
        </row>
        <row r="1900">
          <cell r="K1900">
            <v>0</v>
          </cell>
        </row>
        <row r="1901">
          <cell r="K1901">
            <v>0</v>
          </cell>
        </row>
        <row r="1902">
          <cell r="K1902">
            <v>0</v>
          </cell>
        </row>
        <row r="1903">
          <cell r="K1903">
            <v>0</v>
          </cell>
        </row>
        <row r="1904">
          <cell r="K1904">
            <v>0</v>
          </cell>
        </row>
        <row r="1905">
          <cell r="K1905">
            <v>0</v>
          </cell>
        </row>
        <row r="1906">
          <cell r="K1906">
            <v>0</v>
          </cell>
        </row>
        <row r="1907">
          <cell r="K1907">
            <v>0</v>
          </cell>
        </row>
        <row r="1908">
          <cell r="K1908">
            <v>0</v>
          </cell>
        </row>
        <row r="1909">
          <cell r="K1909">
            <v>0</v>
          </cell>
        </row>
        <row r="1910">
          <cell r="K1910">
            <v>0</v>
          </cell>
        </row>
        <row r="1911">
          <cell r="K1911">
            <v>0</v>
          </cell>
        </row>
        <row r="1912">
          <cell r="K1912">
            <v>0</v>
          </cell>
        </row>
        <row r="1913">
          <cell r="K1913">
            <v>0</v>
          </cell>
        </row>
        <row r="1914">
          <cell r="K1914">
            <v>0</v>
          </cell>
        </row>
        <row r="1915">
          <cell r="K1915">
            <v>0</v>
          </cell>
        </row>
        <row r="1916">
          <cell r="K1916">
            <v>0</v>
          </cell>
        </row>
        <row r="1917">
          <cell r="K1917">
            <v>0</v>
          </cell>
        </row>
        <row r="1918">
          <cell r="K1918">
            <v>0</v>
          </cell>
        </row>
        <row r="1919">
          <cell r="K1919">
            <v>0</v>
          </cell>
        </row>
        <row r="1920">
          <cell r="K1920">
            <v>0</v>
          </cell>
        </row>
        <row r="1921">
          <cell r="K1921">
            <v>0</v>
          </cell>
        </row>
        <row r="1922">
          <cell r="K1922">
            <v>0</v>
          </cell>
        </row>
        <row r="1923">
          <cell r="K1923">
            <v>0</v>
          </cell>
        </row>
        <row r="1924">
          <cell r="K1924">
            <v>0</v>
          </cell>
        </row>
        <row r="1925">
          <cell r="K1925">
            <v>0</v>
          </cell>
        </row>
        <row r="1926">
          <cell r="K1926">
            <v>0</v>
          </cell>
        </row>
        <row r="1927">
          <cell r="K1927">
            <v>0</v>
          </cell>
        </row>
        <row r="1928">
          <cell r="K1928">
            <v>0</v>
          </cell>
        </row>
        <row r="1929">
          <cell r="K1929">
            <v>0</v>
          </cell>
        </row>
        <row r="1930">
          <cell r="K1930">
            <v>0</v>
          </cell>
        </row>
        <row r="1931">
          <cell r="K1931">
            <v>0</v>
          </cell>
        </row>
        <row r="1932">
          <cell r="K1932">
            <v>0</v>
          </cell>
        </row>
        <row r="1933">
          <cell r="K1933">
            <v>0</v>
          </cell>
        </row>
        <row r="1934">
          <cell r="K1934">
            <v>0</v>
          </cell>
        </row>
        <row r="1935">
          <cell r="K1935">
            <v>0</v>
          </cell>
        </row>
        <row r="1936">
          <cell r="K1936">
            <v>0</v>
          </cell>
        </row>
        <row r="1937">
          <cell r="K1937">
            <v>0</v>
          </cell>
        </row>
        <row r="1938">
          <cell r="K1938">
            <v>0</v>
          </cell>
        </row>
        <row r="1939">
          <cell r="K1939">
            <v>0</v>
          </cell>
        </row>
        <row r="1940">
          <cell r="K1940">
            <v>0</v>
          </cell>
        </row>
        <row r="1941">
          <cell r="K1941">
            <v>0</v>
          </cell>
        </row>
        <row r="1942">
          <cell r="K1942">
            <v>0</v>
          </cell>
        </row>
        <row r="1943">
          <cell r="K1943">
            <v>0</v>
          </cell>
        </row>
        <row r="1944">
          <cell r="K1944">
            <v>0</v>
          </cell>
        </row>
        <row r="1945">
          <cell r="K1945">
            <v>0</v>
          </cell>
        </row>
        <row r="1946">
          <cell r="K1946">
            <v>0</v>
          </cell>
        </row>
        <row r="1947">
          <cell r="K1947">
            <v>0</v>
          </cell>
        </row>
        <row r="1948">
          <cell r="K1948">
            <v>0</v>
          </cell>
        </row>
        <row r="1949">
          <cell r="K1949">
            <v>0</v>
          </cell>
        </row>
        <row r="1950">
          <cell r="K1950">
            <v>0</v>
          </cell>
        </row>
        <row r="1951">
          <cell r="K1951">
            <v>0</v>
          </cell>
        </row>
        <row r="1952">
          <cell r="K1952">
            <v>0</v>
          </cell>
        </row>
        <row r="1953">
          <cell r="K1953">
            <v>0</v>
          </cell>
        </row>
        <row r="1954">
          <cell r="K1954">
            <v>0</v>
          </cell>
        </row>
        <row r="1955">
          <cell r="K1955">
            <v>0</v>
          </cell>
        </row>
        <row r="1956">
          <cell r="K1956">
            <v>0</v>
          </cell>
        </row>
        <row r="1957">
          <cell r="K1957">
            <v>0</v>
          </cell>
        </row>
        <row r="1958">
          <cell r="K1958">
            <v>0</v>
          </cell>
        </row>
        <row r="1959">
          <cell r="K1959">
            <v>0</v>
          </cell>
        </row>
        <row r="1960">
          <cell r="K1960">
            <v>0</v>
          </cell>
        </row>
        <row r="1961">
          <cell r="K1961">
            <v>0</v>
          </cell>
        </row>
        <row r="1962">
          <cell r="K1962">
            <v>0</v>
          </cell>
        </row>
        <row r="1963">
          <cell r="K1963">
            <v>0</v>
          </cell>
        </row>
        <row r="1964">
          <cell r="K1964">
            <v>0</v>
          </cell>
        </row>
        <row r="1965">
          <cell r="K1965">
            <v>0</v>
          </cell>
        </row>
        <row r="1966">
          <cell r="K1966">
            <v>0</v>
          </cell>
        </row>
        <row r="1967">
          <cell r="K1967">
            <v>0</v>
          </cell>
        </row>
        <row r="1968">
          <cell r="K1968">
            <v>0</v>
          </cell>
        </row>
        <row r="1969">
          <cell r="K1969">
            <v>0</v>
          </cell>
        </row>
        <row r="1970">
          <cell r="K1970">
            <v>0</v>
          </cell>
        </row>
        <row r="1971">
          <cell r="K1971">
            <v>0</v>
          </cell>
        </row>
        <row r="1972">
          <cell r="K1972">
            <v>0</v>
          </cell>
        </row>
        <row r="1973">
          <cell r="K1973">
            <v>0</v>
          </cell>
        </row>
        <row r="1974">
          <cell r="K1974">
            <v>0</v>
          </cell>
        </row>
        <row r="1975">
          <cell r="K1975">
            <v>0</v>
          </cell>
        </row>
        <row r="1976">
          <cell r="K1976">
            <v>0</v>
          </cell>
        </row>
        <row r="1977">
          <cell r="K1977">
            <v>0</v>
          </cell>
        </row>
        <row r="1978">
          <cell r="K1978">
            <v>0</v>
          </cell>
        </row>
        <row r="1979">
          <cell r="K1979">
            <v>0</v>
          </cell>
        </row>
        <row r="1980">
          <cell r="K1980">
            <v>0</v>
          </cell>
        </row>
        <row r="1981">
          <cell r="K1981">
            <v>0</v>
          </cell>
        </row>
        <row r="1982">
          <cell r="K1982">
            <v>0</v>
          </cell>
        </row>
        <row r="1983">
          <cell r="K1983">
            <v>0</v>
          </cell>
        </row>
        <row r="1984">
          <cell r="K1984">
            <v>0</v>
          </cell>
        </row>
        <row r="1985">
          <cell r="K1985">
            <v>0</v>
          </cell>
        </row>
        <row r="1986">
          <cell r="K1986">
            <v>0</v>
          </cell>
        </row>
        <row r="1987">
          <cell r="K1987">
            <v>0</v>
          </cell>
        </row>
        <row r="1988">
          <cell r="K1988">
            <v>0</v>
          </cell>
        </row>
        <row r="1989">
          <cell r="K1989">
            <v>0</v>
          </cell>
        </row>
        <row r="1990">
          <cell r="K1990">
            <v>0</v>
          </cell>
        </row>
        <row r="1991">
          <cell r="K1991">
            <v>0</v>
          </cell>
        </row>
        <row r="1992">
          <cell r="K1992">
            <v>0</v>
          </cell>
        </row>
        <row r="1993">
          <cell r="K1993">
            <v>0</v>
          </cell>
        </row>
        <row r="1994">
          <cell r="K1994">
            <v>0</v>
          </cell>
        </row>
        <row r="1995">
          <cell r="K1995">
            <v>0</v>
          </cell>
        </row>
        <row r="1996">
          <cell r="K1996">
            <v>0</v>
          </cell>
        </row>
        <row r="1997">
          <cell r="K1997">
            <v>0</v>
          </cell>
        </row>
        <row r="1998">
          <cell r="K1998">
            <v>0</v>
          </cell>
        </row>
        <row r="1999">
          <cell r="K1999">
            <v>0</v>
          </cell>
        </row>
        <row r="2000">
          <cell r="K2000">
            <v>0</v>
          </cell>
        </row>
        <row r="2001">
          <cell r="K2001">
            <v>0</v>
          </cell>
        </row>
        <row r="2002">
          <cell r="K2002">
            <v>0</v>
          </cell>
        </row>
        <row r="2003">
          <cell r="K2003">
            <v>0</v>
          </cell>
        </row>
        <row r="2004">
          <cell r="K2004">
            <v>0</v>
          </cell>
        </row>
        <row r="2005">
          <cell r="K2005">
            <v>0</v>
          </cell>
        </row>
        <row r="2006">
          <cell r="K2006">
            <v>0</v>
          </cell>
        </row>
        <row r="2007">
          <cell r="K2007">
            <v>0</v>
          </cell>
        </row>
        <row r="2008">
          <cell r="K2008">
            <v>0</v>
          </cell>
        </row>
        <row r="2009">
          <cell r="K2009">
            <v>0</v>
          </cell>
        </row>
        <row r="2010">
          <cell r="K2010">
            <v>0</v>
          </cell>
        </row>
        <row r="2011">
          <cell r="K2011">
            <v>0</v>
          </cell>
        </row>
        <row r="2012">
          <cell r="K2012">
            <v>0</v>
          </cell>
        </row>
        <row r="2013">
          <cell r="K2013">
            <v>0</v>
          </cell>
        </row>
        <row r="2014">
          <cell r="K2014">
            <v>0</v>
          </cell>
        </row>
        <row r="2015">
          <cell r="K2015">
            <v>0</v>
          </cell>
        </row>
        <row r="2016">
          <cell r="K2016">
            <v>0</v>
          </cell>
        </row>
        <row r="2017">
          <cell r="K2017">
            <v>0</v>
          </cell>
        </row>
        <row r="2018">
          <cell r="K2018">
            <v>0</v>
          </cell>
        </row>
        <row r="2019">
          <cell r="K2019">
            <v>0</v>
          </cell>
        </row>
        <row r="2020">
          <cell r="K2020">
            <v>0</v>
          </cell>
        </row>
        <row r="2021">
          <cell r="K2021">
            <v>0</v>
          </cell>
        </row>
        <row r="2022">
          <cell r="K2022">
            <v>0</v>
          </cell>
        </row>
        <row r="2023">
          <cell r="K2023">
            <v>0</v>
          </cell>
        </row>
        <row r="2024">
          <cell r="K2024">
            <v>0</v>
          </cell>
        </row>
        <row r="2025">
          <cell r="K2025">
            <v>0</v>
          </cell>
        </row>
        <row r="2026">
          <cell r="K2026">
            <v>0</v>
          </cell>
        </row>
        <row r="2027">
          <cell r="K2027">
            <v>0</v>
          </cell>
        </row>
        <row r="2028">
          <cell r="K2028">
            <v>0</v>
          </cell>
        </row>
        <row r="2029">
          <cell r="K2029">
            <v>0</v>
          </cell>
        </row>
        <row r="2030">
          <cell r="K2030">
            <v>0</v>
          </cell>
        </row>
        <row r="2031">
          <cell r="K2031">
            <v>0</v>
          </cell>
        </row>
        <row r="2032">
          <cell r="K2032">
            <v>0</v>
          </cell>
        </row>
        <row r="2033">
          <cell r="K2033">
            <v>0</v>
          </cell>
        </row>
        <row r="2034">
          <cell r="K2034">
            <v>0</v>
          </cell>
        </row>
        <row r="2035">
          <cell r="K2035">
            <v>0</v>
          </cell>
        </row>
        <row r="2036">
          <cell r="K2036">
            <v>0</v>
          </cell>
        </row>
        <row r="2037">
          <cell r="K2037">
            <v>0</v>
          </cell>
        </row>
        <row r="2038">
          <cell r="K2038">
            <v>0</v>
          </cell>
        </row>
        <row r="2039">
          <cell r="K2039">
            <v>0</v>
          </cell>
        </row>
        <row r="2040">
          <cell r="K2040">
            <v>0</v>
          </cell>
        </row>
        <row r="2041">
          <cell r="K2041">
            <v>0</v>
          </cell>
        </row>
        <row r="2042">
          <cell r="K2042">
            <v>0</v>
          </cell>
        </row>
        <row r="2043">
          <cell r="K2043">
            <v>0</v>
          </cell>
        </row>
        <row r="2044">
          <cell r="K2044">
            <v>0</v>
          </cell>
        </row>
        <row r="2045">
          <cell r="K2045">
            <v>0</v>
          </cell>
        </row>
        <row r="2046">
          <cell r="K2046">
            <v>0</v>
          </cell>
        </row>
        <row r="2047">
          <cell r="K2047">
            <v>0</v>
          </cell>
        </row>
        <row r="2048">
          <cell r="K2048">
            <v>0</v>
          </cell>
        </row>
        <row r="2049">
          <cell r="K2049">
            <v>0</v>
          </cell>
        </row>
        <row r="2050">
          <cell r="K2050">
            <v>0</v>
          </cell>
        </row>
        <row r="2051">
          <cell r="K2051">
            <v>0</v>
          </cell>
        </row>
        <row r="2052">
          <cell r="K2052">
            <v>0</v>
          </cell>
        </row>
        <row r="2053">
          <cell r="K2053">
            <v>0</v>
          </cell>
        </row>
        <row r="2054">
          <cell r="K2054">
            <v>0</v>
          </cell>
        </row>
        <row r="2055">
          <cell r="K2055">
            <v>0</v>
          </cell>
        </row>
        <row r="2056">
          <cell r="K2056">
            <v>0</v>
          </cell>
        </row>
        <row r="2057">
          <cell r="K2057">
            <v>0</v>
          </cell>
        </row>
        <row r="2058">
          <cell r="K2058">
            <v>0</v>
          </cell>
        </row>
        <row r="2059">
          <cell r="K2059">
            <v>0</v>
          </cell>
        </row>
        <row r="2060">
          <cell r="K2060">
            <v>0</v>
          </cell>
        </row>
        <row r="2061">
          <cell r="K2061">
            <v>0</v>
          </cell>
        </row>
        <row r="2062">
          <cell r="K2062">
            <v>0</v>
          </cell>
        </row>
        <row r="2063">
          <cell r="K2063">
            <v>0</v>
          </cell>
        </row>
        <row r="2064">
          <cell r="K2064">
            <v>0</v>
          </cell>
        </row>
        <row r="2065">
          <cell r="K2065">
            <v>0</v>
          </cell>
        </row>
        <row r="2066">
          <cell r="K2066">
            <v>0</v>
          </cell>
        </row>
        <row r="2067">
          <cell r="K2067">
            <v>0</v>
          </cell>
        </row>
        <row r="2068">
          <cell r="K2068">
            <v>0</v>
          </cell>
        </row>
        <row r="2069">
          <cell r="K2069">
            <v>0</v>
          </cell>
        </row>
        <row r="2070">
          <cell r="K2070">
            <v>0</v>
          </cell>
        </row>
        <row r="2071">
          <cell r="K2071">
            <v>0</v>
          </cell>
        </row>
        <row r="2072">
          <cell r="K2072">
            <v>0</v>
          </cell>
        </row>
        <row r="2073">
          <cell r="K2073">
            <v>0</v>
          </cell>
        </row>
        <row r="2074">
          <cell r="K2074">
            <v>0</v>
          </cell>
        </row>
        <row r="2075">
          <cell r="K2075">
            <v>0</v>
          </cell>
        </row>
        <row r="2076">
          <cell r="K2076">
            <v>0</v>
          </cell>
        </row>
        <row r="2077">
          <cell r="K2077">
            <v>0</v>
          </cell>
        </row>
        <row r="2078">
          <cell r="K2078">
            <v>0</v>
          </cell>
        </row>
        <row r="2079">
          <cell r="K2079">
            <v>0</v>
          </cell>
        </row>
        <row r="2080">
          <cell r="K2080">
            <v>0</v>
          </cell>
        </row>
        <row r="2081">
          <cell r="K2081">
            <v>0</v>
          </cell>
        </row>
        <row r="2082">
          <cell r="K2082">
            <v>0</v>
          </cell>
        </row>
        <row r="2083">
          <cell r="K2083">
            <v>0</v>
          </cell>
        </row>
        <row r="2084">
          <cell r="K2084">
            <v>0</v>
          </cell>
        </row>
        <row r="2085">
          <cell r="K2085">
            <v>0</v>
          </cell>
        </row>
        <row r="2086">
          <cell r="K2086">
            <v>0</v>
          </cell>
        </row>
        <row r="2087">
          <cell r="K2087">
            <v>0</v>
          </cell>
        </row>
        <row r="2088">
          <cell r="K2088">
            <v>0</v>
          </cell>
        </row>
        <row r="2089">
          <cell r="K2089">
            <v>0</v>
          </cell>
        </row>
        <row r="2090">
          <cell r="K2090">
            <v>0</v>
          </cell>
        </row>
        <row r="2091">
          <cell r="K2091">
            <v>0</v>
          </cell>
        </row>
        <row r="2092">
          <cell r="K2092">
            <v>0</v>
          </cell>
        </row>
        <row r="2093">
          <cell r="K2093">
            <v>0</v>
          </cell>
        </row>
        <row r="2094">
          <cell r="K2094">
            <v>0</v>
          </cell>
        </row>
        <row r="2095">
          <cell r="K2095">
            <v>0</v>
          </cell>
        </row>
        <row r="2096">
          <cell r="K2096">
            <v>0</v>
          </cell>
        </row>
        <row r="2097">
          <cell r="K2097">
            <v>0</v>
          </cell>
        </row>
        <row r="2098">
          <cell r="K2098">
            <v>0</v>
          </cell>
        </row>
        <row r="2099">
          <cell r="K2099">
            <v>0</v>
          </cell>
        </row>
        <row r="2100">
          <cell r="K2100">
            <v>0</v>
          </cell>
        </row>
        <row r="2101">
          <cell r="K2101">
            <v>0</v>
          </cell>
        </row>
        <row r="2102">
          <cell r="K2102">
            <v>0</v>
          </cell>
        </row>
        <row r="2103">
          <cell r="K2103">
            <v>0</v>
          </cell>
        </row>
        <row r="2104">
          <cell r="K2104">
            <v>0</v>
          </cell>
        </row>
        <row r="2105">
          <cell r="K2105">
            <v>0</v>
          </cell>
        </row>
        <row r="2106">
          <cell r="K2106">
            <v>0</v>
          </cell>
        </row>
        <row r="2107">
          <cell r="K2107">
            <v>0</v>
          </cell>
        </row>
        <row r="2108">
          <cell r="K2108">
            <v>0</v>
          </cell>
        </row>
        <row r="2109">
          <cell r="K2109">
            <v>0</v>
          </cell>
        </row>
        <row r="2110">
          <cell r="K2110">
            <v>0</v>
          </cell>
        </row>
        <row r="2111">
          <cell r="K2111">
            <v>0</v>
          </cell>
        </row>
        <row r="2112">
          <cell r="K2112">
            <v>0</v>
          </cell>
        </row>
        <row r="2113">
          <cell r="K2113">
            <v>0</v>
          </cell>
        </row>
        <row r="2114">
          <cell r="K2114">
            <v>0</v>
          </cell>
        </row>
        <row r="2115">
          <cell r="K2115">
            <v>0</v>
          </cell>
        </row>
        <row r="2116">
          <cell r="K2116">
            <v>0</v>
          </cell>
        </row>
        <row r="2117">
          <cell r="K2117">
            <v>0</v>
          </cell>
        </row>
        <row r="2118">
          <cell r="K2118">
            <v>0</v>
          </cell>
        </row>
        <row r="2119">
          <cell r="K2119">
            <v>0</v>
          </cell>
        </row>
        <row r="2120">
          <cell r="K2120">
            <v>0</v>
          </cell>
        </row>
        <row r="2121">
          <cell r="K2121">
            <v>0</v>
          </cell>
        </row>
        <row r="2122">
          <cell r="K2122">
            <v>0</v>
          </cell>
        </row>
        <row r="2123">
          <cell r="K2123">
            <v>0</v>
          </cell>
        </row>
        <row r="2124">
          <cell r="K2124">
            <v>0</v>
          </cell>
        </row>
        <row r="2125">
          <cell r="K2125">
            <v>0</v>
          </cell>
        </row>
        <row r="2126">
          <cell r="K2126">
            <v>0</v>
          </cell>
        </row>
        <row r="2127">
          <cell r="K2127">
            <v>0</v>
          </cell>
        </row>
        <row r="2128">
          <cell r="K2128">
            <v>0</v>
          </cell>
        </row>
        <row r="2129">
          <cell r="K2129">
            <v>0</v>
          </cell>
        </row>
        <row r="2130">
          <cell r="K2130">
            <v>0</v>
          </cell>
        </row>
        <row r="2131">
          <cell r="K2131">
            <v>0</v>
          </cell>
        </row>
        <row r="2132">
          <cell r="K2132">
            <v>0</v>
          </cell>
        </row>
        <row r="2133">
          <cell r="K2133">
            <v>0</v>
          </cell>
        </row>
        <row r="2134">
          <cell r="K2134">
            <v>0</v>
          </cell>
        </row>
        <row r="2135">
          <cell r="K2135">
            <v>0</v>
          </cell>
        </row>
        <row r="2136">
          <cell r="K2136">
            <v>0</v>
          </cell>
        </row>
        <row r="2137">
          <cell r="K2137">
            <v>0</v>
          </cell>
        </row>
        <row r="2138">
          <cell r="K2138">
            <v>0</v>
          </cell>
        </row>
        <row r="2139">
          <cell r="K2139">
            <v>0</v>
          </cell>
        </row>
        <row r="2140">
          <cell r="K2140">
            <v>0</v>
          </cell>
        </row>
        <row r="2141">
          <cell r="K2141">
            <v>0</v>
          </cell>
        </row>
        <row r="2142">
          <cell r="K2142">
            <v>0</v>
          </cell>
        </row>
        <row r="2143">
          <cell r="K2143">
            <v>0</v>
          </cell>
        </row>
        <row r="2144">
          <cell r="K2144">
            <v>0</v>
          </cell>
        </row>
        <row r="2145">
          <cell r="K2145">
            <v>0</v>
          </cell>
        </row>
        <row r="2146">
          <cell r="K2146">
            <v>0</v>
          </cell>
        </row>
        <row r="2147">
          <cell r="K2147">
            <v>0</v>
          </cell>
        </row>
        <row r="2148">
          <cell r="K2148">
            <v>0</v>
          </cell>
        </row>
        <row r="2149">
          <cell r="K2149">
            <v>0</v>
          </cell>
        </row>
        <row r="2150">
          <cell r="K2150">
            <v>0</v>
          </cell>
        </row>
        <row r="2151">
          <cell r="K2151">
            <v>0</v>
          </cell>
        </row>
        <row r="2152">
          <cell r="K2152">
            <v>0</v>
          </cell>
        </row>
        <row r="2153">
          <cell r="K2153">
            <v>0</v>
          </cell>
        </row>
        <row r="2154">
          <cell r="K2154">
            <v>0</v>
          </cell>
        </row>
        <row r="2155">
          <cell r="K2155">
            <v>0</v>
          </cell>
        </row>
        <row r="2156">
          <cell r="K2156">
            <v>0</v>
          </cell>
        </row>
        <row r="2157">
          <cell r="K2157">
            <v>0</v>
          </cell>
        </row>
        <row r="2158">
          <cell r="K2158">
            <v>0</v>
          </cell>
        </row>
        <row r="2159">
          <cell r="K2159">
            <v>0</v>
          </cell>
        </row>
        <row r="2160">
          <cell r="K2160">
            <v>0</v>
          </cell>
        </row>
        <row r="2161">
          <cell r="K2161">
            <v>0</v>
          </cell>
        </row>
        <row r="2162">
          <cell r="K2162">
            <v>0</v>
          </cell>
        </row>
        <row r="2163">
          <cell r="K2163">
            <v>0</v>
          </cell>
        </row>
        <row r="2164">
          <cell r="K2164">
            <v>0</v>
          </cell>
        </row>
        <row r="2165">
          <cell r="K2165">
            <v>0</v>
          </cell>
        </row>
        <row r="2166">
          <cell r="K2166">
            <v>0</v>
          </cell>
        </row>
        <row r="2167">
          <cell r="K2167">
            <v>0</v>
          </cell>
        </row>
        <row r="2168">
          <cell r="K2168">
            <v>0</v>
          </cell>
        </row>
        <row r="2169">
          <cell r="K2169">
            <v>0</v>
          </cell>
        </row>
        <row r="2170">
          <cell r="K2170">
            <v>0</v>
          </cell>
        </row>
        <row r="2171">
          <cell r="K2171">
            <v>0</v>
          </cell>
        </row>
        <row r="2172">
          <cell r="K2172">
            <v>0</v>
          </cell>
        </row>
        <row r="2173">
          <cell r="K2173">
            <v>0</v>
          </cell>
        </row>
        <row r="2174">
          <cell r="K2174">
            <v>0</v>
          </cell>
        </row>
        <row r="2175">
          <cell r="K2175">
            <v>0</v>
          </cell>
        </row>
        <row r="2176">
          <cell r="K2176">
            <v>0</v>
          </cell>
        </row>
        <row r="2177">
          <cell r="K2177">
            <v>0</v>
          </cell>
        </row>
        <row r="2178">
          <cell r="K2178">
            <v>0</v>
          </cell>
        </row>
        <row r="2179">
          <cell r="K2179">
            <v>0</v>
          </cell>
        </row>
        <row r="2180">
          <cell r="K2180">
            <v>0</v>
          </cell>
        </row>
        <row r="2181">
          <cell r="K2181">
            <v>0</v>
          </cell>
        </row>
        <row r="2182">
          <cell r="K2182">
            <v>0</v>
          </cell>
        </row>
        <row r="2183">
          <cell r="K2183">
            <v>0</v>
          </cell>
        </row>
        <row r="2184">
          <cell r="K2184">
            <v>0</v>
          </cell>
        </row>
        <row r="2185">
          <cell r="K2185">
            <v>0</v>
          </cell>
        </row>
        <row r="2186">
          <cell r="K2186">
            <v>0</v>
          </cell>
        </row>
        <row r="2187">
          <cell r="K2187">
            <v>0</v>
          </cell>
        </row>
        <row r="2188">
          <cell r="K2188">
            <v>0</v>
          </cell>
        </row>
        <row r="2189">
          <cell r="K2189">
            <v>0</v>
          </cell>
        </row>
        <row r="2190">
          <cell r="K2190">
            <v>0</v>
          </cell>
        </row>
        <row r="2191">
          <cell r="K2191">
            <v>0</v>
          </cell>
        </row>
        <row r="2192">
          <cell r="K2192">
            <v>0</v>
          </cell>
        </row>
        <row r="2193">
          <cell r="K2193">
            <v>0</v>
          </cell>
        </row>
        <row r="2194">
          <cell r="K2194">
            <v>0</v>
          </cell>
        </row>
        <row r="2195">
          <cell r="K2195">
            <v>0</v>
          </cell>
        </row>
        <row r="2196">
          <cell r="K2196">
            <v>0</v>
          </cell>
        </row>
        <row r="2197">
          <cell r="K2197">
            <v>0</v>
          </cell>
        </row>
        <row r="2198">
          <cell r="K2198">
            <v>0</v>
          </cell>
        </row>
        <row r="2199">
          <cell r="K2199">
            <v>0</v>
          </cell>
        </row>
        <row r="2200">
          <cell r="K2200">
            <v>0</v>
          </cell>
        </row>
        <row r="2201">
          <cell r="K2201">
            <v>0</v>
          </cell>
        </row>
        <row r="2202">
          <cell r="K2202">
            <v>0</v>
          </cell>
        </row>
        <row r="2203">
          <cell r="K2203">
            <v>0</v>
          </cell>
        </row>
        <row r="2204">
          <cell r="K2204">
            <v>0</v>
          </cell>
        </row>
        <row r="2205">
          <cell r="K2205">
            <v>0</v>
          </cell>
        </row>
        <row r="2206">
          <cell r="K2206">
            <v>0</v>
          </cell>
        </row>
        <row r="2207">
          <cell r="K2207">
            <v>0</v>
          </cell>
        </row>
        <row r="2208">
          <cell r="K2208">
            <v>0</v>
          </cell>
        </row>
        <row r="2209">
          <cell r="K2209">
            <v>0</v>
          </cell>
        </row>
        <row r="2210">
          <cell r="K2210">
            <v>0</v>
          </cell>
        </row>
        <row r="2211">
          <cell r="K2211">
            <v>0</v>
          </cell>
        </row>
        <row r="2212">
          <cell r="K2212">
            <v>0</v>
          </cell>
        </row>
        <row r="2213">
          <cell r="K2213">
            <v>0</v>
          </cell>
        </row>
        <row r="2214">
          <cell r="K2214">
            <v>0</v>
          </cell>
        </row>
        <row r="2215">
          <cell r="K2215">
            <v>0</v>
          </cell>
        </row>
        <row r="2216">
          <cell r="K2216">
            <v>0</v>
          </cell>
        </row>
        <row r="2217">
          <cell r="K2217">
            <v>0</v>
          </cell>
        </row>
        <row r="2218">
          <cell r="K2218">
            <v>0</v>
          </cell>
        </row>
        <row r="2219">
          <cell r="K2219">
            <v>0</v>
          </cell>
        </row>
        <row r="2220">
          <cell r="K2220">
            <v>0</v>
          </cell>
        </row>
        <row r="2221">
          <cell r="K2221">
            <v>0</v>
          </cell>
        </row>
        <row r="2222">
          <cell r="K2222">
            <v>0</v>
          </cell>
        </row>
        <row r="2223">
          <cell r="K2223">
            <v>0</v>
          </cell>
        </row>
        <row r="2224">
          <cell r="K2224">
            <v>0</v>
          </cell>
        </row>
        <row r="2225">
          <cell r="K2225">
            <v>0</v>
          </cell>
        </row>
        <row r="2226">
          <cell r="K2226">
            <v>0</v>
          </cell>
        </row>
        <row r="2227">
          <cell r="K2227">
            <v>0</v>
          </cell>
        </row>
        <row r="2228">
          <cell r="K2228">
            <v>0</v>
          </cell>
        </row>
        <row r="2229">
          <cell r="K2229">
            <v>0</v>
          </cell>
        </row>
        <row r="2230">
          <cell r="K2230">
            <v>0</v>
          </cell>
        </row>
        <row r="2231">
          <cell r="K2231">
            <v>0</v>
          </cell>
        </row>
        <row r="2232">
          <cell r="K2232">
            <v>0</v>
          </cell>
        </row>
        <row r="2233">
          <cell r="K2233">
            <v>0</v>
          </cell>
        </row>
        <row r="2234">
          <cell r="K2234">
            <v>0</v>
          </cell>
        </row>
        <row r="2235">
          <cell r="K2235">
            <v>0</v>
          </cell>
        </row>
        <row r="2236">
          <cell r="K2236">
            <v>0</v>
          </cell>
        </row>
        <row r="2237">
          <cell r="K2237">
            <v>0</v>
          </cell>
        </row>
        <row r="2238">
          <cell r="K2238">
            <v>0</v>
          </cell>
        </row>
        <row r="2239">
          <cell r="K2239">
            <v>0</v>
          </cell>
        </row>
        <row r="2240">
          <cell r="K2240">
            <v>0</v>
          </cell>
        </row>
        <row r="2241">
          <cell r="K2241">
            <v>0</v>
          </cell>
        </row>
        <row r="2242">
          <cell r="K2242">
            <v>0</v>
          </cell>
        </row>
        <row r="2243">
          <cell r="K2243">
            <v>0</v>
          </cell>
        </row>
        <row r="2244">
          <cell r="K2244">
            <v>0</v>
          </cell>
        </row>
        <row r="2245">
          <cell r="K2245">
            <v>0</v>
          </cell>
        </row>
        <row r="2246">
          <cell r="K2246">
            <v>0</v>
          </cell>
        </row>
        <row r="2247">
          <cell r="K2247">
            <v>0</v>
          </cell>
        </row>
        <row r="2248">
          <cell r="K2248">
            <v>0</v>
          </cell>
        </row>
        <row r="2249">
          <cell r="K2249">
            <v>0</v>
          </cell>
        </row>
        <row r="2250">
          <cell r="K2250">
            <v>0</v>
          </cell>
        </row>
        <row r="2251">
          <cell r="K2251">
            <v>0</v>
          </cell>
        </row>
        <row r="2252">
          <cell r="K2252">
            <v>0</v>
          </cell>
        </row>
        <row r="2253">
          <cell r="K2253">
            <v>0</v>
          </cell>
        </row>
        <row r="2254">
          <cell r="K2254">
            <v>0</v>
          </cell>
        </row>
        <row r="2255">
          <cell r="K2255">
            <v>0</v>
          </cell>
        </row>
        <row r="2256">
          <cell r="K2256">
            <v>0</v>
          </cell>
        </row>
        <row r="2257">
          <cell r="K2257">
            <v>0</v>
          </cell>
        </row>
        <row r="2258">
          <cell r="K2258">
            <v>0</v>
          </cell>
        </row>
        <row r="2259">
          <cell r="K2259">
            <v>0</v>
          </cell>
        </row>
        <row r="2260">
          <cell r="K2260">
            <v>0</v>
          </cell>
        </row>
        <row r="2261">
          <cell r="K2261">
            <v>0</v>
          </cell>
        </row>
        <row r="2262">
          <cell r="K2262">
            <v>0</v>
          </cell>
        </row>
        <row r="2263">
          <cell r="K2263">
            <v>0</v>
          </cell>
        </row>
        <row r="2264">
          <cell r="K2264">
            <v>0</v>
          </cell>
        </row>
        <row r="2265">
          <cell r="K2265">
            <v>0</v>
          </cell>
        </row>
        <row r="2266">
          <cell r="K2266">
            <v>0</v>
          </cell>
        </row>
        <row r="2267">
          <cell r="K2267">
            <v>0</v>
          </cell>
        </row>
        <row r="2268">
          <cell r="K2268">
            <v>0</v>
          </cell>
        </row>
        <row r="2269">
          <cell r="K2269">
            <v>0</v>
          </cell>
        </row>
        <row r="2270">
          <cell r="K2270">
            <v>0</v>
          </cell>
        </row>
        <row r="2271">
          <cell r="K2271">
            <v>0</v>
          </cell>
        </row>
        <row r="2272">
          <cell r="K2272">
            <v>0</v>
          </cell>
        </row>
        <row r="2273">
          <cell r="K2273">
            <v>0</v>
          </cell>
        </row>
        <row r="2274">
          <cell r="K2274">
            <v>0</v>
          </cell>
        </row>
        <row r="2275">
          <cell r="K2275">
            <v>0</v>
          </cell>
        </row>
        <row r="2276">
          <cell r="K2276">
            <v>0</v>
          </cell>
        </row>
        <row r="2277">
          <cell r="K2277">
            <v>0</v>
          </cell>
        </row>
        <row r="2278">
          <cell r="K2278">
            <v>0</v>
          </cell>
        </row>
        <row r="2279">
          <cell r="K2279">
            <v>0</v>
          </cell>
        </row>
        <row r="2280">
          <cell r="K2280">
            <v>0</v>
          </cell>
        </row>
        <row r="2281">
          <cell r="K2281">
            <v>0</v>
          </cell>
        </row>
        <row r="2282">
          <cell r="K2282">
            <v>0</v>
          </cell>
        </row>
        <row r="2283">
          <cell r="K2283">
            <v>0</v>
          </cell>
        </row>
        <row r="2284">
          <cell r="K2284">
            <v>0</v>
          </cell>
        </row>
        <row r="2285">
          <cell r="K2285">
            <v>0</v>
          </cell>
        </row>
        <row r="2286">
          <cell r="K2286">
            <v>0</v>
          </cell>
        </row>
        <row r="2287">
          <cell r="K2287">
            <v>0</v>
          </cell>
        </row>
        <row r="2288">
          <cell r="K2288">
            <v>0</v>
          </cell>
        </row>
        <row r="2289">
          <cell r="K2289">
            <v>0</v>
          </cell>
        </row>
        <row r="2290">
          <cell r="K2290">
            <v>0</v>
          </cell>
        </row>
        <row r="2291">
          <cell r="K2291">
            <v>0</v>
          </cell>
        </row>
        <row r="2292">
          <cell r="K2292">
            <v>0</v>
          </cell>
        </row>
        <row r="2293">
          <cell r="K2293">
            <v>0</v>
          </cell>
        </row>
        <row r="2294">
          <cell r="K2294">
            <v>0</v>
          </cell>
        </row>
        <row r="2295">
          <cell r="K2295">
            <v>0</v>
          </cell>
        </row>
        <row r="2296">
          <cell r="K2296">
            <v>0</v>
          </cell>
        </row>
        <row r="2297">
          <cell r="K2297">
            <v>0</v>
          </cell>
        </row>
        <row r="2298">
          <cell r="K2298">
            <v>0</v>
          </cell>
        </row>
        <row r="2299">
          <cell r="K2299">
            <v>0</v>
          </cell>
        </row>
        <row r="2300">
          <cell r="K2300">
            <v>0</v>
          </cell>
        </row>
        <row r="2301">
          <cell r="K2301">
            <v>0</v>
          </cell>
        </row>
        <row r="2302">
          <cell r="K2302">
            <v>0</v>
          </cell>
        </row>
        <row r="2303">
          <cell r="K2303">
            <v>0</v>
          </cell>
        </row>
        <row r="2304">
          <cell r="K2304">
            <v>0</v>
          </cell>
        </row>
        <row r="2305">
          <cell r="K2305">
            <v>0</v>
          </cell>
        </row>
        <row r="2306">
          <cell r="K2306">
            <v>0</v>
          </cell>
        </row>
        <row r="2307">
          <cell r="K2307">
            <v>0</v>
          </cell>
        </row>
        <row r="2308">
          <cell r="K2308">
            <v>0</v>
          </cell>
        </row>
        <row r="2309">
          <cell r="K2309">
            <v>0</v>
          </cell>
        </row>
        <row r="2310">
          <cell r="K2310">
            <v>0</v>
          </cell>
        </row>
        <row r="2311">
          <cell r="K2311">
            <v>0</v>
          </cell>
        </row>
        <row r="2312">
          <cell r="K2312">
            <v>0</v>
          </cell>
        </row>
        <row r="2313">
          <cell r="K2313">
            <v>0</v>
          </cell>
        </row>
        <row r="2314">
          <cell r="K2314">
            <v>0</v>
          </cell>
        </row>
        <row r="2315">
          <cell r="K2315">
            <v>0</v>
          </cell>
        </row>
        <row r="2316">
          <cell r="K2316">
            <v>0</v>
          </cell>
        </row>
        <row r="2317">
          <cell r="K2317">
            <v>0</v>
          </cell>
        </row>
        <row r="2318">
          <cell r="K2318">
            <v>0</v>
          </cell>
        </row>
        <row r="2319">
          <cell r="K2319">
            <v>0</v>
          </cell>
        </row>
        <row r="2320">
          <cell r="K2320">
            <v>0</v>
          </cell>
        </row>
        <row r="2321">
          <cell r="K2321">
            <v>0</v>
          </cell>
        </row>
        <row r="2322">
          <cell r="K2322">
            <v>0</v>
          </cell>
        </row>
        <row r="2323">
          <cell r="K2323">
            <v>0</v>
          </cell>
        </row>
        <row r="2324">
          <cell r="K2324">
            <v>0</v>
          </cell>
        </row>
        <row r="2325">
          <cell r="K2325">
            <v>0</v>
          </cell>
        </row>
        <row r="2326">
          <cell r="K2326">
            <v>0</v>
          </cell>
        </row>
        <row r="2327">
          <cell r="K2327">
            <v>0</v>
          </cell>
        </row>
        <row r="2328">
          <cell r="K2328">
            <v>0</v>
          </cell>
        </row>
        <row r="2329">
          <cell r="K2329">
            <v>0</v>
          </cell>
        </row>
        <row r="2330">
          <cell r="K2330">
            <v>0</v>
          </cell>
        </row>
        <row r="2331">
          <cell r="K2331">
            <v>0</v>
          </cell>
        </row>
        <row r="2332">
          <cell r="K2332">
            <v>0</v>
          </cell>
        </row>
        <row r="2333">
          <cell r="K2333">
            <v>0</v>
          </cell>
        </row>
        <row r="2334">
          <cell r="K2334">
            <v>0</v>
          </cell>
        </row>
        <row r="2335">
          <cell r="K2335">
            <v>0</v>
          </cell>
        </row>
        <row r="2336">
          <cell r="K2336">
            <v>0</v>
          </cell>
        </row>
        <row r="2337">
          <cell r="K2337">
            <v>0</v>
          </cell>
        </row>
        <row r="2338">
          <cell r="K2338">
            <v>0</v>
          </cell>
        </row>
        <row r="2339">
          <cell r="K2339">
            <v>0</v>
          </cell>
        </row>
        <row r="2340">
          <cell r="K2340">
            <v>0</v>
          </cell>
        </row>
        <row r="2341">
          <cell r="K2341">
            <v>0</v>
          </cell>
        </row>
        <row r="2342">
          <cell r="K2342">
            <v>0</v>
          </cell>
        </row>
        <row r="2343">
          <cell r="K2343">
            <v>0</v>
          </cell>
        </row>
        <row r="2344">
          <cell r="K2344">
            <v>0</v>
          </cell>
        </row>
        <row r="2345">
          <cell r="K2345">
            <v>0</v>
          </cell>
        </row>
        <row r="2346">
          <cell r="K2346">
            <v>0</v>
          </cell>
        </row>
        <row r="2347">
          <cell r="K2347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4"/>
      <sheetName val="Sheet5"/>
    </sheetNames>
    <sheetDataSet>
      <sheetData sheetId="0" refreshError="1"/>
      <sheetData sheetId="1" refreshError="1"/>
      <sheetData sheetId="2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21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1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18</v>
          </cell>
        </row>
        <row r="8">
          <cell r="K8" t="str">
            <v>顾伟丽</v>
          </cell>
          <cell r="L8">
            <v>1</v>
          </cell>
        </row>
        <row r="9">
          <cell r="K9" t="str">
            <v>黄旭</v>
          </cell>
          <cell r="L9">
            <v>23</v>
          </cell>
        </row>
        <row r="10">
          <cell r="K10" t="str">
            <v>李亚</v>
          </cell>
          <cell r="L10">
            <v>23</v>
          </cell>
        </row>
        <row r="11">
          <cell r="K11" t="str">
            <v>李雨蒙</v>
          </cell>
          <cell r="L11">
            <v>2</v>
          </cell>
        </row>
        <row r="12">
          <cell r="K12" t="str">
            <v>李志明</v>
          </cell>
          <cell r="L12">
            <v>1</v>
          </cell>
        </row>
        <row r="13">
          <cell r="K13" t="str">
            <v>刘一瑾</v>
          </cell>
          <cell r="L13">
            <v>3</v>
          </cell>
        </row>
        <row r="14">
          <cell r="K14" t="str">
            <v>马越骋</v>
          </cell>
          <cell r="L14">
            <v>1</v>
          </cell>
        </row>
        <row r="15">
          <cell r="K15" t="str">
            <v>茅敏艳</v>
          </cell>
          <cell r="L15">
            <v>1</v>
          </cell>
        </row>
        <row r="16">
          <cell r="K16" t="str">
            <v>钱潇伟</v>
          </cell>
          <cell r="L16">
            <v>1</v>
          </cell>
        </row>
        <row r="17">
          <cell r="K17" t="str">
            <v>寿春连</v>
          </cell>
          <cell r="L17">
            <v>1</v>
          </cell>
        </row>
        <row r="18">
          <cell r="K18" t="str">
            <v>陶宏伟</v>
          </cell>
          <cell r="L18">
            <v>1</v>
          </cell>
        </row>
        <row r="19">
          <cell r="K19" t="str">
            <v>童思佳</v>
          </cell>
          <cell r="L19">
            <v>1</v>
          </cell>
        </row>
        <row r="20">
          <cell r="K20" t="str">
            <v>万华</v>
          </cell>
          <cell r="L20">
            <v>3</v>
          </cell>
        </row>
        <row r="21">
          <cell r="K21" t="str">
            <v>王美燕</v>
          </cell>
          <cell r="L21">
            <v>25</v>
          </cell>
        </row>
        <row r="22">
          <cell r="K22" t="str">
            <v>徐君</v>
          </cell>
          <cell r="L22">
            <v>10</v>
          </cell>
        </row>
        <row r="23">
          <cell r="K23" t="str">
            <v>徐圆圆</v>
          </cell>
          <cell r="L23">
            <v>3</v>
          </cell>
        </row>
        <row r="24">
          <cell r="K24" t="str">
            <v>许嘉陆</v>
          </cell>
          <cell r="L24">
            <v>5</v>
          </cell>
        </row>
        <row r="25">
          <cell r="K25" t="str">
            <v>许闻多</v>
          </cell>
          <cell r="L25">
            <v>2</v>
          </cell>
        </row>
        <row r="26">
          <cell r="K26" t="str">
            <v>杨欢</v>
          </cell>
          <cell r="L26">
            <v>1</v>
          </cell>
        </row>
        <row r="27">
          <cell r="K27" t="str">
            <v>杨小东</v>
          </cell>
          <cell r="L27">
            <v>51</v>
          </cell>
        </row>
        <row r="28">
          <cell r="K28" t="str">
            <v>袁冰</v>
          </cell>
          <cell r="L28">
            <v>1</v>
          </cell>
        </row>
        <row r="29">
          <cell r="K29" t="str">
            <v>张欢</v>
          </cell>
          <cell r="L29">
            <v>1</v>
          </cell>
        </row>
        <row r="30">
          <cell r="K30" t="str">
            <v>张林美</v>
          </cell>
          <cell r="L30">
            <v>2</v>
          </cell>
        </row>
        <row r="31">
          <cell r="K31" t="str">
            <v>张馨怡</v>
          </cell>
          <cell r="L31">
            <v>4</v>
          </cell>
        </row>
        <row r="32">
          <cell r="K32" t="str">
            <v>(空白)</v>
          </cell>
        </row>
        <row r="33">
          <cell r="K33" t="str">
            <v>总计</v>
          </cell>
          <cell r="L33">
            <v>211</v>
          </cell>
        </row>
      </sheetData>
      <sheetData sheetId="3" refreshError="1">
        <row r="1">
          <cell r="M1" t="str">
            <v>尽调客户经理</v>
          </cell>
          <cell r="N1" t="str">
            <v>计数项:尽调客户经理</v>
          </cell>
        </row>
        <row r="2">
          <cell r="M2" t="str">
            <v>曹倩云</v>
          </cell>
          <cell r="N2">
            <v>9</v>
          </cell>
        </row>
        <row r="3">
          <cell r="M3" t="str">
            <v>陈靓</v>
          </cell>
          <cell r="N3">
            <v>1</v>
          </cell>
        </row>
        <row r="4">
          <cell r="M4" t="str">
            <v>陈淑玲</v>
          </cell>
          <cell r="N4">
            <v>1</v>
          </cell>
        </row>
        <row r="5">
          <cell r="M5" t="str">
            <v>杜星瑶</v>
          </cell>
          <cell r="N5">
            <v>10</v>
          </cell>
        </row>
        <row r="6">
          <cell r="M6" t="str">
            <v>黄旭</v>
          </cell>
          <cell r="N6">
            <v>23</v>
          </cell>
        </row>
        <row r="7">
          <cell r="M7" t="str">
            <v>李亚</v>
          </cell>
          <cell r="N7">
            <v>19</v>
          </cell>
        </row>
        <row r="8">
          <cell r="M8" t="str">
            <v>王美燕</v>
          </cell>
          <cell r="N8">
            <v>4</v>
          </cell>
        </row>
        <row r="9">
          <cell r="M9" t="str">
            <v>徐君</v>
          </cell>
          <cell r="N9">
            <v>2</v>
          </cell>
        </row>
        <row r="10">
          <cell r="M10" t="str">
            <v>杨小东</v>
          </cell>
          <cell r="N10">
            <v>11</v>
          </cell>
        </row>
        <row r="11">
          <cell r="M11" t="str">
            <v>(空白)</v>
          </cell>
        </row>
        <row r="12">
          <cell r="M12" t="str">
            <v>总计</v>
          </cell>
          <cell r="N12">
            <v>80</v>
          </cell>
        </row>
      </sheetData>
      <sheetData sheetId="4" refreshError="1"/>
      <sheetData sheetId="5" refreshError="1">
        <row r="2">
          <cell r="H2" t="str">
            <v>尽调客户经理</v>
          </cell>
          <cell r="I2" t="str">
            <v>求和项:放款金额</v>
          </cell>
          <cell r="J2" t="str">
            <v>求和项:放款金额</v>
          </cell>
          <cell r="K2" t="str">
            <v>放款</v>
          </cell>
        </row>
        <row r="3">
          <cell r="H3" t="str">
            <v>曹倩云</v>
          </cell>
          <cell r="I3">
            <v>2834700</v>
          </cell>
          <cell r="J3">
            <v>2834700</v>
          </cell>
          <cell r="K3">
            <v>283.47</v>
          </cell>
        </row>
        <row r="4">
          <cell r="H4" t="str">
            <v>杜星瑶</v>
          </cell>
          <cell r="I4">
            <v>1642000</v>
          </cell>
          <cell r="J4">
            <v>1642000</v>
          </cell>
          <cell r="K4">
            <v>164.2</v>
          </cell>
        </row>
        <row r="5">
          <cell r="H5" t="str">
            <v>顾晓峰</v>
          </cell>
          <cell r="I5">
            <v>100000</v>
          </cell>
          <cell r="J5">
            <v>100000</v>
          </cell>
          <cell r="K5">
            <v>10</v>
          </cell>
        </row>
        <row r="6">
          <cell r="H6" t="str">
            <v>郭勤</v>
          </cell>
          <cell r="I6">
            <v>48000</v>
          </cell>
          <cell r="J6">
            <v>48000</v>
          </cell>
          <cell r="K6">
            <v>4.8</v>
          </cell>
        </row>
        <row r="7">
          <cell r="H7" t="str">
            <v>黄旭</v>
          </cell>
          <cell r="I7">
            <v>3456500</v>
          </cell>
          <cell r="J7">
            <v>3456500</v>
          </cell>
          <cell r="K7">
            <v>345.65</v>
          </cell>
        </row>
        <row r="8">
          <cell r="H8" t="str">
            <v>阚圣凌</v>
          </cell>
          <cell r="I8">
            <v>13000</v>
          </cell>
          <cell r="J8">
            <v>13000</v>
          </cell>
          <cell r="K8">
            <v>1.3</v>
          </cell>
        </row>
        <row r="9">
          <cell r="H9" t="str">
            <v>李亚</v>
          </cell>
          <cell r="I9">
            <v>4572751</v>
          </cell>
          <cell r="J9">
            <v>4572751</v>
          </cell>
          <cell r="K9">
            <v>457.2751</v>
          </cell>
        </row>
        <row r="10">
          <cell r="H10" t="str">
            <v>陆可妍</v>
          </cell>
          <cell r="I10">
            <v>400000</v>
          </cell>
          <cell r="J10">
            <v>400000</v>
          </cell>
          <cell r="K10">
            <v>40</v>
          </cell>
        </row>
        <row r="11">
          <cell r="H11" t="str">
            <v>罗秋慧</v>
          </cell>
          <cell r="I11">
            <v>25000</v>
          </cell>
          <cell r="J11">
            <v>25000</v>
          </cell>
          <cell r="K11">
            <v>2.5</v>
          </cell>
        </row>
        <row r="12">
          <cell r="H12" t="str">
            <v>茅敏艳</v>
          </cell>
          <cell r="I12">
            <v>169000</v>
          </cell>
          <cell r="J12">
            <v>169000</v>
          </cell>
          <cell r="K12">
            <v>16.9</v>
          </cell>
        </row>
        <row r="13">
          <cell r="H13" t="str">
            <v>莫之汇</v>
          </cell>
          <cell r="I13">
            <v>147223</v>
          </cell>
          <cell r="J13">
            <v>147223</v>
          </cell>
          <cell r="K13">
            <v>14.7223</v>
          </cell>
        </row>
        <row r="14">
          <cell r="H14" t="str">
            <v>钱潇伟</v>
          </cell>
          <cell r="I14">
            <v>80000</v>
          </cell>
          <cell r="J14">
            <v>80000</v>
          </cell>
          <cell r="K14">
            <v>8</v>
          </cell>
        </row>
        <row r="15">
          <cell r="H15" t="str">
            <v>宋丽凤</v>
          </cell>
          <cell r="I15">
            <v>64000</v>
          </cell>
          <cell r="J15">
            <v>64000</v>
          </cell>
          <cell r="K15">
            <v>6.4</v>
          </cell>
        </row>
        <row r="16">
          <cell r="H16" t="str">
            <v>孙仰阳</v>
          </cell>
          <cell r="I16">
            <v>138000</v>
          </cell>
          <cell r="J16">
            <v>138000</v>
          </cell>
          <cell r="K16">
            <v>13.8</v>
          </cell>
        </row>
        <row r="17">
          <cell r="H17" t="str">
            <v>王美燕</v>
          </cell>
          <cell r="I17">
            <v>547000</v>
          </cell>
          <cell r="J17">
            <v>547000</v>
          </cell>
          <cell r="K17">
            <v>54.7</v>
          </cell>
        </row>
        <row r="18">
          <cell r="H18" t="str">
            <v>徐君</v>
          </cell>
          <cell r="I18">
            <v>1007916</v>
          </cell>
          <cell r="J18">
            <v>1007916</v>
          </cell>
          <cell r="K18">
            <v>100.7916</v>
          </cell>
        </row>
        <row r="19">
          <cell r="H19" t="str">
            <v>杨小东</v>
          </cell>
          <cell r="I19">
            <v>2096000</v>
          </cell>
          <cell r="J19">
            <v>2096000</v>
          </cell>
          <cell r="K19">
            <v>209.6</v>
          </cell>
        </row>
        <row r="20">
          <cell r="H20" t="str">
            <v>张馨怡</v>
          </cell>
          <cell r="I20">
            <v>179698</v>
          </cell>
          <cell r="J20">
            <v>179698</v>
          </cell>
          <cell r="K20">
            <v>17.9698</v>
          </cell>
        </row>
        <row r="21">
          <cell r="H21" t="str">
            <v>张子豪</v>
          </cell>
          <cell r="I21">
            <v>50000</v>
          </cell>
          <cell r="J21">
            <v>50000</v>
          </cell>
          <cell r="K21">
            <v>5</v>
          </cell>
        </row>
        <row r="22">
          <cell r="H22" t="str">
            <v>(空白)</v>
          </cell>
        </row>
        <row r="23">
          <cell r="H23" t="str">
            <v>总计</v>
          </cell>
          <cell r="I23">
            <v>17570788</v>
          </cell>
          <cell r="J23">
            <v>17570788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6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20000</v>
          </cell>
          <cell r="J16">
            <v>20000</v>
          </cell>
          <cell r="K16">
            <v>2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15</v>
          </cell>
          <cell r="I22">
            <v>938000</v>
          </cell>
          <cell r="J22">
            <v>938000</v>
          </cell>
          <cell r="K22">
            <v>93.8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42</v>
          </cell>
          <cell r="I36">
            <v>31400</v>
          </cell>
          <cell r="J36">
            <v>31400</v>
          </cell>
          <cell r="K36">
            <v>3.14</v>
          </cell>
        </row>
        <row r="37">
          <cell r="G37" t="str">
            <v>陈靓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</row>
        <row r="38">
          <cell r="G38" t="str">
            <v>陈莉娜</v>
          </cell>
          <cell r="H38">
            <v>1</v>
          </cell>
          <cell r="I38">
            <v>310000</v>
          </cell>
          <cell r="J38">
            <v>310000</v>
          </cell>
          <cell r="K38">
            <v>31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2</v>
          </cell>
          <cell r="I41">
            <v>341900</v>
          </cell>
          <cell r="J41">
            <v>341900</v>
          </cell>
          <cell r="K41">
            <v>34.19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18500</v>
          </cell>
          <cell r="J50">
            <v>18500</v>
          </cell>
          <cell r="K50">
            <v>1.85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11</v>
          </cell>
          <cell r="I52">
            <v>160000</v>
          </cell>
          <cell r="J52">
            <v>160000</v>
          </cell>
          <cell r="K52">
            <v>16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8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4000</v>
          </cell>
          <cell r="J68">
            <v>4000</v>
          </cell>
          <cell r="K68">
            <v>0.4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366700</v>
          </cell>
          <cell r="J76">
            <v>366700</v>
          </cell>
          <cell r="K76">
            <v>36.67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18</v>
          </cell>
          <cell r="I83">
            <v>558000</v>
          </cell>
          <cell r="J83">
            <v>558000</v>
          </cell>
          <cell r="K83">
            <v>55.8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8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68300</v>
          </cell>
          <cell r="J99">
            <v>68300</v>
          </cell>
          <cell r="K99">
            <v>6.83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107000</v>
          </cell>
          <cell r="J108">
            <v>107000</v>
          </cell>
          <cell r="K108">
            <v>10.7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1</v>
          </cell>
          <cell r="I123">
            <v>452260</v>
          </cell>
          <cell r="J123">
            <v>452260</v>
          </cell>
          <cell r="K123">
            <v>45.226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414283</v>
          </cell>
          <cell r="J137">
            <v>414283</v>
          </cell>
          <cell r="K137">
            <v>41.4283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4</v>
          </cell>
          <cell r="I175">
            <v>139000</v>
          </cell>
          <cell r="J175">
            <v>139000</v>
          </cell>
          <cell r="K175">
            <v>13.9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288348</v>
          </cell>
          <cell r="J202">
            <v>288348</v>
          </cell>
          <cell r="K202">
            <v>28.8348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100000</v>
          </cell>
          <cell r="J220">
            <v>100000</v>
          </cell>
          <cell r="K220">
            <v>10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17888</v>
          </cell>
          <cell r="J230">
            <v>17888</v>
          </cell>
          <cell r="K230">
            <v>1.7888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7</v>
          </cell>
          <cell r="I232">
            <v>40000</v>
          </cell>
          <cell r="J232">
            <v>40000</v>
          </cell>
          <cell r="K232">
            <v>4</v>
          </cell>
        </row>
        <row r="233">
          <cell r="G233" t="str">
            <v>李思聪</v>
          </cell>
          <cell r="H233">
            <v>3</v>
          </cell>
          <cell r="I233">
            <v>90000</v>
          </cell>
          <cell r="J233">
            <v>90000</v>
          </cell>
          <cell r="K233">
            <v>9</v>
          </cell>
        </row>
        <row r="234">
          <cell r="G234" t="str">
            <v>李思思</v>
          </cell>
          <cell r="H234">
            <v>0</v>
          </cell>
          <cell r="I234">
            <v>204000</v>
          </cell>
          <cell r="J234">
            <v>204000</v>
          </cell>
          <cell r="K234">
            <v>20.4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9</v>
          </cell>
          <cell r="I239">
            <v>100000</v>
          </cell>
          <cell r="J239">
            <v>100000</v>
          </cell>
          <cell r="K239">
            <v>10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李雨蒙</v>
          </cell>
          <cell r="H241">
            <v>2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李玉莺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G243" t="str">
            <v>李志明</v>
          </cell>
          <cell r="H243">
            <v>1</v>
          </cell>
          <cell r="I243">
            <v>491000</v>
          </cell>
          <cell r="J243">
            <v>491000</v>
          </cell>
          <cell r="K243">
            <v>49.1</v>
          </cell>
        </row>
        <row r="244">
          <cell r="G244" t="str">
            <v>厉笑天</v>
          </cell>
          <cell r="H244">
            <v>0</v>
          </cell>
          <cell r="I244">
            <v>90000</v>
          </cell>
          <cell r="J244">
            <v>90000</v>
          </cell>
          <cell r="K244">
            <v>9</v>
          </cell>
        </row>
        <row r="245">
          <cell r="G245" t="str">
            <v>梁裔欣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林华菁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林慧婷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林婕</v>
          </cell>
          <cell r="H248">
            <v>0</v>
          </cell>
          <cell r="I248">
            <v>20000</v>
          </cell>
          <cell r="J248">
            <v>20000</v>
          </cell>
          <cell r="K248">
            <v>2</v>
          </cell>
        </row>
        <row r="249">
          <cell r="G249" t="str">
            <v>林晓凤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凌岚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凌思宇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凌毅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G253" t="str">
            <v>刘呈锦</v>
          </cell>
          <cell r="H253">
            <v>0</v>
          </cell>
          <cell r="I253">
            <v>181000</v>
          </cell>
          <cell r="J253">
            <v>181000</v>
          </cell>
          <cell r="K253">
            <v>18.1</v>
          </cell>
        </row>
        <row r="254">
          <cell r="G254" t="str">
            <v>刘笛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G255" t="str">
            <v>刘栋</v>
          </cell>
          <cell r="H255">
            <v>0</v>
          </cell>
          <cell r="I255">
            <v>20000</v>
          </cell>
          <cell r="J255">
            <v>20000</v>
          </cell>
          <cell r="K255">
            <v>2</v>
          </cell>
        </row>
        <row r="256">
          <cell r="G256" t="str">
            <v>刘国平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G257" t="str">
            <v>刘佳伟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刘洁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刘凛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刘璐萱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G261" t="str">
            <v>刘敏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刘盼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刘诗葭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刘婷婷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刘雯君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刘歆玥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刘雪菁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刘一畅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G269" t="str">
            <v>刘一瑾</v>
          </cell>
          <cell r="H269">
            <v>4</v>
          </cell>
          <cell r="I269">
            <v>739800</v>
          </cell>
          <cell r="J269">
            <v>739800</v>
          </cell>
          <cell r="K269">
            <v>73.98</v>
          </cell>
        </row>
        <row r="270">
          <cell r="G270" t="str">
            <v>刘臻澜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陆丹怡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陆红霞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陆华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陆骅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陆佳妮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陆可妍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陆利冬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陆莉娟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陆秋妍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陆天娇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陆薇薇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陆炜晶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G283" t="str">
            <v>陆文岚</v>
          </cell>
          <cell r="H283">
            <v>0</v>
          </cell>
          <cell r="I283">
            <v>65000</v>
          </cell>
          <cell r="J283">
            <v>65000</v>
          </cell>
          <cell r="K283">
            <v>6.5</v>
          </cell>
        </row>
        <row r="284">
          <cell r="G284" t="str">
            <v>陆贤翔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陆雅雯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陆彦昕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陆宇菲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陆韵芸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陆志明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陆志远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罗秋慧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罗晓雯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骆奕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吕婷婷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马成斌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马俊德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G297" t="str">
            <v>马良</v>
          </cell>
          <cell r="H297">
            <v>0</v>
          </cell>
          <cell r="I297">
            <v>12300</v>
          </cell>
          <cell r="J297">
            <v>12300</v>
          </cell>
          <cell r="K297">
            <v>1.23</v>
          </cell>
        </row>
        <row r="298">
          <cell r="G298" t="str">
            <v>马秋红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马胜伟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马涛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马燕清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马玉梅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马越骋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马智杰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毛晶洁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G306" t="str">
            <v>茅敏艳</v>
          </cell>
          <cell r="H306">
            <v>1</v>
          </cell>
          <cell r="I306">
            <v>463465</v>
          </cell>
          <cell r="J306">
            <v>463465</v>
          </cell>
          <cell r="K306">
            <v>46.3465</v>
          </cell>
        </row>
        <row r="307">
          <cell r="G307" t="str">
            <v>茅毅桢</v>
          </cell>
          <cell r="H307">
            <v>8</v>
          </cell>
          <cell r="I307">
            <v>50000</v>
          </cell>
          <cell r="J307">
            <v>50000</v>
          </cell>
          <cell r="K307">
            <v>5</v>
          </cell>
        </row>
        <row r="308">
          <cell r="G308" t="str">
            <v>梅娟</v>
          </cell>
          <cell r="H308">
            <v>0</v>
          </cell>
          <cell r="I308">
            <v>151500</v>
          </cell>
          <cell r="J308">
            <v>151500</v>
          </cell>
          <cell r="K308">
            <v>15.15</v>
          </cell>
        </row>
        <row r="309">
          <cell r="G309" t="str">
            <v>孟苗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孟庆龙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闵亮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G312" t="str">
            <v>莫之汇</v>
          </cell>
          <cell r="H312">
            <v>0</v>
          </cell>
          <cell r="I312">
            <v>68100</v>
          </cell>
          <cell r="J312">
            <v>68100</v>
          </cell>
          <cell r="K312">
            <v>6.81</v>
          </cell>
        </row>
        <row r="313">
          <cell r="G313" t="str">
            <v>缪维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那智玉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倪颉成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倪金瑛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G317" t="str">
            <v>倪静</v>
          </cell>
          <cell r="H317">
            <v>0</v>
          </cell>
          <cell r="I317">
            <v>100000</v>
          </cell>
          <cell r="J317">
            <v>100000</v>
          </cell>
          <cell r="K317">
            <v>10</v>
          </cell>
        </row>
        <row r="318">
          <cell r="G318" t="str">
            <v>倪文华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倪叶东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倪祖欣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潘婕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G322" t="str">
            <v>潘群铭</v>
          </cell>
          <cell r="H322">
            <v>0</v>
          </cell>
          <cell r="I322">
            <v>19000</v>
          </cell>
          <cell r="J322">
            <v>19000</v>
          </cell>
          <cell r="K322">
            <v>1.9</v>
          </cell>
        </row>
        <row r="323">
          <cell r="G323" t="str">
            <v>潘盛伟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G324" t="str">
            <v>潘亦如</v>
          </cell>
          <cell r="H324">
            <v>0</v>
          </cell>
          <cell r="I324">
            <v>100000</v>
          </cell>
          <cell r="J324">
            <v>100000</v>
          </cell>
          <cell r="K324">
            <v>10</v>
          </cell>
        </row>
        <row r="325">
          <cell r="G325" t="str">
            <v>裴乐园</v>
          </cell>
          <cell r="H325">
            <v>1</v>
          </cell>
          <cell r="I325">
            <v>111000</v>
          </cell>
          <cell r="J325">
            <v>111000</v>
          </cell>
          <cell r="K325">
            <v>11.1</v>
          </cell>
        </row>
        <row r="326">
          <cell r="G326" t="str">
            <v>裴文良</v>
          </cell>
          <cell r="H326">
            <v>0</v>
          </cell>
          <cell r="I326">
            <v>501500</v>
          </cell>
          <cell r="J326">
            <v>501500</v>
          </cell>
          <cell r="K326">
            <v>50.15</v>
          </cell>
        </row>
        <row r="327">
          <cell r="G327" t="str">
            <v>彭婷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彭韦欣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G329" t="str">
            <v>彭小红</v>
          </cell>
          <cell r="H329">
            <v>0</v>
          </cell>
          <cell r="I329">
            <v>2734</v>
          </cell>
          <cell r="J329">
            <v>2734</v>
          </cell>
          <cell r="K329">
            <v>0.2734</v>
          </cell>
        </row>
        <row r="330">
          <cell r="G330" t="str">
            <v>彭永东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浦东分行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浦建峰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钱慧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G334" t="str">
            <v>钱潇伟</v>
          </cell>
          <cell r="H334">
            <v>1</v>
          </cell>
          <cell r="I334">
            <v>407000</v>
          </cell>
          <cell r="J334">
            <v>407000</v>
          </cell>
          <cell r="K334">
            <v>40.7</v>
          </cell>
        </row>
        <row r="335">
          <cell r="G335" t="str">
            <v>钱晓琳</v>
          </cell>
          <cell r="H335">
            <v>0</v>
          </cell>
          <cell r="I335">
            <v>39800</v>
          </cell>
          <cell r="J335">
            <v>39800</v>
          </cell>
          <cell r="K335">
            <v>3.98</v>
          </cell>
        </row>
        <row r="336">
          <cell r="G336" t="str">
            <v>钱雨阳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G337" t="str">
            <v>乔国亭</v>
          </cell>
          <cell r="H337">
            <v>0</v>
          </cell>
          <cell r="I337">
            <v>30000</v>
          </cell>
          <cell r="J337">
            <v>30000</v>
          </cell>
          <cell r="K337">
            <v>3</v>
          </cell>
        </row>
        <row r="338">
          <cell r="G338" t="str">
            <v>乔琼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乔向红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乔宇英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秦斌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秦波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秦萃薇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秦海风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邱诗悦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邱智慧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G347" t="str">
            <v>瞿剑萍</v>
          </cell>
          <cell r="H347">
            <v>0</v>
          </cell>
          <cell r="I347">
            <v>270000</v>
          </cell>
          <cell r="J347">
            <v>270000</v>
          </cell>
          <cell r="K347">
            <v>27</v>
          </cell>
        </row>
        <row r="348">
          <cell r="G348" t="str">
            <v>瞿洁</v>
          </cell>
          <cell r="H348">
            <v>0</v>
          </cell>
          <cell r="I348">
            <v>200000</v>
          </cell>
          <cell r="J348">
            <v>200000</v>
          </cell>
          <cell r="K348">
            <v>20</v>
          </cell>
        </row>
        <row r="349">
          <cell r="G349" t="str">
            <v>瞿贤娥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瞿逸程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任露霄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G352" t="str">
            <v>沙彬彬</v>
          </cell>
          <cell r="H352">
            <v>1</v>
          </cell>
          <cell r="I352">
            <v>330000</v>
          </cell>
          <cell r="J352">
            <v>330000</v>
          </cell>
          <cell r="K352">
            <v>33</v>
          </cell>
        </row>
        <row r="353">
          <cell r="G353" t="str">
            <v>沙莎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尚啸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邵文杰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邵秀梅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邵驿涵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沈春梅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沈国青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沈佳燕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沈磊蕾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G362" t="str">
            <v>沈丽莉</v>
          </cell>
          <cell r="H362">
            <v>1</v>
          </cell>
          <cell r="I362">
            <v>80000</v>
          </cell>
          <cell r="J362">
            <v>80000</v>
          </cell>
          <cell r="K362">
            <v>8</v>
          </cell>
        </row>
        <row r="363">
          <cell r="G363" t="str">
            <v>沈丽清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G364" t="str">
            <v>沈凌苇</v>
          </cell>
          <cell r="H364">
            <v>0</v>
          </cell>
          <cell r="I364">
            <v>200000</v>
          </cell>
          <cell r="J364">
            <v>200000</v>
          </cell>
          <cell r="K364">
            <v>20</v>
          </cell>
        </row>
        <row r="365">
          <cell r="G365" t="str">
            <v>沈潞逸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沈思远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沈晔玮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沈奕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沈逸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盛瑷卉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盛健隽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G372" t="str">
            <v>施佳杰</v>
          </cell>
          <cell r="H372">
            <v>0</v>
          </cell>
          <cell r="I372">
            <v>3000</v>
          </cell>
          <cell r="J372">
            <v>3000</v>
          </cell>
          <cell r="K372">
            <v>0.3</v>
          </cell>
        </row>
        <row r="373">
          <cell r="G373" t="str">
            <v>施嘉程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施梅华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施敏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施石欣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施瑜婷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史嘉杰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G379" t="str">
            <v>寿春连</v>
          </cell>
          <cell r="H379">
            <v>1</v>
          </cell>
          <cell r="I379">
            <v>212000</v>
          </cell>
          <cell r="J379">
            <v>212000</v>
          </cell>
          <cell r="K379">
            <v>21.2</v>
          </cell>
        </row>
        <row r="380">
          <cell r="G380" t="str">
            <v>舒欣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宋丹红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宋家豪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G383" t="str">
            <v>宋丽凤</v>
          </cell>
          <cell r="H383">
            <v>0</v>
          </cell>
          <cell r="I383">
            <v>611000</v>
          </cell>
          <cell r="J383">
            <v>611000</v>
          </cell>
          <cell r="K383">
            <v>61.1</v>
          </cell>
        </row>
        <row r="384">
          <cell r="G384" t="str">
            <v>宋露霞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宋莹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宋瀛英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G387" t="str">
            <v>苏英</v>
          </cell>
          <cell r="H387">
            <v>0</v>
          </cell>
          <cell r="I387">
            <v>19000</v>
          </cell>
          <cell r="J387">
            <v>19000</v>
          </cell>
          <cell r="K387">
            <v>1.9</v>
          </cell>
        </row>
        <row r="388">
          <cell r="G388" t="str">
            <v>孙晨璐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G389" t="str">
            <v>孙倩雯</v>
          </cell>
          <cell r="H389">
            <v>0</v>
          </cell>
          <cell r="I389">
            <v>100000</v>
          </cell>
          <cell r="J389">
            <v>100000</v>
          </cell>
          <cell r="K389">
            <v>10</v>
          </cell>
        </row>
        <row r="390">
          <cell r="G390" t="str">
            <v>孙瞿琰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孙思敏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孙惟讷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孙燕妮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G394" t="str">
            <v>孙仰阳</v>
          </cell>
          <cell r="H394">
            <v>1</v>
          </cell>
          <cell r="I394">
            <v>550222</v>
          </cell>
          <cell r="J394">
            <v>550222</v>
          </cell>
          <cell r="K394">
            <v>55.0222</v>
          </cell>
        </row>
        <row r="395">
          <cell r="G395" t="str">
            <v>孙祎莉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孙逸云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孙瑜婷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孙悦</v>
          </cell>
          <cell r="H398">
            <v>0</v>
          </cell>
          <cell r="I398">
            <v>200000</v>
          </cell>
          <cell r="J398">
            <v>200000</v>
          </cell>
          <cell r="K398">
            <v>20</v>
          </cell>
        </row>
        <row r="399">
          <cell r="G399" t="str">
            <v>孙智涛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孙忠权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G401" t="str">
            <v>谈霞震</v>
          </cell>
          <cell r="H401">
            <v>0</v>
          </cell>
          <cell r="I401">
            <v>30000</v>
          </cell>
          <cell r="J401">
            <v>30000</v>
          </cell>
          <cell r="K401">
            <v>3</v>
          </cell>
        </row>
        <row r="402">
          <cell r="G402" t="str">
            <v>谈新芳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谭茗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汤成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汤皓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G406" t="str">
            <v>汤佳元</v>
          </cell>
          <cell r="H406">
            <v>0</v>
          </cell>
          <cell r="I406">
            <v>10000</v>
          </cell>
          <cell r="J406">
            <v>10000</v>
          </cell>
          <cell r="K406">
            <v>1</v>
          </cell>
        </row>
        <row r="407">
          <cell r="G407" t="str">
            <v>汤明昊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汤珮蓉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唐安明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唐蓓莉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唐丹恒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唐嘉烨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</row>
        <row r="413">
          <cell r="G413" t="str">
            <v>唐瑞</v>
          </cell>
          <cell r="H413">
            <v>0</v>
          </cell>
          <cell r="I413">
            <v>200000</v>
          </cell>
          <cell r="J413">
            <v>200000</v>
          </cell>
          <cell r="K413">
            <v>20</v>
          </cell>
        </row>
        <row r="414">
          <cell r="G414" t="str">
            <v>唐诗蓓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唐伟国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G416" t="str">
            <v>唐雯</v>
          </cell>
          <cell r="H416">
            <v>1</v>
          </cell>
          <cell r="I416">
            <v>50000</v>
          </cell>
          <cell r="J416">
            <v>50000</v>
          </cell>
          <cell r="K416">
            <v>5</v>
          </cell>
        </row>
        <row r="417">
          <cell r="G417" t="str">
            <v>唐雄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唐秀鸳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唐奕俊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唐志华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G422" t="str">
            <v>陶宏伟</v>
          </cell>
          <cell r="H422">
            <v>0</v>
          </cell>
          <cell r="I422">
            <v>50000</v>
          </cell>
          <cell r="J422">
            <v>50000</v>
          </cell>
          <cell r="K422">
            <v>5</v>
          </cell>
        </row>
        <row r="423">
          <cell r="G423" t="str">
            <v>陶轶欧</v>
          </cell>
          <cell r="H423">
            <v>0</v>
          </cell>
          <cell r="I423">
            <v>167000</v>
          </cell>
          <cell r="J423">
            <v>167000</v>
          </cell>
          <cell r="K423">
            <v>16.7</v>
          </cell>
        </row>
        <row r="424">
          <cell r="G424" t="str">
            <v>陶咏蕾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G425" t="str">
            <v>滕明琰</v>
          </cell>
          <cell r="H425">
            <v>0</v>
          </cell>
          <cell r="I425">
            <v>20000</v>
          </cell>
          <cell r="J425">
            <v>20000</v>
          </cell>
          <cell r="K425">
            <v>2</v>
          </cell>
        </row>
        <row r="426">
          <cell r="G426" t="str">
            <v>田轩飏</v>
          </cell>
          <cell r="H426">
            <v>0</v>
          </cell>
          <cell r="I426">
            <v>72000</v>
          </cell>
          <cell r="J426">
            <v>72000</v>
          </cell>
          <cell r="K426">
            <v>7.2</v>
          </cell>
        </row>
        <row r="427">
          <cell r="G427" t="str">
            <v>田雨蔚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G428" t="str">
            <v>童思佳</v>
          </cell>
          <cell r="H428">
            <v>16</v>
          </cell>
          <cell r="I428">
            <v>136000</v>
          </cell>
          <cell r="J428">
            <v>136000</v>
          </cell>
          <cell r="K428">
            <v>13.6</v>
          </cell>
        </row>
        <row r="429">
          <cell r="G429" t="str">
            <v>万华</v>
          </cell>
          <cell r="H429">
            <v>3</v>
          </cell>
          <cell r="I429">
            <v>1095334</v>
          </cell>
          <cell r="J429">
            <v>1095334</v>
          </cell>
          <cell r="K429">
            <v>109.5334</v>
          </cell>
        </row>
        <row r="430">
          <cell r="G430" t="str">
            <v>万佳来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万云峰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汪承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王晨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王纯</v>
          </cell>
          <cell r="H434">
            <v>3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王凡一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王方欣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王国华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王国良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王海静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王浩源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王合波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王华兴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G443" t="str">
            <v>王佳艺</v>
          </cell>
          <cell r="H443">
            <v>0</v>
          </cell>
          <cell r="I443">
            <v>105000</v>
          </cell>
          <cell r="J443">
            <v>105000</v>
          </cell>
          <cell r="K443">
            <v>10.5</v>
          </cell>
        </row>
        <row r="444">
          <cell r="G444" t="str">
            <v>王建飞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王静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王立斌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王丽丽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G448" t="str">
            <v>王美燕</v>
          </cell>
          <cell r="H448">
            <v>35</v>
          </cell>
          <cell r="I448">
            <v>789400</v>
          </cell>
          <cell r="J448">
            <v>789400</v>
          </cell>
          <cell r="K448">
            <v>78.94</v>
          </cell>
        </row>
        <row r="449">
          <cell r="G449" t="str">
            <v>王明霞</v>
          </cell>
          <cell r="H449">
            <v>0</v>
          </cell>
          <cell r="I449">
            <v>520600</v>
          </cell>
          <cell r="J449">
            <v>520600</v>
          </cell>
          <cell r="K449">
            <v>52.06</v>
          </cell>
        </row>
        <row r="450">
          <cell r="G450" t="str">
            <v>王萍</v>
          </cell>
          <cell r="H450">
            <v>0</v>
          </cell>
          <cell r="I450">
            <v>70000</v>
          </cell>
          <cell r="J450">
            <v>70000</v>
          </cell>
          <cell r="K450">
            <v>7</v>
          </cell>
        </row>
        <row r="451">
          <cell r="G451" t="str">
            <v>王瑞睿</v>
          </cell>
          <cell r="H451">
            <v>0</v>
          </cell>
          <cell r="I451">
            <v>5888</v>
          </cell>
          <cell r="J451">
            <v>5888</v>
          </cell>
          <cell r="K451">
            <v>0.5888</v>
          </cell>
        </row>
        <row r="452">
          <cell r="G452" t="str">
            <v>王睿安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王诗怡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王涛萍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王维平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王晓军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王晓鹂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G458" t="str">
            <v>王艳红</v>
          </cell>
          <cell r="H458">
            <v>0</v>
          </cell>
          <cell r="I458">
            <v>221000</v>
          </cell>
          <cell r="J458">
            <v>221000</v>
          </cell>
          <cell r="K458">
            <v>22.1</v>
          </cell>
        </row>
        <row r="459">
          <cell r="G459" t="str">
            <v>王燕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王一静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王雨佳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王玥琦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G463" t="str">
            <v>王喆</v>
          </cell>
          <cell r="H463">
            <v>1</v>
          </cell>
          <cell r="I463">
            <v>3500</v>
          </cell>
          <cell r="J463">
            <v>3500</v>
          </cell>
          <cell r="K463">
            <v>0.35</v>
          </cell>
        </row>
        <row r="464">
          <cell r="G464" t="str">
            <v>王臻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王正平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王之韵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王子奇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G468" t="str">
            <v>韦晔</v>
          </cell>
          <cell r="H468">
            <v>0</v>
          </cell>
          <cell r="I468">
            <v>8000</v>
          </cell>
          <cell r="J468">
            <v>8000</v>
          </cell>
          <cell r="K468">
            <v>0.8</v>
          </cell>
        </row>
        <row r="469">
          <cell r="G469" t="str">
            <v>韦钰茹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卫爱丽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卫春雷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位帅琦</v>
          </cell>
          <cell r="H472">
            <v>20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翁素仪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G474" t="str">
            <v>翁婷婷</v>
          </cell>
          <cell r="H474">
            <v>7</v>
          </cell>
          <cell r="I474">
            <v>640000</v>
          </cell>
          <cell r="J474">
            <v>640000</v>
          </cell>
          <cell r="K474">
            <v>64</v>
          </cell>
        </row>
        <row r="475">
          <cell r="G475" t="str">
            <v>吴爱萍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吴尔夫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G477" t="str">
            <v>吴杲</v>
          </cell>
          <cell r="H477">
            <v>1</v>
          </cell>
          <cell r="I477">
            <v>40000</v>
          </cell>
          <cell r="J477">
            <v>40000</v>
          </cell>
          <cell r="K477">
            <v>4</v>
          </cell>
        </row>
        <row r="478">
          <cell r="G478" t="str">
            <v>吴佳妮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吴佳雯</v>
          </cell>
          <cell r="H479">
            <v>5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吴疆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G482" t="str">
            <v>吴静艺</v>
          </cell>
          <cell r="H482">
            <v>5</v>
          </cell>
          <cell r="I482">
            <v>34000</v>
          </cell>
          <cell r="J482">
            <v>34000</v>
          </cell>
          <cell r="K482">
            <v>3.4</v>
          </cell>
        </row>
        <row r="483">
          <cell r="G483" t="str">
            <v>吴俊明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吴明君</v>
          </cell>
          <cell r="H484">
            <v>5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吴天予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吴文通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吴晓华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吴晓艳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G489" t="str">
            <v>吴莹</v>
          </cell>
          <cell r="H489">
            <v>0</v>
          </cell>
          <cell r="I489">
            <v>70000</v>
          </cell>
          <cell r="J489">
            <v>70000</v>
          </cell>
          <cell r="K489">
            <v>7</v>
          </cell>
        </row>
        <row r="490">
          <cell r="G490" t="str">
            <v>吴颖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吴钰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吴泽炬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吴正奕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伍艺锦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奚蕾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G496" t="str">
            <v>奚心雨</v>
          </cell>
          <cell r="H496">
            <v>0</v>
          </cell>
          <cell r="I496">
            <v>74000</v>
          </cell>
          <cell r="J496">
            <v>74000</v>
          </cell>
          <cell r="K496">
            <v>7.4</v>
          </cell>
        </row>
        <row r="497">
          <cell r="G497" t="str">
            <v>夏厦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夏真真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向华溢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肖晓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肖遥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谢佰轩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G503" t="str">
            <v>谢天</v>
          </cell>
          <cell r="H503">
            <v>0</v>
          </cell>
          <cell r="I503">
            <v>35000</v>
          </cell>
          <cell r="J503">
            <v>35000</v>
          </cell>
          <cell r="K503">
            <v>3.5</v>
          </cell>
        </row>
        <row r="504">
          <cell r="G504" t="str">
            <v>谢晓雯</v>
          </cell>
          <cell r="H504">
            <v>0</v>
          </cell>
          <cell r="I504">
            <v>80000</v>
          </cell>
          <cell r="J504">
            <v>80000</v>
          </cell>
          <cell r="K504">
            <v>8</v>
          </cell>
        </row>
        <row r="505">
          <cell r="G505" t="str">
            <v>谢政廷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刑景慧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邢聪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熊祎韬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徐冰樱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徐芳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徐昊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徐洪娣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徐佳颖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G514" t="str">
            <v>徐嘉新</v>
          </cell>
          <cell r="H514">
            <v>0</v>
          </cell>
          <cell r="I514">
            <v>12000</v>
          </cell>
          <cell r="J514">
            <v>12000</v>
          </cell>
          <cell r="K514">
            <v>1.2</v>
          </cell>
        </row>
        <row r="515">
          <cell r="G515" t="str">
            <v>徐建芳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徐金凤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徐进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G518" t="str">
            <v>徐君</v>
          </cell>
          <cell r="H518">
            <v>24</v>
          </cell>
          <cell r="I518">
            <v>2530612</v>
          </cell>
          <cell r="J518">
            <v>2530612</v>
          </cell>
          <cell r="K518">
            <v>253.0612</v>
          </cell>
        </row>
        <row r="519">
          <cell r="G519" t="str">
            <v>徐凯文</v>
          </cell>
          <cell r="H519">
            <v>0</v>
          </cell>
          <cell r="I519">
            <v>70000</v>
          </cell>
          <cell r="J519">
            <v>70000</v>
          </cell>
          <cell r="K519">
            <v>7</v>
          </cell>
        </row>
        <row r="520">
          <cell r="G520" t="str">
            <v>徐曼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徐敏杰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徐明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徐天豪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徐文婧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徐曦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徐晓芸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徐晔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徐亦欢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徐轶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徐圆圆</v>
          </cell>
          <cell r="H530">
            <v>5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徐玥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徐珠佳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许嘉浩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G534" t="str">
            <v>许嘉陆</v>
          </cell>
          <cell r="H534">
            <v>7</v>
          </cell>
          <cell r="I534">
            <v>110000</v>
          </cell>
          <cell r="J534">
            <v>110000</v>
          </cell>
          <cell r="K534">
            <v>11</v>
          </cell>
        </row>
        <row r="535">
          <cell r="G535" t="str">
            <v>许诗怡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G536" t="str">
            <v>许闻多</v>
          </cell>
          <cell r="H536">
            <v>3</v>
          </cell>
          <cell r="I536">
            <v>337000</v>
          </cell>
          <cell r="J536">
            <v>337000</v>
          </cell>
          <cell r="K536">
            <v>33.7</v>
          </cell>
        </row>
        <row r="537">
          <cell r="G537" t="str">
            <v>许益畅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薛锋杰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薛建国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薛文佳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G541" t="str">
            <v>薛晓晨</v>
          </cell>
          <cell r="H541">
            <v>0</v>
          </cell>
          <cell r="I541">
            <v>1000</v>
          </cell>
          <cell r="J541">
            <v>1000</v>
          </cell>
          <cell r="K541">
            <v>0.1</v>
          </cell>
        </row>
        <row r="542">
          <cell r="G542" t="str">
            <v>薛筱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严超弘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严澄澜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G545" t="str">
            <v>严丹</v>
          </cell>
          <cell r="H545">
            <v>1</v>
          </cell>
          <cell r="I545">
            <v>30000</v>
          </cell>
          <cell r="J545">
            <v>30000</v>
          </cell>
          <cell r="K545">
            <v>3</v>
          </cell>
        </row>
        <row r="546">
          <cell r="G546" t="str">
            <v>严洁颖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严平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严志华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颜芳芳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颜容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杨传毅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G552" t="str">
            <v>杨欢</v>
          </cell>
          <cell r="H552">
            <v>5</v>
          </cell>
          <cell r="I552">
            <v>133760</v>
          </cell>
          <cell r="J552">
            <v>133760</v>
          </cell>
          <cell r="K552">
            <v>13.376</v>
          </cell>
        </row>
        <row r="553">
          <cell r="G553" t="str">
            <v>杨佳浩</v>
          </cell>
          <cell r="H553">
            <v>0</v>
          </cell>
          <cell r="I553">
            <v>10000</v>
          </cell>
          <cell r="J553">
            <v>10000</v>
          </cell>
          <cell r="K553">
            <v>1</v>
          </cell>
        </row>
        <row r="554">
          <cell r="G554" t="str">
            <v>杨佳伟</v>
          </cell>
          <cell r="H554">
            <v>0</v>
          </cell>
          <cell r="I554">
            <v>29256</v>
          </cell>
          <cell r="J554">
            <v>29256</v>
          </cell>
          <cell r="K554">
            <v>2.9256</v>
          </cell>
        </row>
        <row r="555">
          <cell r="G555" t="str">
            <v>杨坚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杨杰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杨静岚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G559" t="str">
            <v>杨珏珺</v>
          </cell>
          <cell r="H559">
            <v>6</v>
          </cell>
          <cell r="I559">
            <v>433000</v>
          </cell>
          <cell r="J559">
            <v>433000</v>
          </cell>
          <cell r="K559">
            <v>43.3</v>
          </cell>
        </row>
        <row r="560">
          <cell r="G560" t="str">
            <v>杨蕾敏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G561" t="str">
            <v>杨丽凤</v>
          </cell>
          <cell r="H561">
            <v>0</v>
          </cell>
          <cell r="I561">
            <v>20000</v>
          </cell>
          <cell r="J561">
            <v>20000</v>
          </cell>
          <cell r="K561">
            <v>2</v>
          </cell>
        </row>
        <row r="562">
          <cell r="G562" t="str">
            <v>杨丽萍</v>
          </cell>
          <cell r="H562">
            <v>0</v>
          </cell>
          <cell r="I562">
            <v>62500</v>
          </cell>
          <cell r="J562">
            <v>62500</v>
          </cell>
          <cell r="K562">
            <v>6.25</v>
          </cell>
        </row>
        <row r="563">
          <cell r="G563" t="str">
            <v>杨荣</v>
          </cell>
          <cell r="H563">
            <v>0</v>
          </cell>
          <cell r="I563">
            <v>122580</v>
          </cell>
          <cell r="J563">
            <v>122580</v>
          </cell>
          <cell r="K563">
            <v>12.258</v>
          </cell>
        </row>
        <row r="564">
          <cell r="G564" t="str">
            <v>杨维维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杨玮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杨卫兴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杨文莉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杨习里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G569" t="str">
            <v>杨小东</v>
          </cell>
          <cell r="H569">
            <v>65</v>
          </cell>
          <cell r="I569">
            <v>5765500</v>
          </cell>
          <cell r="J569">
            <v>5765500</v>
          </cell>
          <cell r="K569">
            <v>576.55</v>
          </cell>
        </row>
        <row r="570">
          <cell r="G570" t="str">
            <v>杨晓露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杨新英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杨燕</v>
          </cell>
          <cell r="H572">
            <v>2</v>
          </cell>
          <cell r="I572">
            <v>200000</v>
          </cell>
          <cell r="J572">
            <v>200000</v>
          </cell>
          <cell r="K572">
            <v>20</v>
          </cell>
        </row>
        <row r="573">
          <cell r="G573" t="str">
            <v>杨阳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杨宇鹭</v>
          </cell>
          <cell r="H574">
            <v>4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杨玉良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杨裕丹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杨园君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杨玥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姚慧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姚磊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姚翊佳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姚永平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G583" t="str">
            <v>姚庄静</v>
          </cell>
          <cell r="H583">
            <v>0</v>
          </cell>
          <cell r="I583">
            <v>6000</v>
          </cell>
          <cell r="J583">
            <v>6000</v>
          </cell>
          <cell r="K583">
            <v>0.6</v>
          </cell>
        </row>
        <row r="584">
          <cell r="G584" t="str">
            <v>叶逢春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叶佳慧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叶黎恒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叶薇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叶玉珏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叶志文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G590" t="str">
            <v>殷凤</v>
          </cell>
          <cell r="H590">
            <v>0</v>
          </cell>
          <cell r="I590">
            <v>157700</v>
          </cell>
          <cell r="J590">
            <v>157700</v>
          </cell>
          <cell r="K590">
            <v>15.77</v>
          </cell>
        </row>
        <row r="591">
          <cell r="G591" t="str">
            <v>殷锡娟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殷正宇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尹爱华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G594" t="str">
            <v>尹磊</v>
          </cell>
          <cell r="H594">
            <v>0</v>
          </cell>
          <cell r="I594">
            <v>135862</v>
          </cell>
          <cell r="J594">
            <v>135862</v>
          </cell>
          <cell r="K594">
            <v>13.5862</v>
          </cell>
        </row>
        <row r="595">
          <cell r="G595" t="str">
            <v>尹婷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尹霞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尹一卉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应艳婷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尤丽清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尤怡慧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尤子吟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G602" t="str">
            <v>于红</v>
          </cell>
          <cell r="H602">
            <v>0</v>
          </cell>
          <cell r="I602">
            <v>315000</v>
          </cell>
          <cell r="J602">
            <v>315000</v>
          </cell>
          <cell r="K602">
            <v>31.5</v>
          </cell>
        </row>
        <row r="603">
          <cell r="G603" t="str">
            <v>于家豪</v>
          </cell>
          <cell r="H603">
            <v>0</v>
          </cell>
          <cell r="I603">
            <v>25000</v>
          </cell>
          <cell r="J603">
            <v>25000</v>
          </cell>
          <cell r="K603">
            <v>2.5</v>
          </cell>
        </row>
        <row r="604">
          <cell r="G604" t="str">
            <v>余慧</v>
          </cell>
          <cell r="H604">
            <v>6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俞诚</v>
          </cell>
          <cell r="H605">
            <v>0</v>
          </cell>
          <cell r="I605">
            <v>80000</v>
          </cell>
          <cell r="J605">
            <v>80000</v>
          </cell>
          <cell r="K605">
            <v>8</v>
          </cell>
        </row>
        <row r="606">
          <cell r="G606" t="str">
            <v>俞岭岭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俞倩文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俞卫民</v>
          </cell>
          <cell r="H608">
            <v>0</v>
          </cell>
          <cell r="I608">
            <v>81500</v>
          </cell>
          <cell r="J608">
            <v>81500</v>
          </cell>
          <cell r="K608">
            <v>8.15</v>
          </cell>
        </row>
        <row r="609">
          <cell r="G609" t="str">
            <v>俞晓丹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俞勇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虞倩琳</v>
          </cell>
          <cell r="H611">
            <v>0</v>
          </cell>
          <cell r="I611">
            <v>50000</v>
          </cell>
          <cell r="J611">
            <v>50000</v>
          </cell>
          <cell r="K611">
            <v>5</v>
          </cell>
        </row>
        <row r="612">
          <cell r="G612" t="str">
            <v>郁勤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郁悦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G614" t="str">
            <v>袁冰</v>
          </cell>
          <cell r="H614">
            <v>1</v>
          </cell>
          <cell r="I614">
            <v>200000</v>
          </cell>
          <cell r="J614">
            <v>200000</v>
          </cell>
          <cell r="K614">
            <v>20</v>
          </cell>
        </row>
        <row r="615">
          <cell r="G615" t="str">
            <v>袁文杰</v>
          </cell>
          <cell r="H615">
            <v>0</v>
          </cell>
          <cell r="I615">
            <v>100000</v>
          </cell>
          <cell r="J615">
            <v>100000</v>
          </cell>
          <cell r="K615">
            <v>10</v>
          </cell>
        </row>
        <row r="616">
          <cell r="G616" t="str">
            <v>袁瀛波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詹博睿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G618" t="str">
            <v>张?</v>
          </cell>
          <cell r="H618">
            <v>0</v>
          </cell>
          <cell r="I618">
            <v>2000</v>
          </cell>
          <cell r="J618">
            <v>2000</v>
          </cell>
          <cell r="K618">
            <v>0.2</v>
          </cell>
        </row>
        <row r="619">
          <cell r="G619" t="str">
            <v>张爱琴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张超豪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张朝明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G622" t="str">
            <v>张晨</v>
          </cell>
          <cell r="H622">
            <v>0</v>
          </cell>
          <cell r="I622">
            <v>27700</v>
          </cell>
          <cell r="J622">
            <v>27700</v>
          </cell>
          <cell r="K622">
            <v>2.77</v>
          </cell>
        </row>
        <row r="623">
          <cell r="G623" t="str">
            <v>张诚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张大伟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张欢</v>
          </cell>
          <cell r="H625">
            <v>2</v>
          </cell>
          <cell r="I625">
            <v>98000</v>
          </cell>
          <cell r="J625">
            <v>98000</v>
          </cell>
          <cell r="K625">
            <v>9.8</v>
          </cell>
        </row>
        <row r="626">
          <cell r="G626" t="str">
            <v>张晖</v>
          </cell>
          <cell r="H626">
            <v>0</v>
          </cell>
          <cell r="I626">
            <v>74700</v>
          </cell>
          <cell r="J626">
            <v>74700</v>
          </cell>
          <cell r="K626">
            <v>7.47</v>
          </cell>
        </row>
        <row r="627">
          <cell r="G627" t="str">
            <v>张佳勤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张洁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张静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张峻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张丽莉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张俪馨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G633" t="str">
            <v>张林美</v>
          </cell>
          <cell r="H633">
            <v>6</v>
          </cell>
          <cell r="I633">
            <v>58000</v>
          </cell>
          <cell r="J633">
            <v>58000</v>
          </cell>
          <cell r="K633">
            <v>5.8</v>
          </cell>
        </row>
        <row r="634">
          <cell r="G634" t="str">
            <v>张禄华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张佩君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张琴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张琼斐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张蓉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张润雨</v>
          </cell>
          <cell r="H639">
            <v>0</v>
          </cell>
          <cell r="I639">
            <v>130000</v>
          </cell>
          <cell r="J639">
            <v>130000</v>
          </cell>
          <cell r="K639">
            <v>13</v>
          </cell>
        </row>
        <row r="640">
          <cell r="G640" t="str">
            <v>张诗云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张束娇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G642" t="str">
            <v>张天超</v>
          </cell>
          <cell r="H642">
            <v>0</v>
          </cell>
          <cell r="I642">
            <v>13000</v>
          </cell>
          <cell r="J642">
            <v>13000</v>
          </cell>
          <cell r="K642">
            <v>1.3</v>
          </cell>
        </row>
        <row r="643">
          <cell r="G643" t="str">
            <v>张文晋</v>
          </cell>
          <cell r="H643">
            <v>0</v>
          </cell>
          <cell r="I643">
            <v>50000</v>
          </cell>
          <cell r="J643">
            <v>50000</v>
          </cell>
          <cell r="K643">
            <v>5</v>
          </cell>
        </row>
        <row r="644">
          <cell r="G644" t="str">
            <v>张孝治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G645" t="str">
            <v>张啸</v>
          </cell>
          <cell r="H645">
            <v>0</v>
          </cell>
          <cell r="I645">
            <v>27000</v>
          </cell>
          <cell r="J645">
            <v>27000</v>
          </cell>
          <cell r="K645">
            <v>2.7</v>
          </cell>
        </row>
        <row r="646">
          <cell r="G646" t="str">
            <v>张啸尘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张馨怡</v>
          </cell>
          <cell r="H648">
            <v>4</v>
          </cell>
          <cell r="I648">
            <v>200000</v>
          </cell>
          <cell r="J648">
            <v>200000</v>
          </cell>
          <cell r="K648">
            <v>20</v>
          </cell>
        </row>
        <row r="649">
          <cell r="G649" t="str">
            <v>张徐运</v>
          </cell>
          <cell r="H649">
            <v>0</v>
          </cell>
          <cell r="I649">
            <v>10000</v>
          </cell>
          <cell r="J649">
            <v>10000</v>
          </cell>
          <cell r="K649">
            <v>1</v>
          </cell>
        </row>
        <row r="650">
          <cell r="G650" t="str">
            <v>张雅韵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张艳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G653" t="str">
            <v>张燕艳</v>
          </cell>
          <cell r="H653">
            <v>0</v>
          </cell>
          <cell r="I653">
            <v>6000</v>
          </cell>
          <cell r="J653">
            <v>6000</v>
          </cell>
          <cell r="K653">
            <v>0.6</v>
          </cell>
        </row>
        <row r="654">
          <cell r="G654" t="str">
            <v>张燕贇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张洋洋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张怡婷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G657" t="str">
            <v>张怡云</v>
          </cell>
          <cell r="H657">
            <v>0</v>
          </cell>
          <cell r="I657">
            <v>52000</v>
          </cell>
          <cell r="J657">
            <v>52000</v>
          </cell>
          <cell r="K657">
            <v>5.2</v>
          </cell>
        </row>
        <row r="658">
          <cell r="G658" t="str">
            <v>张颖</v>
          </cell>
          <cell r="H658">
            <v>0</v>
          </cell>
          <cell r="I658">
            <v>100000</v>
          </cell>
          <cell r="J658">
            <v>100000</v>
          </cell>
          <cell r="K658">
            <v>10</v>
          </cell>
        </row>
        <row r="659">
          <cell r="G659" t="str">
            <v>张颖寅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张宇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张聿诚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张毓琦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G663" t="str">
            <v>张玥</v>
          </cell>
          <cell r="H663">
            <v>0</v>
          </cell>
          <cell r="I663">
            <v>200000</v>
          </cell>
          <cell r="J663">
            <v>200000</v>
          </cell>
          <cell r="K663">
            <v>20</v>
          </cell>
        </row>
        <row r="664">
          <cell r="G664" t="str">
            <v>张藻微</v>
          </cell>
          <cell r="H664">
            <v>0</v>
          </cell>
          <cell r="I664">
            <v>50600</v>
          </cell>
          <cell r="J664">
            <v>50600</v>
          </cell>
          <cell r="K664">
            <v>5.06</v>
          </cell>
        </row>
        <row r="665">
          <cell r="G665" t="str">
            <v>张臻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张郅骅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张忠友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G668" t="str">
            <v>张子豪</v>
          </cell>
          <cell r="H668">
            <v>2</v>
          </cell>
          <cell r="I668">
            <v>13000</v>
          </cell>
          <cell r="J668">
            <v>13000</v>
          </cell>
          <cell r="K668">
            <v>1.3</v>
          </cell>
        </row>
        <row r="669">
          <cell r="G669" t="str">
            <v>张紫霄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张自然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G671" t="str">
            <v>章逸昊</v>
          </cell>
          <cell r="H671">
            <v>0</v>
          </cell>
          <cell r="I671">
            <v>40000</v>
          </cell>
          <cell r="J671">
            <v>40000</v>
          </cell>
          <cell r="K671">
            <v>4</v>
          </cell>
        </row>
        <row r="672">
          <cell r="G672" t="str">
            <v>赵蓓莲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赵彬燕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赵峰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赵汉青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赵嘉昊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赵娇娇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赵琳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赵市宇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赵轶颖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赵韵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赵张洋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郑聪彦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郑浩君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郑佳伟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G686" t="str">
            <v>郑阳</v>
          </cell>
          <cell r="H686">
            <v>1</v>
          </cell>
          <cell r="I686">
            <v>56000</v>
          </cell>
          <cell r="J686">
            <v>56000</v>
          </cell>
          <cell r="K686">
            <v>5.6</v>
          </cell>
        </row>
        <row r="687">
          <cell r="G687" t="str">
            <v>郑元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仲维芳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</v>
          </cell>
          <cell r="H689">
            <v>6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周辰峰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周海伦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周华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G693" t="str">
            <v>周慧利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周嘉慧</v>
          </cell>
          <cell r="H694">
            <v>6</v>
          </cell>
          <cell r="I694">
            <v>0</v>
          </cell>
          <cell r="J694">
            <v>0</v>
          </cell>
          <cell r="K694">
            <v>0</v>
          </cell>
        </row>
        <row r="695">
          <cell r="G695" t="str">
            <v>周凯元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周黎明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周玲玲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周美倩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G699" t="str">
            <v>周培松</v>
          </cell>
          <cell r="H699">
            <v>0</v>
          </cell>
          <cell r="I699">
            <v>90000</v>
          </cell>
          <cell r="J699">
            <v>90000</v>
          </cell>
          <cell r="K699">
            <v>9</v>
          </cell>
        </row>
        <row r="700">
          <cell r="G700" t="str">
            <v>周琴</v>
          </cell>
          <cell r="H700">
            <v>0</v>
          </cell>
          <cell r="I700">
            <v>35900</v>
          </cell>
          <cell r="J700">
            <v>35900</v>
          </cell>
          <cell r="K700">
            <v>3.59</v>
          </cell>
        </row>
        <row r="701">
          <cell r="G701" t="str">
            <v>周沁桐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周晴晴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周汝泽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G704" t="str">
            <v>周思亦</v>
          </cell>
          <cell r="H704">
            <v>0</v>
          </cell>
          <cell r="I704">
            <v>311000</v>
          </cell>
          <cell r="J704">
            <v>311000</v>
          </cell>
          <cell r="K704">
            <v>31.1</v>
          </cell>
        </row>
        <row r="705">
          <cell r="G705" t="str">
            <v>周涛远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周天成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周啸天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周昕悦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周欣宇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周欣悦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G712" t="str">
            <v>周燕君</v>
          </cell>
          <cell r="H712">
            <v>0</v>
          </cell>
          <cell r="I712">
            <v>123600</v>
          </cell>
          <cell r="J712">
            <v>123600</v>
          </cell>
          <cell r="K712">
            <v>12.36</v>
          </cell>
        </row>
        <row r="713">
          <cell r="G713" t="str">
            <v>周以倩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周宇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周玉婷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G716" t="str">
            <v>周元弢</v>
          </cell>
          <cell r="H716">
            <v>0</v>
          </cell>
          <cell r="I716">
            <v>13500</v>
          </cell>
          <cell r="J716">
            <v>13500</v>
          </cell>
          <cell r="K716">
            <v>1.35</v>
          </cell>
        </row>
        <row r="717">
          <cell r="G717" t="str">
            <v>周韵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朱承波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朱法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朱芬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朱佳佳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朱佳敏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朱建青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朱洁婷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朱君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朱丽梅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朱清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朱少廷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G731" t="str">
            <v>朱薇</v>
          </cell>
          <cell r="H731">
            <v>0</v>
          </cell>
          <cell r="I731">
            <v>50000</v>
          </cell>
          <cell r="J731">
            <v>50000</v>
          </cell>
          <cell r="K731">
            <v>5</v>
          </cell>
        </row>
        <row r="732">
          <cell r="G732" t="str">
            <v>朱伟彪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朱伟杰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朱小弟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G735" t="str">
            <v>朱旖辰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G736" t="str">
            <v>朱屹帆</v>
          </cell>
          <cell r="H736">
            <v>4</v>
          </cell>
          <cell r="I736">
            <v>10000</v>
          </cell>
          <cell r="J736">
            <v>10000</v>
          </cell>
          <cell r="K736">
            <v>1</v>
          </cell>
        </row>
        <row r="737">
          <cell r="G737" t="str">
            <v>朱勇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朱郁芬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G739" t="str">
            <v>庄佳毅</v>
          </cell>
          <cell r="H739">
            <v>0</v>
          </cell>
          <cell r="I739">
            <v>10000</v>
          </cell>
          <cell r="J739">
            <v>10000</v>
          </cell>
          <cell r="K739">
            <v>1</v>
          </cell>
        </row>
        <row r="740">
          <cell r="G740" t="str">
            <v>庄冉</v>
          </cell>
          <cell r="H740">
            <v>2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邹盛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G742" t="str">
            <v>邹世奇</v>
          </cell>
          <cell r="H742">
            <v>0</v>
          </cell>
          <cell r="I742">
            <v>362000</v>
          </cell>
          <cell r="J742">
            <v>362000</v>
          </cell>
          <cell r="K742">
            <v>36.2</v>
          </cell>
        </row>
        <row r="743">
          <cell r="G743" t="str">
            <v>(空白)</v>
          </cell>
        </row>
        <row r="743">
          <cell r="K743">
            <v>0</v>
          </cell>
        </row>
        <row r="744">
          <cell r="G744" t="str">
            <v>总计</v>
          </cell>
          <cell r="H744">
            <v>455</v>
          </cell>
          <cell r="I744">
            <v>30641939</v>
          </cell>
          <cell r="J744">
            <v>30641939</v>
          </cell>
          <cell r="K744">
            <v>3064.1939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>
        <row r="1">
          <cell r="J1" t="str">
            <v>尽调客户经理</v>
          </cell>
          <cell r="K1" t="str">
            <v>计数项:尽调客户经理</v>
          </cell>
        </row>
        <row r="2">
          <cell r="J2" t="str">
            <v>曹倩云</v>
          </cell>
          <cell r="K2">
            <v>25</v>
          </cell>
        </row>
        <row r="3">
          <cell r="J3" t="str">
            <v>陈靓</v>
          </cell>
          <cell r="K3">
            <v>2</v>
          </cell>
        </row>
        <row r="4">
          <cell r="J4" t="str">
            <v>陈莉娜</v>
          </cell>
          <cell r="K4">
            <v>1</v>
          </cell>
        </row>
        <row r="5">
          <cell r="J5" t="str">
            <v>陈名</v>
          </cell>
          <cell r="K5">
            <v>2</v>
          </cell>
        </row>
        <row r="6">
          <cell r="J6" t="str">
            <v>陈淑玲</v>
          </cell>
          <cell r="K6">
            <v>1</v>
          </cell>
        </row>
        <row r="7">
          <cell r="J7" t="str">
            <v>杜星瑶</v>
          </cell>
          <cell r="K7">
            <v>26</v>
          </cell>
        </row>
        <row r="8">
          <cell r="J8" t="str">
            <v>费文婷</v>
          </cell>
          <cell r="K8">
            <v>6</v>
          </cell>
        </row>
        <row r="9">
          <cell r="J9" t="str">
            <v>顾伟丽</v>
          </cell>
          <cell r="K9">
            <v>1</v>
          </cell>
        </row>
        <row r="10">
          <cell r="J10" t="str">
            <v>黄旭</v>
          </cell>
          <cell r="K10">
            <v>27</v>
          </cell>
        </row>
        <row r="11">
          <cell r="J11" t="str">
            <v>李亚</v>
          </cell>
          <cell r="K11">
            <v>28</v>
          </cell>
        </row>
        <row r="12">
          <cell r="J12" t="str">
            <v>李雨蒙</v>
          </cell>
          <cell r="K12">
            <v>2</v>
          </cell>
        </row>
        <row r="13">
          <cell r="J13" t="str">
            <v>李志明</v>
          </cell>
          <cell r="K13">
            <v>1</v>
          </cell>
        </row>
        <row r="14">
          <cell r="J14" t="str">
            <v>刘一瑾</v>
          </cell>
          <cell r="K14">
            <v>4</v>
          </cell>
        </row>
        <row r="15">
          <cell r="J15" t="str">
            <v>马越骋</v>
          </cell>
          <cell r="K15">
            <v>1</v>
          </cell>
        </row>
        <row r="16">
          <cell r="J16" t="str">
            <v>茅敏艳</v>
          </cell>
          <cell r="K16">
            <v>1</v>
          </cell>
        </row>
        <row r="17">
          <cell r="J17" t="str">
            <v>钱潇伟</v>
          </cell>
          <cell r="K17">
            <v>1</v>
          </cell>
        </row>
        <row r="18">
          <cell r="J18" t="str">
            <v>寿春连</v>
          </cell>
          <cell r="K18">
            <v>1</v>
          </cell>
        </row>
        <row r="19">
          <cell r="J19" t="str">
            <v>孙仰阳</v>
          </cell>
          <cell r="K19">
            <v>1</v>
          </cell>
        </row>
        <row r="20">
          <cell r="J20" t="str">
            <v>陶宏伟</v>
          </cell>
          <cell r="K20">
            <v>1</v>
          </cell>
        </row>
        <row r="21">
          <cell r="J21" t="str">
            <v>童思佳</v>
          </cell>
          <cell r="K21">
            <v>1</v>
          </cell>
        </row>
        <row r="22">
          <cell r="J22" t="str">
            <v>万华</v>
          </cell>
          <cell r="K22">
            <v>3</v>
          </cell>
        </row>
        <row r="23">
          <cell r="J23" t="str">
            <v>王美燕</v>
          </cell>
          <cell r="K23">
            <v>29</v>
          </cell>
        </row>
        <row r="24">
          <cell r="J24" t="str">
            <v>徐君</v>
          </cell>
          <cell r="K24">
            <v>12</v>
          </cell>
        </row>
        <row r="25">
          <cell r="J25" t="str">
            <v>徐圆圆</v>
          </cell>
          <cell r="K25">
            <v>4</v>
          </cell>
        </row>
        <row r="26">
          <cell r="J26" t="str">
            <v>许嘉陆</v>
          </cell>
          <cell r="K26">
            <v>6</v>
          </cell>
        </row>
        <row r="27">
          <cell r="J27" t="str">
            <v>许闻多</v>
          </cell>
          <cell r="K27">
            <v>2</v>
          </cell>
        </row>
        <row r="28">
          <cell r="J28" t="str">
            <v>杨欢</v>
          </cell>
          <cell r="K28">
            <v>2</v>
          </cell>
        </row>
        <row r="29">
          <cell r="J29" t="str">
            <v>杨小东</v>
          </cell>
          <cell r="K29">
            <v>71</v>
          </cell>
        </row>
        <row r="30">
          <cell r="J30" t="str">
            <v>杨宇鹭</v>
          </cell>
          <cell r="K30">
            <v>1</v>
          </cell>
        </row>
        <row r="31">
          <cell r="J31" t="str">
            <v>袁冰</v>
          </cell>
          <cell r="K31">
            <v>1</v>
          </cell>
        </row>
        <row r="32">
          <cell r="J32" t="str">
            <v>张欢</v>
          </cell>
          <cell r="K32">
            <v>1</v>
          </cell>
        </row>
        <row r="33">
          <cell r="J33" t="str">
            <v>张林美</v>
          </cell>
          <cell r="K33">
            <v>2</v>
          </cell>
        </row>
        <row r="34">
          <cell r="J34" t="str">
            <v>张馨怡</v>
          </cell>
          <cell r="K34">
            <v>4</v>
          </cell>
        </row>
        <row r="35">
          <cell r="J35" t="str">
            <v>(空白)</v>
          </cell>
        </row>
        <row r="36">
          <cell r="J36" t="str">
            <v>总计</v>
          </cell>
          <cell r="K36">
            <v>271</v>
          </cell>
        </row>
      </sheetData>
      <sheetData sheetId="3" refreshError="1"/>
      <sheetData sheetId="4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10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16</v>
          </cell>
        </row>
        <row r="6">
          <cell r="K6" t="str">
            <v>黄旭</v>
          </cell>
          <cell r="L6">
            <v>24</v>
          </cell>
        </row>
        <row r="7">
          <cell r="K7" t="str">
            <v>李亚</v>
          </cell>
          <cell r="L7">
            <v>19</v>
          </cell>
        </row>
        <row r="8">
          <cell r="K8" t="str">
            <v>王美燕</v>
          </cell>
          <cell r="L8">
            <v>5</v>
          </cell>
        </row>
        <row r="9">
          <cell r="K9" t="str">
            <v>徐君</v>
          </cell>
          <cell r="L9">
            <v>3</v>
          </cell>
        </row>
        <row r="10">
          <cell r="K10" t="str">
            <v>杨小东</v>
          </cell>
          <cell r="L10">
            <v>14</v>
          </cell>
        </row>
        <row r="11">
          <cell r="K11" t="str">
            <v>(空白)</v>
          </cell>
        </row>
        <row r="12">
          <cell r="K12" t="str">
            <v>总计</v>
          </cell>
          <cell r="L12">
            <v>93</v>
          </cell>
        </row>
      </sheetData>
      <sheetData sheetId="5" refreshError="1"/>
      <sheetData sheetId="6" refreshError="1">
        <row r="1">
          <cell r="K1" t="str">
            <v>尽调客户经理</v>
          </cell>
          <cell r="L1" t="str">
            <v>求和项:放款金额</v>
          </cell>
          <cell r="M1" t="str">
            <v>求和项:放款金额</v>
          </cell>
          <cell r="N1" t="str">
            <v>放款</v>
          </cell>
        </row>
        <row r="2">
          <cell r="K2" t="str">
            <v>曹倩云</v>
          </cell>
          <cell r="L2">
            <v>3154700</v>
          </cell>
          <cell r="M2">
            <v>3154700</v>
          </cell>
          <cell r="N2">
            <v>315.47</v>
          </cell>
        </row>
        <row r="3">
          <cell r="K3" t="str">
            <v>杜星瑶</v>
          </cell>
          <cell r="L3">
            <v>2282000</v>
          </cell>
          <cell r="M3">
            <v>2282000</v>
          </cell>
          <cell r="N3">
            <v>228.2</v>
          </cell>
        </row>
        <row r="4">
          <cell r="K4" t="str">
            <v>顾晓峰</v>
          </cell>
          <cell r="L4">
            <v>100000</v>
          </cell>
          <cell r="M4">
            <v>100000</v>
          </cell>
          <cell r="N4">
            <v>10</v>
          </cell>
        </row>
        <row r="5">
          <cell r="K5" t="str">
            <v>郭勤</v>
          </cell>
          <cell r="L5">
            <v>48000</v>
          </cell>
          <cell r="M5">
            <v>48000</v>
          </cell>
          <cell r="N5">
            <v>4.8</v>
          </cell>
        </row>
        <row r="6">
          <cell r="K6" t="str">
            <v>黄旭</v>
          </cell>
          <cell r="L6">
            <v>3554500</v>
          </cell>
          <cell r="M6">
            <v>3554500</v>
          </cell>
          <cell r="N6">
            <v>355.45</v>
          </cell>
        </row>
        <row r="7">
          <cell r="K7" t="str">
            <v>阚圣凌</v>
          </cell>
          <cell r="L7">
            <v>13000</v>
          </cell>
          <cell r="M7">
            <v>13000</v>
          </cell>
          <cell r="N7">
            <v>1.3</v>
          </cell>
        </row>
        <row r="8">
          <cell r="K8" t="str">
            <v>李亚</v>
          </cell>
          <cell r="L8">
            <v>4997751</v>
          </cell>
          <cell r="M8">
            <v>4997751</v>
          </cell>
          <cell r="N8">
            <v>499.7751</v>
          </cell>
        </row>
        <row r="9">
          <cell r="K9" t="str">
            <v>陆可妍</v>
          </cell>
          <cell r="L9">
            <v>498000</v>
          </cell>
          <cell r="M9">
            <v>498000</v>
          </cell>
          <cell r="N9">
            <v>49.8</v>
          </cell>
        </row>
        <row r="10">
          <cell r="K10" t="str">
            <v>罗秋慧</v>
          </cell>
          <cell r="L10">
            <v>25000</v>
          </cell>
          <cell r="M10">
            <v>25000</v>
          </cell>
          <cell r="N10">
            <v>2.5</v>
          </cell>
        </row>
        <row r="11">
          <cell r="K11" t="str">
            <v>茅敏艳</v>
          </cell>
          <cell r="L11">
            <v>169000</v>
          </cell>
          <cell r="M11">
            <v>169000</v>
          </cell>
          <cell r="N11">
            <v>16.9</v>
          </cell>
        </row>
        <row r="12">
          <cell r="K12" t="str">
            <v>莫之汇</v>
          </cell>
          <cell r="L12">
            <v>147223</v>
          </cell>
          <cell r="M12">
            <v>147223</v>
          </cell>
          <cell r="N12">
            <v>14.7223</v>
          </cell>
        </row>
        <row r="13">
          <cell r="K13" t="str">
            <v>钱潇伟</v>
          </cell>
          <cell r="L13">
            <v>80000</v>
          </cell>
          <cell r="M13">
            <v>80000</v>
          </cell>
          <cell r="N13">
            <v>8</v>
          </cell>
        </row>
        <row r="14">
          <cell r="K14" t="str">
            <v>宋丽凤</v>
          </cell>
          <cell r="L14">
            <v>64000</v>
          </cell>
          <cell r="M14">
            <v>64000</v>
          </cell>
          <cell r="N14">
            <v>6.4</v>
          </cell>
        </row>
        <row r="15">
          <cell r="K15" t="str">
            <v>孙仰阳</v>
          </cell>
          <cell r="L15">
            <v>138000</v>
          </cell>
          <cell r="M15">
            <v>138000</v>
          </cell>
          <cell r="N15">
            <v>13.8</v>
          </cell>
        </row>
        <row r="16">
          <cell r="K16" t="str">
            <v>王美燕</v>
          </cell>
          <cell r="L16">
            <v>945000</v>
          </cell>
          <cell r="M16">
            <v>945000</v>
          </cell>
          <cell r="N16">
            <v>94.5</v>
          </cell>
        </row>
        <row r="17">
          <cell r="K17" t="str">
            <v>徐君</v>
          </cell>
          <cell r="L17">
            <v>1007916</v>
          </cell>
          <cell r="M17">
            <v>1007916</v>
          </cell>
          <cell r="N17">
            <v>100.7916</v>
          </cell>
        </row>
        <row r="18">
          <cell r="K18" t="str">
            <v>杨小东</v>
          </cell>
          <cell r="L18">
            <v>2446000</v>
          </cell>
          <cell r="M18">
            <v>2446000</v>
          </cell>
          <cell r="N18">
            <v>244.6</v>
          </cell>
        </row>
        <row r="19">
          <cell r="K19" t="str">
            <v>张馨怡</v>
          </cell>
          <cell r="L19">
            <v>179698</v>
          </cell>
          <cell r="M19">
            <v>179698</v>
          </cell>
          <cell r="N19">
            <v>17.9698</v>
          </cell>
        </row>
        <row r="20">
          <cell r="K20" t="str">
            <v>张子豪</v>
          </cell>
          <cell r="L20">
            <v>50000</v>
          </cell>
          <cell r="M20">
            <v>50000</v>
          </cell>
          <cell r="N20">
            <v>5</v>
          </cell>
        </row>
        <row r="21">
          <cell r="K21" t="str">
            <v>(空白)</v>
          </cell>
        </row>
        <row r="21">
          <cell r="N21">
            <v>0</v>
          </cell>
        </row>
        <row r="22">
          <cell r="K22" t="str">
            <v>总计</v>
          </cell>
          <cell r="L22">
            <v>19899788</v>
          </cell>
          <cell r="M22">
            <v>19899788</v>
          </cell>
          <cell r="N22">
            <v>1989.9788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6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20000</v>
          </cell>
          <cell r="J16">
            <v>20000</v>
          </cell>
          <cell r="K16">
            <v>2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17</v>
          </cell>
          <cell r="I22">
            <v>938000</v>
          </cell>
          <cell r="J22">
            <v>938000</v>
          </cell>
          <cell r="K22">
            <v>93.8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48</v>
          </cell>
          <cell r="I36">
            <v>181400</v>
          </cell>
          <cell r="J36">
            <v>181400</v>
          </cell>
          <cell r="K36">
            <v>18.14</v>
          </cell>
        </row>
        <row r="37">
          <cell r="G37" t="str">
            <v>陈靓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</row>
        <row r="38">
          <cell r="G38" t="str">
            <v>陈莉娜</v>
          </cell>
          <cell r="H38">
            <v>1</v>
          </cell>
          <cell r="I38">
            <v>310000</v>
          </cell>
          <cell r="J38">
            <v>310000</v>
          </cell>
          <cell r="K38">
            <v>31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2</v>
          </cell>
          <cell r="I41">
            <v>342425</v>
          </cell>
          <cell r="J41">
            <v>342425</v>
          </cell>
          <cell r="K41">
            <v>34.2425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18500</v>
          </cell>
          <cell r="J50">
            <v>18500</v>
          </cell>
          <cell r="K50">
            <v>1.85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13</v>
          </cell>
          <cell r="I52">
            <v>160000</v>
          </cell>
          <cell r="J52">
            <v>160000</v>
          </cell>
          <cell r="K52">
            <v>16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10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4000</v>
          </cell>
          <cell r="J68">
            <v>4000</v>
          </cell>
          <cell r="K68">
            <v>0.4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366700</v>
          </cell>
          <cell r="J76">
            <v>366700</v>
          </cell>
          <cell r="K76">
            <v>36.67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18</v>
          </cell>
          <cell r="I83">
            <v>558000</v>
          </cell>
          <cell r="J83">
            <v>558000</v>
          </cell>
          <cell r="K83">
            <v>55.8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8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68300</v>
          </cell>
          <cell r="J99">
            <v>68300</v>
          </cell>
          <cell r="K99">
            <v>6.83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107000</v>
          </cell>
          <cell r="J108">
            <v>107000</v>
          </cell>
          <cell r="K108">
            <v>10.7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2</v>
          </cell>
          <cell r="I123">
            <v>452260</v>
          </cell>
          <cell r="J123">
            <v>452260</v>
          </cell>
          <cell r="K123">
            <v>45.226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414283</v>
          </cell>
          <cell r="J137">
            <v>414283</v>
          </cell>
          <cell r="K137">
            <v>41.4283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0</v>
          </cell>
          <cell r="I172">
            <v>50000</v>
          </cell>
          <cell r="J172">
            <v>50000</v>
          </cell>
          <cell r="K172">
            <v>5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5</v>
          </cell>
          <cell r="I175">
            <v>139000</v>
          </cell>
          <cell r="J175">
            <v>139000</v>
          </cell>
          <cell r="K175">
            <v>13.9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900</v>
          </cell>
          <cell r="J188">
            <v>900</v>
          </cell>
          <cell r="K188">
            <v>0.09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293348</v>
          </cell>
          <cell r="J202">
            <v>293348</v>
          </cell>
          <cell r="K202">
            <v>29.3348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100000</v>
          </cell>
          <cell r="J220">
            <v>100000</v>
          </cell>
          <cell r="K220">
            <v>10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17888</v>
          </cell>
          <cell r="J230">
            <v>17888</v>
          </cell>
          <cell r="K230">
            <v>1.7888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8</v>
          </cell>
          <cell r="I232">
            <v>40000</v>
          </cell>
          <cell r="J232">
            <v>40000</v>
          </cell>
          <cell r="K232">
            <v>4</v>
          </cell>
        </row>
        <row r="233">
          <cell r="G233" t="str">
            <v>李思聪</v>
          </cell>
          <cell r="H233">
            <v>3</v>
          </cell>
          <cell r="I233">
            <v>100000</v>
          </cell>
          <cell r="J233">
            <v>100000</v>
          </cell>
          <cell r="K233">
            <v>10</v>
          </cell>
        </row>
        <row r="234">
          <cell r="G234" t="str">
            <v>李思思</v>
          </cell>
          <cell r="H234">
            <v>0</v>
          </cell>
          <cell r="I234">
            <v>204000</v>
          </cell>
          <cell r="J234">
            <v>204000</v>
          </cell>
          <cell r="K234">
            <v>20.4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10</v>
          </cell>
          <cell r="I239">
            <v>100000</v>
          </cell>
          <cell r="J239">
            <v>100000</v>
          </cell>
          <cell r="K239">
            <v>10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李雨蒙</v>
          </cell>
          <cell r="H241">
            <v>2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李玉莺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G243" t="str">
            <v>李志明</v>
          </cell>
          <cell r="H243">
            <v>1</v>
          </cell>
          <cell r="I243">
            <v>491000</v>
          </cell>
          <cell r="J243">
            <v>491000</v>
          </cell>
          <cell r="K243">
            <v>49.1</v>
          </cell>
        </row>
        <row r="244">
          <cell r="G244" t="str">
            <v>厉笑天</v>
          </cell>
          <cell r="H244">
            <v>0</v>
          </cell>
          <cell r="I244">
            <v>90000</v>
          </cell>
          <cell r="J244">
            <v>90000</v>
          </cell>
          <cell r="K244">
            <v>9</v>
          </cell>
        </row>
        <row r="245">
          <cell r="G245" t="str">
            <v>梁裔欣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林华菁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林慧婷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林婕</v>
          </cell>
          <cell r="H248">
            <v>0</v>
          </cell>
          <cell r="I248">
            <v>20000</v>
          </cell>
          <cell r="J248">
            <v>20000</v>
          </cell>
          <cell r="K248">
            <v>2</v>
          </cell>
        </row>
        <row r="249">
          <cell r="G249" t="str">
            <v>林晓凤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凌岚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凌思宇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凌毅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G253" t="str">
            <v>刘呈锦</v>
          </cell>
          <cell r="H253">
            <v>0</v>
          </cell>
          <cell r="I253">
            <v>231000</v>
          </cell>
          <cell r="J253">
            <v>231000</v>
          </cell>
          <cell r="K253">
            <v>23.1</v>
          </cell>
        </row>
        <row r="254">
          <cell r="G254" t="str">
            <v>刘笛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G255" t="str">
            <v>刘栋</v>
          </cell>
          <cell r="H255">
            <v>0</v>
          </cell>
          <cell r="I255">
            <v>20000</v>
          </cell>
          <cell r="J255">
            <v>20000</v>
          </cell>
          <cell r="K255">
            <v>2</v>
          </cell>
        </row>
        <row r="256">
          <cell r="G256" t="str">
            <v>刘国平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</row>
        <row r="257">
          <cell r="G257" t="str">
            <v>刘佳伟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刘洁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刘凛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刘璐萱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G261" t="str">
            <v>刘敏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刘盼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刘诗葭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刘婷婷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刘雯君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刘歆玥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刘雪菁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刘一畅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G269" t="str">
            <v>刘一瑾</v>
          </cell>
          <cell r="H269">
            <v>4</v>
          </cell>
          <cell r="I269">
            <v>789800</v>
          </cell>
          <cell r="J269">
            <v>789800</v>
          </cell>
          <cell r="K269">
            <v>78.98</v>
          </cell>
        </row>
        <row r="270">
          <cell r="G270" t="str">
            <v>刘臻澜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陆丹怡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陆红霞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陆华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陆骅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陆佳妮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陆可妍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陆利冬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陆莉娟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陆秋妍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陆天娇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陆薇薇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陆炜晶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G283" t="str">
            <v>陆文岚</v>
          </cell>
          <cell r="H283">
            <v>0</v>
          </cell>
          <cell r="I283">
            <v>65000</v>
          </cell>
          <cell r="J283">
            <v>65000</v>
          </cell>
          <cell r="K283">
            <v>6.5</v>
          </cell>
        </row>
        <row r="284">
          <cell r="G284" t="str">
            <v>陆贤翔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陆雅雯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陆彦昕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陆宇菲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陆韵芸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陆志明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陆志远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罗秋慧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罗晓雯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骆奕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吕婷婷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马成斌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马俊德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G297" t="str">
            <v>马良</v>
          </cell>
          <cell r="H297">
            <v>0</v>
          </cell>
          <cell r="I297">
            <v>12300</v>
          </cell>
          <cell r="J297">
            <v>12300</v>
          </cell>
          <cell r="K297">
            <v>1.23</v>
          </cell>
        </row>
        <row r="298">
          <cell r="G298" t="str">
            <v>马秋红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马胜伟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马涛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马燕清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马玉梅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马越骋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马智杰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毛晶洁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G306" t="str">
            <v>茅敏艳</v>
          </cell>
          <cell r="H306">
            <v>1</v>
          </cell>
          <cell r="I306">
            <v>546465</v>
          </cell>
          <cell r="J306">
            <v>546465</v>
          </cell>
          <cell r="K306">
            <v>54.6465</v>
          </cell>
        </row>
        <row r="307">
          <cell r="G307" t="str">
            <v>茅毅桢</v>
          </cell>
          <cell r="H307">
            <v>8</v>
          </cell>
          <cell r="I307">
            <v>50000</v>
          </cell>
          <cell r="J307">
            <v>50000</v>
          </cell>
          <cell r="K307">
            <v>5</v>
          </cell>
        </row>
        <row r="308">
          <cell r="G308" t="str">
            <v>梅娟</v>
          </cell>
          <cell r="H308">
            <v>0</v>
          </cell>
          <cell r="I308">
            <v>151500</v>
          </cell>
          <cell r="J308">
            <v>151500</v>
          </cell>
          <cell r="K308">
            <v>15.15</v>
          </cell>
        </row>
        <row r="309">
          <cell r="G309" t="str">
            <v>孟苗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孟庆龙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闵亮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G312" t="str">
            <v>莫之汇</v>
          </cell>
          <cell r="H312">
            <v>1</v>
          </cell>
          <cell r="I312">
            <v>68100</v>
          </cell>
          <cell r="J312">
            <v>68100</v>
          </cell>
          <cell r="K312">
            <v>6.81</v>
          </cell>
        </row>
        <row r="313">
          <cell r="G313" t="str">
            <v>缪维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那智玉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倪颉成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倪金瑛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G317" t="str">
            <v>倪静</v>
          </cell>
          <cell r="H317">
            <v>0</v>
          </cell>
          <cell r="I317">
            <v>100000</v>
          </cell>
          <cell r="J317">
            <v>100000</v>
          </cell>
          <cell r="K317">
            <v>10</v>
          </cell>
        </row>
        <row r="318">
          <cell r="G318" t="str">
            <v>倪文华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倪叶东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倪祖欣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潘婕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G322" t="str">
            <v>潘群铭</v>
          </cell>
          <cell r="H322">
            <v>0</v>
          </cell>
          <cell r="I322">
            <v>19000</v>
          </cell>
          <cell r="J322">
            <v>19000</v>
          </cell>
          <cell r="K322">
            <v>1.9</v>
          </cell>
        </row>
        <row r="323">
          <cell r="G323" t="str">
            <v>潘盛伟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G324" t="str">
            <v>潘亦如</v>
          </cell>
          <cell r="H324">
            <v>0</v>
          </cell>
          <cell r="I324">
            <v>100000</v>
          </cell>
          <cell r="J324">
            <v>100000</v>
          </cell>
          <cell r="K324">
            <v>10</v>
          </cell>
        </row>
        <row r="325">
          <cell r="G325" t="str">
            <v>裴乐园</v>
          </cell>
          <cell r="H325">
            <v>1</v>
          </cell>
          <cell r="I325">
            <v>111000</v>
          </cell>
          <cell r="J325">
            <v>111000</v>
          </cell>
          <cell r="K325">
            <v>11.1</v>
          </cell>
        </row>
        <row r="326">
          <cell r="G326" t="str">
            <v>裴文良</v>
          </cell>
          <cell r="H326">
            <v>0</v>
          </cell>
          <cell r="I326">
            <v>501500</v>
          </cell>
          <cell r="J326">
            <v>501500</v>
          </cell>
          <cell r="K326">
            <v>50.15</v>
          </cell>
        </row>
        <row r="327">
          <cell r="G327" t="str">
            <v>彭婷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彭韦欣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G329" t="str">
            <v>彭小红</v>
          </cell>
          <cell r="H329">
            <v>0</v>
          </cell>
          <cell r="I329">
            <v>2734</v>
          </cell>
          <cell r="J329">
            <v>2734</v>
          </cell>
          <cell r="K329">
            <v>0.2734</v>
          </cell>
        </row>
        <row r="330">
          <cell r="G330" t="str">
            <v>彭永东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浦东分行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浦建峰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钱慧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G334" t="str">
            <v>钱潇伟</v>
          </cell>
          <cell r="H334">
            <v>1</v>
          </cell>
          <cell r="I334">
            <v>407000</v>
          </cell>
          <cell r="J334">
            <v>407000</v>
          </cell>
          <cell r="K334">
            <v>40.7</v>
          </cell>
        </row>
        <row r="335">
          <cell r="G335" t="str">
            <v>钱晓琳</v>
          </cell>
          <cell r="H335">
            <v>0</v>
          </cell>
          <cell r="I335">
            <v>39800</v>
          </cell>
          <cell r="J335">
            <v>39800</v>
          </cell>
          <cell r="K335">
            <v>3.98</v>
          </cell>
        </row>
        <row r="336">
          <cell r="G336" t="str">
            <v>钱雨阳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G337" t="str">
            <v>乔国亭</v>
          </cell>
          <cell r="H337">
            <v>0</v>
          </cell>
          <cell r="I337">
            <v>30000</v>
          </cell>
          <cell r="J337">
            <v>30000</v>
          </cell>
          <cell r="K337">
            <v>3</v>
          </cell>
        </row>
        <row r="338">
          <cell r="G338" t="str">
            <v>乔琼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乔向红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乔宇英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秦斌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秦波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秦萃薇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秦海风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邱诗悦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邱智慧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G347" t="str">
            <v>瞿剑萍</v>
          </cell>
          <cell r="H347">
            <v>0</v>
          </cell>
          <cell r="I347">
            <v>270000</v>
          </cell>
          <cell r="J347">
            <v>270000</v>
          </cell>
          <cell r="K347">
            <v>27</v>
          </cell>
        </row>
        <row r="348">
          <cell r="G348" t="str">
            <v>瞿洁</v>
          </cell>
          <cell r="H348">
            <v>0</v>
          </cell>
          <cell r="I348">
            <v>200000</v>
          </cell>
          <cell r="J348">
            <v>200000</v>
          </cell>
          <cell r="K348">
            <v>20</v>
          </cell>
        </row>
        <row r="349">
          <cell r="G349" t="str">
            <v>瞿贤娥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瞿逸程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任露霄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G352" t="str">
            <v>沙彬彬</v>
          </cell>
          <cell r="H352">
            <v>1</v>
          </cell>
          <cell r="I352">
            <v>330000</v>
          </cell>
          <cell r="J352">
            <v>330000</v>
          </cell>
          <cell r="K352">
            <v>33</v>
          </cell>
        </row>
        <row r="353">
          <cell r="G353" t="str">
            <v>沙莎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尚啸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邵文杰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邵秀梅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邵驿涵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沈春梅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沈国青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沈佳燕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沈磊蕾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G362" t="str">
            <v>沈丽莉</v>
          </cell>
          <cell r="H362">
            <v>1</v>
          </cell>
          <cell r="I362">
            <v>180000</v>
          </cell>
          <cell r="J362">
            <v>180000</v>
          </cell>
          <cell r="K362">
            <v>18</v>
          </cell>
        </row>
        <row r="363">
          <cell r="G363" t="str">
            <v>沈丽清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G364" t="str">
            <v>沈凌苇</v>
          </cell>
          <cell r="H364">
            <v>0</v>
          </cell>
          <cell r="I364">
            <v>200000</v>
          </cell>
          <cell r="J364">
            <v>200000</v>
          </cell>
          <cell r="K364">
            <v>20</v>
          </cell>
        </row>
        <row r="365">
          <cell r="G365" t="str">
            <v>沈潞逸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沈思远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沈晔玮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沈奕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沈逸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盛瑷卉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盛健隽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G372" t="str">
            <v>施佳杰</v>
          </cell>
          <cell r="H372">
            <v>0</v>
          </cell>
          <cell r="I372">
            <v>3000</v>
          </cell>
          <cell r="J372">
            <v>3000</v>
          </cell>
          <cell r="K372">
            <v>0.3</v>
          </cell>
        </row>
        <row r="373">
          <cell r="G373" t="str">
            <v>施嘉程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施梅华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施敏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施石欣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施瑜婷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史嘉杰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G379" t="str">
            <v>寿春连</v>
          </cell>
          <cell r="H379">
            <v>1</v>
          </cell>
          <cell r="I379">
            <v>282000</v>
          </cell>
          <cell r="J379">
            <v>282000</v>
          </cell>
          <cell r="K379">
            <v>28.2</v>
          </cell>
        </row>
        <row r="380">
          <cell r="G380" t="str">
            <v>舒欣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宋丹红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宋家豪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G383" t="str">
            <v>宋丽凤</v>
          </cell>
          <cell r="H383">
            <v>0</v>
          </cell>
          <cell r="I383">
            <v>611000</v>
          </cell>
          <cell r="J383">
            <v>611000</v>
          </cell>
          <cell r="K383">
            <v>61.1</v>
          </cell>
        </row>
        <row r="384">
          <cell r="G384" t="str">
            <v>宋露霞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宋莹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宋瀛英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G387" t="str">
            <v>苏英</v>
          </cell>
          <cell r="H387">
            <v>0</v>
          </cell>
          <cell r="I387">
            <v>20400</v>
          </cell>
          <cell r="J387">
            <v>20400</v>
          </cell>
          <cell r="K387">
            <v>2.04</v>
          </cell>
        </row>
        <row r="388">
          <cell r="G388" t="str">
            <v>孙晨璐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G389" t="str">
            <v>孙倩雯</v>
          </cell>
          <cell r="H389">
            <v>0</v>
          </cell>
          <cell r="I389">
            <v>100000</v>
          </cell>
          <cell r="J389">
            <v>100000</v>
          </cell>
          <cell r="K389">
            <v>10</v>
          </cell>
        </row>
        <row r="390">
          <cell r="G390" t="str">
            <v>孙瞿琰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孙思敏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孙惟讷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孙燕妮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G394" t="str">
            <v>孙仰阳</v>
          </cell>
          <cell r="H394">
            <v>1</v>
          </cell>
          <cell r="I394">
            <v>624222</v>
          </cell>
          <cell r="J394">
            <v>624222</v>
          </cell>
          <cell r="K394">
            <v>62.4222</v>
          </cell>
        </row>
        <row r="395">
          <cell r="G395" t="str">
            <v>孙祎莉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孙逸云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孙瑜婷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孙悦</v>
          </cell>
          <cell r="H398">
            <v>0</v>
          </cell>
          <cell r="I398">
            <v>200000</v>
          </cell>
          <cell r="J398">
            <v>200000</v>
          </cell>
          <cell r="K398">
            <v>20</v>
          </cell>
        </row>
        <row r="399">
          <cell r="G399" t="str">
            <v>孙智涛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孙忠权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G401" t="str">
            <v>谈霞震</v>
          </cell>
          <cell r="H401">
            <v>0</v>
          </cell>
          <cell r="I401">
            <v>30000</v>
          </cell>
          <cell r="J401">
            <v>30000</v>
          </cell>
          <cell r="K401">
            <v>3</v>
          </cell>
        </row>
        <row r="402">
          <cell r="G402" t="str">
            <v>谈新芳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谭茗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汤成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汤皓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G406" t="str">
            <v>汤佳元</v>
          </cell>
          <cell r="H406">
            <v>0</v>
          </cell>
          <cell r="I406">
            <v>10000</v>
          </cell>
          <cell r="J406">
            <v>10000</v>
          </cell>
          <cell r="K406">
            <v>1</v>
          </cell>
        </row>
        <row r="407">
          <cell r="G407" t="str">
            <v>汤明昊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汤珮蓉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唐安明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唐蓓莉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唐丹恒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唐嘉烨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</row>
        <row r="413">
          <cell r="G413" t="str">
            <v>唐瑞</v>
          </cell>
          <cell r="H413">
            <v>0</v>
          </cell>
          <cell r="I413">
            <v>200000</v>
          </cell>
          <cell r="J413">
            <v>200000</v>
          </cell>
          <cell r="K413">
            <v>20</v>
          </cell>
        </row>
        <row r="414">
          <cell r="G414" t="str">
            <v>唐诗蓓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唐伟国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G416" t="str">
            <v>唐雯</v>
          </cell>
          <cell r="H416">
            <v>1</v>
          </cell>
          <cell r="I416">
            <v>50000</v>
          </cell>
          <cell r="J416">
            <v>50000</v>
          </cell>
          <cell r="K416">
            <v>5</v>
          </cell>
        </row>
        <row r="417">
          <cell r="G417" t="str">
            <v>唐雄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唐秀鸳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唐奕俊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唐志华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G422" t="str">
            <v>陶宏伟</v>
          </cell>
          <cell r="H422">
            <v>0</v>
          </cell>
          <cell r="I422">
            <v>50000</v>
          </cell>
          <cell r="J422">
            <v>50000</v>
          </cell>
          <cell r="K422">
            <v>5</v>
          </cell>
        </row>
        <row r="423">
          <cell r="G423" t="str">
            <v>陶轶欧</v>
          </cell>
          <cell r="H423">
            <v>0</v>
          </cell>
          <cell r="I423">
            <v>167000</v>
          </cell>
          <cell r="J423">
            <v>167000</v>
          </cell>
          <cell r="K423">
            <v>16.7</v>
          </cell>
        </row>
        <row r="424">
          <cell r="G424" t="str">
            <v>陶咏蕾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G425" t="str">
            <v>滕明琰</v>
          </cell>
          <cell r="H425">
            <v>0</v>
          </cell>
          <cell r="I425">
            <v>20000</v>
          </cell>
          <cell r="J425">
            <v>20000</v>
          </cell>
          <cell r="K425">
            <v>2</v>
          </cell>
        </row>
        <row r="426">
          <cell r="G426" t="str">
            <v>田轩飏</v>
          </cell>
          <cell r="H426">
            <v>0</v>
          </cell>
          <cell r="I426">
            <v>72000</v>
          </cell>
          <cell r="J426">
            <v>72000</v>
          </cell>
          <cell r="K426">
            <v>7.2</v>
          </cell>
        </row>
        <row r="427">
          <cell r="G427" t="str">
            <v>田雨蔚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G428" t="str">
            <v>童思佳</v>
          </cell>
          <cell r="H428">
            <v>19</v>
          </cell>
          <cell r="I428">
            <v>136000</v>
          </cell>
          <cell r="J428">
            <v>136000</v>
          </cell>
          <cell r="K428">
            <v>13.6</v>
          </cell>
        </row>
        <row r="429">
          <cell r="G429" t="str">
            <v>万华</v>
          </cell>
          <cell r="H429">
            <v>3</v>
          </cell>
          <cell r="I429">
            <v>1125334</v>
          </cell>
          <cell r="J429">
            <v>1125334</v>
          </cell>
          <cell r="K429">
            <v>112.5334</v>
          </cell>
        </row>
        <row r="430">
          <cell r="G430" t="str">
            <v>万佳来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万云峰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汪承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王晨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王纯</v>
          </cell>
          <cell r="H434">
            <v>3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王凡一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王方欣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王国华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王国良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王海静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王浩源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王合波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王华兴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G443" t="str">
            <v>王佳艺</v>
          </cell>
          <cell r="H443">
            <v>0</v>
          </cell>
          <cell r="I443">
            <v>105000</v>
          </cell>
          <cell r="J443">
            <v>105000</v>
          </cell>
          <cell r="K443">
            <v>10.5</v>
          </cell>
        </row>
        <row r="444">
          <cell r="G444" t="str">
            <v>王建飞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王静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王立斌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王丽丽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G448" t="str">
            <v>王美燕</v>
          </cell>
          <cell r="H448">
            <v>38</v>
          </cell>
          <cell r="I448">
            <v>799200</v>
          </cell>
          <cell r="J448">
            <v>799200</v>
          </cell>
          <cell r="K448">
            <v>79.92</v>
          </cell>
        </row>
        <row r="449">
          <cell r="G449" t="str">
            <v>王明霞</v>
          </cell>
          <cell r="H449">
            <v>0</v>
          </cell>
          <cell r="I449">
            <v>520600</v>
          </cell>
          <cell r="J449">
            <v>520600</v>
          </cell>
          <cell r="K449">
            <v>52.06</v>
          </cell>
        </row>
        <row r="450">
          <cell r="G450" t="str">
            <v>王萍</v>
          </cell>
          <cell r="H450">
            <v>0</v>
          </cell>
          <cell r="I450">
            <v>70000</v>
          </cell>
          <cell r="J450">
            <v>70000</v>
          </cell>
          <cell r="K450">
            <v>7</v>
          </cell>
        </row>
        <row r="451">
          <cell r="G451" t="str">
            <v>王瑞睿</v>
          </cell>
          <cell r="H451">
            <v>0</v>
          </cell>
          <cell r="I451">
            <v>5888</v>
          </cell>
          <cell r="J451">
            <v>5888</v>
          </cell>
          <cell r="K451">
            <v>0.5888</v>
          </cell>
        </row>
        <row r="452">
          <cell r="G452" t="str">
            <v>王睿安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王诗怡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王涛萍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王维平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王晓军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王晓鹂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G458" t="str">
            <v>王艳红</v>
          </cell>
          <cell r="H458">
            <v>0</v>
          </cell>
          <cell r="I458">
            <v>221000</v>
          </cell>
          <cell r="J458">
            <v>221000</v>
          </cell>
          <cell r="K458">
            <v>22.1</v>
          </cell>
        </row>
        <row r="459">
          <cell r="G459" t="str">
            <v>王燕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王一静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王雨佳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王玥琦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G463" t="str">
            <v>王喆</v>
          </cell>
          <cell r="H463">
            <v>1</v>
          </cell>
          <cell r="I463">
            <v>3500</v>
          </cell>
          <cell r="J463">
            <v>3500</v>
          </cell>
          <cell r="K463">
            <v>0.35</v>
          </cell>
        </row>
        <row r="464">
          <cell r="G464" t="str">
            <v>王臻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王正平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王之韵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王子奇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G468" t="str">
            <v>韦晔</v>
          </cell>
          <cell r="H468">
            <v>0</v>
          </cell>
          <cell r="I468">
            <v>8000</v>
          </cell>
          <cell r="J468">
            <v>8000</v>
          </cell>
          <cell r="K468">
            <v>0.8</v>
          </cell>
        </row>
        <row r="469">
          <cell r="G469" t="str">
            <v>韦钰茹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卫爱丽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卫春雷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位帅琦</v>
          </cell>
          <cell r="H472">
            <v>22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翁素仪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G474" t="str">
            <v>翁婷婷</v>
          </cell>
          <cell r="H474">
            <v>9</v>
          </cell>
          <cell r="I474">
            <v>640000</v>
          </cell>
          <cell r="J474">
            <v>640000</v>
          </cell>
          <cell r="K474">
            <v>64</v>
          </cell>
        </row>
        <row r="475">
          <cell r="G475" t="str">
            <v>吴爱萍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吴尔夫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G477" t="str">
            <v>吴杲</v>
          </cell>
          <cell r="H477">
            <v>1</v>
          </cell>
          <cell r="I477">
            <v>40000</v>
          </cell>
          <cell r="J477">
            <v>40000</v>
          </cell>
          <cell r="K477">
            <v>4</v>
          </cell>
        </row>
        <row r="478">
          <cell r="G478" t="str">
            <v>吴佳妮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吴佳雯</v>
          </cell>
          <cell r="H479">
            <v>5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吴疆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G482" t="str">
            <v>吴静艺</v>
          </cell>
          <cell r="H482">
            <v>5</v>
          </cell>
          <cell r="I482">
            <v>34000</v>
          </cell>
          <cell r="J482">
            <v>34000</v>
          </cell>
          <cell r="K482">
            <v>3.4</v>
          </cell>
        </row>
        <row r="483">
          <cell r="G483" t="str">
            <v>吴俊明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吴明君</v>
          </cell>
          <cell r="H484">
            <v>5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吴天予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吴文通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吴晓华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吴晓艳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G489" t="str">
            <v>吴莹</v>
          </cell>
          <cell r="H489">
            <v>0</v>
          </cell>
          <cell r="I489">
            <v>70000</v>
          </cell>
          <cell r="J489">
            <v>70000</v>
          </cell>
          <cell r="K489">
            <v>7</v>
          </cell>
        </row>
        <row r="490">
          <cell r="G490" t="str">
            <v>吴颖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吴钰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吴泽炬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吴正奕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伍艺锦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奚蕾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G496" t="str">
            <v>奚心雨</v>
          </cell>
          <cell r="H496">
            <v>0</v>
          </cell>
          <cell r="I496">
            <v>74000</v>
          </cell>
          <cell r="J496">
            <v>74000</v>
          </cell>
          <cell r="K496">
            <v>7.4</v>
          </cell>
        </row>
        <row r="497">
          <cell r="G497" t="str">
            <v>夏厦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夏真真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向华溢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肖晓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肖遥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谢佰轩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G503" t="str">
            <v>谢天</v>
          </cell>
          <cell r="H503">
            <v>0</v>
          </cell>
          <cell r="I503">
            <v>35000</v>
          </cell>
          <cell r="J503">
            <v>35000</v>
          </cell>
          <cell r="K503">
            <v>3.5</v>
          </cell>
        </row>
        <row r="504">
          <cell r="G504" t="str">
            <v>谢晓雯</v>
          </cell>
          <cell r="H504">
            <v>0</v>
          </cell>
          <cell r="I504">
            <v>80000</v>
          </cell>
          <cell r="J504">
            <v>80000</v>
          </cell>
          <cell r="K504">
            <v>8</v>
          </cell>
        </row>
        <row r="505">
          <cell r="G505" t="str">
            <v>谢政廷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刑景慧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邢聪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熊祎韬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徐冰樱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徐芳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徐昊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徐洪娣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徐佳颖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G514" t="str">
            <v>徐嘉新</v>
          </cell>
          <cell r="H514">
            <v>0</v>
          </cell>
          <cell r="I514">
            <v>12000</v>
          </cell>
          <cell r="J514">
            <v>12000</v>
          </cell>
          <cell r="K514">
            <v>1.2</v>
          </cell>
        </row>
        <row r="515">
          <cell r="G515" t="str">
            <v>徐建芳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徐金凤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徐进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G518" t="str">
            <v>徐君</v>
          </cell>
          <cell r="H518">
            <v>27</v>
          </cell>
          <cell r="I518">
            <v>2936412</v>
          </cell>
          <cell r="J518">
            <v>2936412</v>
          </cell>
          <cell r="K518">
            <v>293.6412</v>
          </cell>
        </row>
        <row r="519">
          <cell r="G519" t="str">
            <v>徐凯文</v>
          </cell>
          <cell r="H519">
            <v>0</v>
          </cell>
          <cell r="I519">
            <v>70000</v>
          </cell>
          <cell r="J519">
            <v>70000</v>
          </cell>
          <cell r="K519">
            <v>7</v>
          </cell>
        </row>
        <row r="520">
          <cell r="G520" t="str">
            <v>徐曼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徐敏杰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徐明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徐天豪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徐文婧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徐曦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徐晓芸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徐晔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徐亦欢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徐轶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徐圆圆</v>
          </cell>
          <cell r="H530">
            <v>5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徐玥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徐珠佳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许嘉浩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G534" t="str">
            <v>许嘉陆</v>
          </cell>
          <cell r="H534">
            <v>7</v>
          </cell>
          <cell r="I534">
            <v>110000</v>
          </cell>
          <cell r="J534">
            <v>110000</v>
          </cell>
          <cell r="K534">
            <v>11</v>
          </cell>
        </row>
        <row r="535">
          <cell r="G535" t="str">
            <v>许诗怡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G536" t="str">
            <v>许闻多</v>
          </cell>
          <cell r="H536">
            <v>4</v>
          </cell>
          <cell r="I536">
            <v>537000</v>
          </cell>
          <cell r="J536">
            <v>537000</v>
          </cell>
          <cell r="K536">
            <v>53.7</v>
          </cell>
        </row>
        <row r="537">
          <cell r="G537" t="str">
            <v>许益畅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薛锋杰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薛建国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薛文佳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G541" t="str">
            <v>薛晓晨</v>
          </cell>
          <cell r="H541">
            <v>0</v>
          </cell>
          <cell r="I541">
            <v>1000</v>
          </cell>
          <cell r="J541">
            <v>1000</v>
          </cell>
          <cell r="K541">
            <v>0.1</v>
          </cell>
        </row>
        <row r="542">
          <cell r="G542" t="str">
            <v>薛筱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严超弘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严澄澜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G545" t="str">
            <v>严丹</v>
          </cell>
          <cell r="H545">
            <v>1</v>
          </cell>
          <cell r="I545">
            <v>30000</v>
          </cell>
          <cell r="J545">
            <v>30000</v>
          </cell>
          <cell r="K545">
            <v>3</v>
          </cell>
        </row>
        <row r="546">
          <cell r="G546" t="str">
            <v>严洁颖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严平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严志华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颜芳芳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颜容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杨传毅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G552" t="str">
            <v>杨欢</v>
          </cell>
          <cell r="H552">
            <v>6</v>
          </cell>
          <cell r="I552">
            <v>133760</v>
          </cell>
          <cell r="J552">
            <v>133760</v>
          </cell>
          <cell r="K552">
            <v>13.376</v>
          </cell>
        </row>
        <row r="553">
          <cell r="G553" t="str">
            <v>杨佳浩</v>
          </cell>
          <cell r="H553">
            <v>0</v>
          </cell>
          <cell r="I553">
            <v>10000</v>
          </cell>
          <cell r="J553">
            <v>10000</v>
          </cell>
          <cell r="K553">
            <v>1</v>
          </cell>
        </row>
        <row r="554">
          <cell r="G554" t="str">
            <v>杨佳伟</v>
          </cell>
          <cell r="H554">
            <v>0</v>
          </cell>
          <cell r="I554">
            <v>29256</v>
          </cell>
          <cell r="J554">
            <v>29256</v>
          </cell>
          <cell r="K554">
            <v>2.9256</v>
          </cell>
        </row>
        <row r="555">
          <cell r="G555" t="str">
            <v>杨坚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杨杰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杨静岚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G559" t="str">
            <v>杨珏珺</v>
          </cell>
          <cell r="H559">
            <v>6</v>
          </cell>
          <cell r="I559">
            <v>443000</v>
          </cell>
          <cell r="J559">
            <v>443000</v>
          </cell>
          <cell r="K559">
            <v>44.3</v>
          </cell>
        </row>
        <row r="560">
          <cell r="G560" t="str">
            <v>杨蕾敏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G561" t="str">
            <v>杨丽凤</v>
          </cell>
          <cell r="H561">
            <v>0</v>
          </cell>
          <cell r="I561">
            <v>20000</v>
          </cell>
          <cell r="J561">
            <v>20000</v>
          </cell>
          <cell r="K561">
            <v>2</v>
          </cell>
        </row>
        <row r="562">
          <cell r="G562" t="str">
            <v>杨丽萍</v>
          </cell>
          <cell r="H562">
            <v>0</v>
          </cell>
          <cell r="I562">
            <v>62500</v>
          </cell>
          <cell r="J562">
            <v>62500</v>
          </cell>
          <cell r="K562">
            <v>6.25</v>
          </cell>
        </row>
        <row r="563">
          <cell r="G563" t="str">
            <v>杨荣</v>
          </cell>
          <cell r="H563">
            <v>0</v>
          </cell>
          <cell r="I563">
            <v>122580</v>
          </cell>
          <cell r="J563">
            <v>122580</v>
          </cell>
          <cell r="K563">
            <v>12.258</v>
          </cell>
        </row>
        <row r="564">
          <cell r="G564" t="str">
            <v>杨维维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杨玮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杨卫兴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杨文莉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杨习里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G569" t="str">
            <v>杨小东</v>
          </cell>
          <cell r="H569">
            <v>67</v>
          </cell>
          <cell r="I569">
            <v>6536790</v>
          </cell>
          <cell r="J569">
            <v>6536790</v>
          </cell>
          <cell r="K569">
            <v>653.679</v>
          </cell>
        </row>
        <row r="570">
          <cell r="G570" t="str">
            <v>杨晓露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杨新英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杨燕</v>
          </cell>
          <cell r="H572">
            <v>3</v>
          </cell>
          <cell r="I572">
            <v>210000</v>
          </cell>
          <cell r="J572">
            <v>210000</v>
          </cell>
          <cell r="K572">
            <v>21</v>
          </cell>
        </row>
        <row r="573">
          <cell r="G573" t="str">
            <v>杨阳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杨宇鹭</v>
          </cell>
          <cell r="H574">
            <v>4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杨玉良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杨裕丹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杨园君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杨玥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姚慧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姚磊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姚翊佳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姚永平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G583" t="str">
            <v>姚庄静</v>
          </cell>
          <cell r="H583">
            <v>0</v>
          </cell>
          <cell r="I583">
            <v>6000</v>
          </cell>
          <cell r="J583">
            <v>6000</v>
          </cell>
          <cell r="K583">
            <v>0.6</v>
          </cell>
        </row>
        <row r="584">
          <cell r="G584" t="str">
            <v>叶逢春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叶佳慧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叶黎恒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叶薇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叶玉珏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叶志文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G590" t="str">
            <v>殷凤</v>
          </cell>
          <cell r="H590">
            <v>0</v>
          </cell>
          <cell r="I590">
            <v>175700</v>
          </cell>
          <cell r="J590">
            <v>175700</v>
          </cell>
          <cell r="K590">
            <v>17.57</v>
          </cell>
        </row>
        <row r="591">
          <cell r="G591" t="str">
            <v>殷锡娟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殷正宇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尹爱华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G594" t="str">
            <v>尹磊</v>
          </cell>
          <cell r="H594">
            <v>0</v>
          </cell>
          <cell r="I594">
            <v>137462</v>
          </cell>
          <cell r="J594">
            <v>137462</v>
          </cell>
          <cell r="K594">
            <v>13.7462</v>
          </cell>
        </row>
        <row r="595">
          <cell r="G595" t="str">
            <v>尹婷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尹霞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尹一卉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应艳婷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尤丽清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尤怡慧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尤子吟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G602" t="str">
            <v>于红</v>
          </cell>
          <cell r="H602">
            <v>0</v>
          </cell>
          <cell r="I602">
            <v>319000</v>
          </cell>
          <cell r="J602">
            <v>319000</v>
          </cell>
          <cell r="K602">
            <v>31.9</v>
          </cell>
        </row>
        <row r="603">
          <cell r="G603" t="str">
            <v>于家豪</v>
          </cell>
          <cell r="H603">
            <v>0</v>
          </cell>
          <cell r="I603">
            <v>25000</v>
          </cell>
          <cell r="J603">
            <v>25000</v>
          </cell>
          <cell r="K603">
            <v>2.5</v>
          </cell>
        </row>
        <row r="604">
          <cell r="G604" t="str">
            <v>余慧</v>
          </cell>
          <cell r="H604">
            <v>6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俞诚</v>
          </cell>
          <cell r="H605">
            <v>0</v>
          </cell>
          <cell r="I605">
            <v>80000</v>
          </cell>
          <cell r="J605">
            <v>80000</v>
          </cell>
          <cell r="K605">
            <v>8</v>
          </cell>
        </row>
        <row r="606">
          <cell r="G606" t="str">
            <v>俞岭岭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俞倩文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俞卫民</v>
          </cell>
          <cell r="H608">
            <v>0</v>
          </cell>
          <cell r="I608">
            <v>81500</v>
          </cell>
          <cell r="J608">
            <v>81500</v>
          </cell>
          <cell r="K608">
            <v>8.15</v>
          </cell>
        </row>
        <row r="609">
          <cell r="G609" t="str">
            <v>俞晓丹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俞勇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虞倩琳</v>
          </cell>
          <cell r="H611">
            <v>0</v>
          </cell>
          <cell r="I611">
            <v>50000</v>
          </cell>
          <cell r="J611">
            <v>50000</v>
          </cell>
          <cell r="K611">
            <v>5</v>
          </cell>
        </row>
        <row r="612">
          <cell r="G612" t="str">
            <v>郁勤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郁悦</v>
          </cell>
          <cell r="H613">
            <v>0</v>
          </cell>
          <cell r="I613">
            <v>30000</v>
          </cell>
          <cell r="J613">
            <v>30000</v>
          </cell>
          <cell r="K613">
            <v>3</v>
          </cell>
        </row>
        <row r="614">
          <cell r="G614" t="str">
            <v>袁冰</v>
          </cell>
          <cell r="H614">
            <v>1</v>
          </cell>
          <cell r="I614">
            <v>200000</v>
          </cell>
          <cell r="J614">
            <v>200000</v>
          </cell>
          <cell r="K614">
            <v>20</v>
          </cell>
        </row>
        <row r="615">
          <cell r="G615" t="str">
            <v>袁文杰</v>
          </cell>
          <cell r="H615">
            <v>0</v>
          </cell>
          <cell r="I615">
            <v>100000</v>
          </cell>
          <cell r="J615">
            <v>100000</v>
          </cell>
          <cell r="K615">
            <v>10</v>
          </cell>
        </row>
        <row r="616">
          <cell r="G616" t="str">
            <v>袁瀛波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詹博睿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G618" t="str">
            <v>张?</v>
          </cell>
          <cell r="H618">
            <v>0</v>
          </cell>
          <cell r="I618">
            <v>2000</v>
          </cell>
          <cell r="J618">
            <v>2000</v>
          </cell>
          <cell r="K618">
            <v>0.2</v>
          </cell>
        </row>
        <row r="619">
          <cell r="G619" t="str">
            <v>张爱琴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张超豪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张朝明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G622" t="str">
            <v>张晨</v>
          </cell>
          <cell r="H622">
            <v>0</v>
          </cell>
          <cell r="I622">
            <v>32700</v>
          </cell>
          <cell r="J622">
            <v>32700</v>
          </cell>
          <cell r="K622">
            <v>3.27</v>
          </cell>
        </row>
        <row r="623">
          <cell r="G623" t="str">
            <v>张诚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张大伟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张欢</v>
          </cell>
          <cell r="H625">
            <v>2</v>
          </cell>
          <cell r="I625">
            <v>98000</v>
          </cell>
          <cell r="J625">
            <v>98000</v>
          </cell>
          <cell r="K625">
            <v>9.8</v>
          </cell>
        </row>
        <row r="626">
          <cell r="G626" t="str">
            <v>张晖</v>
          </cell>
          <cell r="H626">
            <v>0</v>
          </cell>
          <cell r="I626">
            <v>74700</v>
          </cell>
          <cell r="J626">
            <v>74700</v>
          </cell>
          <cell r="K626">
            <v>7.47</v>
          </cell>
        </row>
        <row r="627">
          <cell r="G627" t="str">
            <v>张佳勤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张洁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张静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张峻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张丽莉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张俪馨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G633" t="str">
            <v>张林美</v>
          </cell>
          <cell r="H633">
            <v>6</v>
          </cell>
          <cell r="I633">
            <v>58000</v>
          </cell>
          <cell r="J633">
            <v>58000</v>
          </cell>
          <cell r="K633">
            <v>5.8</v>
          </cell>
        </row>
        <row r="634">
          <cell r="G634" t="str">
            <v>张禄华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张佩君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张琴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张琼斐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张蓉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张润雨</v>
          </cell>
          <cell r="H639">
            <v>0</v>
          </cell>
          <cell r="I639">
            <v>130000</v>
          </cell>
          <cell r="J639">
            <v>130000</v>
          </cell>
          <cell r="K639">
            <v>13</v>
          </cell>
        </row>
        <row r="640">
          <cell r="G640" t="str">
            <v>张诗云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张束娇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G642" t="str">
            <v>张天超</v>
          </cell>
          <cell r="H642">
            <v>0</v>
          </cell>
          <cell r="I642">
            <v>13000</v>
          </cell>
          <cell r="J642">
            <v>13000</v>
          </cell>
          <cell r="K642">
            <v>1.3</v>
          </cell>
        </row>
        <row r="643">
          <cell r="G643" t="str">
            <v>张文晋</v>
          </cell>
          <cell r="H643">
            <v>0</v>
          </cell>
          <cell r="I643">
            <v>50000</v>
          </cell>
          <cell r="J643">
            <v>50000</v>
          </cell>
          <cell r="K643">
            <v>5</v>
          </cell>
        </row>
        <row r="644">
          <cell r="G644" t="str">
            <v>张孝治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G645" t="str">
            <v>张啸</v>
          </cell>
          <cell r="H645">
            <v>0</v>
          </cell>
          <cell r="I645">
            <v>27000</v>
          </cell>
          <cell r="J645">
            <v>27000</v>
          </cell>
          <cell r="K645">
            <v>2.7</v>
          </cell>
        </row>
        <row r="646">
          <cell r="G646" t="str">
            <v>张啸尘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张馨怡</v>
          </cell>
          <cell r="H648">
            <v>4</v>
          </cell>
          <cell r="I648">
            <v>200000</v>
          </cell>
          <cell r="J648">
            <v>200000</v>
          </cell>
          <cell r="K648">
            <v>20</v>
          </cell>
        </row>
        <row r="649">
          <cell r="G649" t="str">
            <v>张徐运</v>
          </cell>
          <cell r="H649">
            <v>0</v>
          </cell>
          <cell r="I649">
            <v>10000</v>
          </cell>
          <cell r="J649">
            <v>10000</v>
          </cell>
          <cell r="K649">
            <v>1</v>
          </cell>
        </row>
        <row r="650">
          <cell r="G650" t="str">
            <v>张雅韵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张艳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G653" t="str">
            <v>张燕艳</v>
          </cell>
          <cell r="H653">
            <v>0</v>
          </cell>
          <cell r="I653">
            <v>6000</v>
          </cell>
          <cell r="J653">
            <v>6000</v>
          </cell>
          <cell r="K653">
            <v>0.6</v>
          </cell>
        </row>
        <row r="654">
          <cell r="G654" t="str">
            <v>张燕贇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张洋洋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张怡婷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G657" t="str">
            <v>张怡云</v>
          </cell>
          <cell r="H657">
            <v>0</v>
          </cell>
          <cell r="I657">
            <v>52000</v>
          </cell>
          <cell r="J657">
            <v>52000</v>
          </cell>
          <cell r="K657">
            <v>5.2</v>
          </cell>
        </row>
        <row r="658">
          <cell r="G658" t="str">
            <v>张颖</v>
          </cell>
          <cell r="H658">
            <v>0</v>
          </cell>
          <cell r="I658">
            <v>100000</v>
          </cell>
          <cell r="J658">
            <v>100000</v>
          </cell>
          <cell r="K658">
            <v>10</v>
          </cell>
        </row>
        <row r="659">
          <cell r="G659" t="str">
            <v>张颖寅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张宇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张聿诚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张毓琦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G663" t="str">
            <v>张玥</v>
          </cell>
          <cell r="H663">
            <v>0</v>
          </cell>
          <cell r="I663">
            <v>200000</v>
          </cell>
          <cell r="J663">
            <v>200000</v>
          </cell>
          <cell r="K663">
            <v>20</v>
          </cell>
        </row>
        <row r="664">
          <cell r="G664" t="str">
            <v>张藻微</v>
          </cell>
          <cell r="H664">
            <v>0</v>
          </cell>
          <cell r="I664">
            <v>50600</v>
          </cell>
          <cell r="J664">
            <v>50600</v>
          </cell>
          <cell r="K664">
            <v>5.06</v>
          </cell>
        </row>
        <row r="665">
          <cell r="G665" t="str">
            <v>张臻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张郅骅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张忠友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G668" t="str">
            <v>张子豪</v>
          </cell>
          <cell r="H668">
            <v>2</v>
          </cell>
          <cell r="I668">
            <v>13000</v>
          </cell>
          <cell r="J668">
            <v>13000</v>
          </cell>
          <cell r="K668">
            <v>1.3</v>
          </cell>
        </row>
        <row r="669">
          <cell r="G669" t="str">
            <v>张紫霄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张自然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G671" t="str">
            <v>章逸昊</v>
          </cell>
          <cell r="H671">
            <v>0</v>
          </cell>
          <cell r="I671">
            <v>40000</v>
          </cell>
          <cell r="J671">
            <v>40000</v>
          </cell>
          <cell r="K671">
            <v>4</v>
          </cell>
        </row>
        <row r="672">
          <cell r="G672" t="str">
            <v>赵蓓莲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赵彬燕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赵峰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赵汉青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赵嘉昊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赵娇娇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赵琳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赵市宇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赵轶颖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赵韵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赵张洋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郑聪彦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郑浩君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郑佳伟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G686" t="str">
            <v>郑阳</v>
          </cell>
          <cell r="H686">
            <v>1</v>
          </cell>
          <cell r="I686">
            <v>56000</v>
          </cell>
          <cell r="J686">
            <v>56000</v>
          </cell>
          <cell r="K686">
            <v>5.6</v>
          </cell>
        </row>
        <row r="687">
          <cell r="G687" t="str">
            <v>郑元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仲维芳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</v>
          </cell>
          <cell r="H689">
            <v>7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周辰峰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周海伦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周华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G693" t="str">
            <v>周慧利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周嘉慧</v>
          </cell>
          <cell r="H694">
            <v>6</v>
          </cell>
          <cell r="I694">
            <v>0</v>
          </cell>
          <cell r="J694">
            <v>0</v>
          </cell>
          <cell r="K694">
            <v>0</v>
          </cell>
        </row>
        <row r="695">
          <cell r="G695" t="str">
            <v>周凯元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周黎明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周玲玲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周美倩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G699" t="str">
            <v>周培松</v>
          </cell>
          <cell r="H699">
            <v>0</v>
          </cell>
          <cell r="I699">
            <v>90000</v>
          </cell>
          <cell r="J699">
            <v>90000</v>
          </cell>
          <cell r="K699">
            <v>9</v>
          </cell>
        </row>
        <row r="700">
          <cell r="G700" t="str">
            <v>周琴</v>
          </cell>
          <cell r="H700">
            <v>0</v>
          </cell>
          <cell r="I700">
            <v>35900</v>
          </cell>
          <cell r="J700">
            <v>35900</v>
          </cell>
          <cell r="K700">
            <v>3.59</v>
          </cell>
        </row>
        <row r="701">
          <cell r="G701" t="str">
            <v>周沁桐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周晴晴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周汝泽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G704" t="str">
            <v>周思亦</v>
          </cell>
          <cell r="H704">
            <v>0</v>
          </cell>
          <cell r="I704">
            <v>311000</v>
          </cell>
          <cell r="J704">
            <v>311000</v>
          </cell>
          <cell r="K704">
            <v>31.1</v>
          </cell>
        </row>
        <row r="705">
          <cell r="G705" t="str">
            <v>周涛远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周天成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周啸天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周昕悦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周欣宇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周欣悦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G712" t="str">
            <v>周燕君</v>
          </cell>
          <cell r="H712">
            <v>0</v>
          </cell>
          <cell r="I712">
            <v>123600</v>
          </cell>
          <cell r="J712">
            <v>123600</v>
          </cell>
          <cell r="K712">
            <v>12.36</v>
          </cell>
        </row>
        <row r="713">
          <cell r="G713" t="str">
            <v>周以倩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周宇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周玉婷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G716" t="str">
            <v>周元弢</v>
          </cell>
          <cell r="H716">
            <v>0</v>
          </cell>
          <cell r="I716">
            <v>13500</v>
          </cell>
          <cell r="J716">
            <v>13500</v>
          </cell>
          <cell r="K716">
            <v>1.35</v>
          </cell>
        </row>
        <row r="717">
          <cell r="G717" t="str">
            <v>周韵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朱承波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朱法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朱芬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朱佳佳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朱佳敏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朱建青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朱洁婷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朱君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朱丽梅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朱清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朱少廷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G731" t="str">
            <v>朱薇</v>
          </cell>
          <cell r="H731">
            <v>0</v>
          </cell>
          <cell r="I731">
            <v>50000</v>
          </cell>
          <cell r="J731">
            <v>50000</v>
          </cell>
          <cell r="K731">
            <v>5</v>
          </cell>
        </row>
        <row r="732">
          <cell r="G732" t="str">
            <v>朱伟彪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朱伟杰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朱小弟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</row>
        <row r="735">
          <cell r="G735" t="str">
            <v>朱旖辰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G736" t="str">
            <v>朱屹帆</v>
          </cell>
          <cell r="H736">
            <v>5</v>
          </cell>
          <cell r="I736">
            <v>10000</v>
          </cell>
          <cell r="J736">
            <v>10000</v>
          </cell>
          <cell r="K736">
            <v>1</v>
          </cell>
        </row>
        <row r="737">
          <cell r="G737" t="str">
            <v>朱勇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朱郁芬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G739" t="str">
            <v>庄佳毅</v>
          </cell>
          <cell r="H739">
            <v>0</v>
          </cell>
          <cell r="I739">
            <v>10000</v>
          </cell>
          <cell r="J739">
            <v>10000</v>
          </cell>
          <cell r="K739">
            <v>1</v>
          </cell>
        </row>
        <row r="740">
          <cell r="G740" t="str">
            <v>庄冉</v>
          </cell>
          <cell r="H740">
            <v>2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邹盛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G742" t="str">
            <v>邹世奇</v>
          </cell>
          <cell r="H742">
            <v>0</v>
          </cell>
          <cell r="I742">
            <v>562000</v>
          </cell>
          <cell r="J742">
            <v>562000</v>
          </cell>
          <cell r="K742">
            <v>56.2</v>
          </cell>
        </row>
        <row r="743">
          <cell r="G743" t="str">
            <v>(空白)</v>
          </cell>
        </row>
        <row r="743">
          <cell r="K743">
            <v>0</v>
          </cell>
        </row>
        <row r="744">
          <cell r="G744" t="str">
            <v>总计</v>
          </cell>
          <cell r="H744">
            <v>493</v>
          </cell>
          <cell r="I744">
            <v>32982254</v>
          </cell>
          <cell r="J744">
            <v>32982254</v>
          </cell>
          <cell r="K744">
            <v>3298.2254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27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2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28</v>
          </cell>
        </row>
        <row r="8">
          <cell r="K8" t="str">
            <v>费文婷</v>
          </cell>
          <cell r="L8">
            <v>6</v>
          </cell>
        </row>
        <row r="9">
          <cell r="K9" t="str">
            <v>顾伟丽</v>
          </cell>
          <cell r="L9">
            <v>2</v>
          </cell>
        </row>
        <row r="10">
          <cell r="K10" t="str">
            <v>黄旭</v>
          </cell>
          <cell r="L10">
            <v>32</v>
          </cell>
        </row>
        <row r="11">
          <cell r="K11" t="str">
            <v>李亚</v>
          </cell>
          <cell r="L11">
            <v>30</v>
          </cell>
        </row>
        <row r="12">
          <cell r="K12" t="str">
            <v>李雨蒙</v>
          </cell>
          <cell r="L12">
            <v>2</v>
          </cell>
        </row>
        <row r="13">
          <cell r="K13" t="str">
            <v>李志明</v>
          </cell>
          <cell r="L13">
            <v>1</v>
          </cell>
        </row>
        <row r="14">
          <cell r="K14" t="str">
            <v>刘一瑾</v>
          </cell>
          <cell r="L14">
            <v>4</v>
          </cell>
        </row>
        <row r="15">
          <cell r="K15" t="str">
            <v>马越骋</v>
          </cell>
          <cell r="L15">
            <v>1</v>
          </cell>
        </row>
        <row r="16">
          <cell r="K16" t="str">
            <v>茅敏艳</v>
          </cell>
          <cell r="L16">
            <v>1</v>
          </cell>
        </row>
        <row r="17">
          <cell r="K17" t="str">
            <v>钱潇伟</v>
          </cell>
          <cell r="L17">
            <v>1</v>
          </cell>
        </row>
        <row r="18">
          <cell r="K18" t="str">
            <v>寿春连</v>
          </cell>
          <cell r="L18">
            <v>1</v>
          </cell>
        </row>
        <row r="19">
          <cell r="K19" t="str">
            <v>孙仰阳</v>
          </cell>
          <cell r="L19">
            <v>1</v>
          </cell>
        </row>
        <row r="20">
          <cell r="K20" t="str">
            <v>陶宏伟</v>
          </cell>
          <cell r="L20">
            <v>1</v>
          </cell>
        </row>
        <row r="21">
          <cell r="K21" t="str">
            <v>童思佳</v>
          </cell>
          <cell r="L21">
            <v>1</v>
          </cell>
        </row>
        <row r="22">
          <cell r="K22" t="str">
            <v>万华</v>
          </cell>
          <cell r="L22">
            <v>3</v>
          </cell>
        </row>
        <row r="23">
          <cell r="K23" t="str">
            <v>王美燕</v>
          </cell>
          <cell r="L23">
            <v>31</v>
          </cell>
        </row>
        <row r="24">
          <cell r="K24" t="str">
            <v>徐君</v>
          </cell>
          <cell r="L24">
            <v>14</v>
          </cell>
        </row>
        <row r="25">
          <cell r="K25" t="str">
            <v>徐圆圆</v>
          </cell>
          <cell r="L25">
            <v>4</v>
          </cell>
        </row>
        <row r="26">
          <cell r="K26" t="str">
            <v>许嘉陆</v>
          </cell>
          <cell r="L26">
            <v>6</v>
          </cell>
        </row>
        <row r="27">
          <cell r="K27" t="str">
            <v>许闻多</v>
          </cell>
          <cell r="L27">
            <v>3</v>
          </cell>
        </row>
        <row r="28">
          <cell r="K28" t="str">
            <v>杨欢</v>
          </cell>
          <cell r="L28">
            <v>3</v>
          </cell>
        </row>
        <row r="29">
          <cell r="K29" t="str">
            <v>杨小东</v>
          </cell>
          <cell r="L29">
            <v>75</v>
          </cell>
        </row>
        <row r="30">
          <cell r="K30" t="str">
            <v>杨宇鹭</v>
          </cell>
          <cell r="L30">
            <v>1</v>
          </cell>
        </row>
        <row r="31">
          <cell r="K31" t="str">
            <v>袁冰</v>
          </cell>
          <cell r="L31">
            <v>1</v>
          </cell>
        </row>
        <row r="32">
          <cell r="K32" t="str">
            <v>张欢</v>
          </cell>
          <cell r="L32">
            <v>1</v>
          </cell>
        </row>
        <row r="33">
          <cell r="K33" t="str">
            <v>张林美</v>
          </cell>
          <cell r="L33">
            <v>2</v>
          </cell>
        </row>
        <row r="34">
          <cell r="K34" t="str">
            <v>张馨怡</v>
          </cell>
          <cell r="L34">
            <v>4</v>
          </cell>
        </row>
        <row r="35">
          <cell r="K35" t="str">
            <v>(空白)</v>
          </cell>
        </row>
        <row r="36">
          <cell r="K36" t="str">
            <v>总计</v>
          </cell>
          <cell r="L36">
            <v>293</v>
          </cell>
        </row>
      </sheetData>
      <sheetData sheetId="3" refreshError="1"/>
      <sheetData sheetId="4" refreshError="1">
        <row r="1">
          <cell r="G1" t="str">
            <v>尽调客户经理</v>
          </cell>
          <cell r="H1" t="str">
            <v>计数项:尽调客户经理</v>
          </cell>
        </row>
        <row r="2">
          <cell r="G2" t="str">
            <v>曹倩云</v>
          </cell>
          <cell r="H2">
            <v>10</v>
          </cell>
        </row>
        <row r="3">
          <cell r="G3" t="str">
            <v>陈靓</v>
          </cell>
          <cell r="H3">
            <v>1</v>
          </cell>
        </row>
        <row r="4">
          <cell r="G4" t="str">
            <v>陈淑玲</v>
          </cell>
          <cell r="H4">
            <v>1</v>
          </cell>
        </row>
        <row r="5">
          <cell r="G5" t="str">
            <v>杜星瑶</v>
          </cell>
          <cell r="H5">
            <v>18</v>
          </cell>
        </row>
        <row r="6">
          <cell r="G6" t="str">
            <v>黄旭</v>
          </cell>
          <cell r="H6">
            <v>28</v>
          </cell>
        </row>
        <row r="7">
          <cell r="G7" t="str">
            <v>李亚</v>
          </cell>
          <cell r="H7">
            <v>20</v>
          </cell>
        </row>
        <row r="8">
          <cell r="G8" t="str">
            <v>王美燕</v>
          </cell>
          <cell r="H8">
            <v>5</v>
          </cell>
        </row>
        <row r="9">
          <cell r="G9" t="str">
            <v>徐君</v>
          </cell>
          <cell r="H9">
            <v>3</v>
          </cell>
        </row>
        <row r="10">
          <cell r="G10" t="str">
            <v>杨小东</v>
          </cell>
          <cell r="H10">
            <v>16</v>
          </cell>
        </row>
        <row r="11">
          <cell r="G11" t="str">
            <v>(空白)</v>
          </cell>
        </row>
        <row r="12">
          <cell r="G12" t="str">
            <v>总计</v>
          </cell>
          <cell r="H12">
            <v>102</v>
          </cell>
        </row>
      </sheetData>
      <sheetData sheetId="5" refreshError="1"/>
      <sheetData sheetId="6" refreshError="1">
        <row r="1">
          <cell r="I1" t="str">
            <v>尽调客户经理</v>
          </cell>
          <cell r="J1" t="str">
            <v>求和项:放款金额</v>
          </cell>
          <cell r="K1" t="str">
            <v>求和项:放款金额</v>
          </cell>
          <cell r="L1" t="str">
            <v>放款</v>
          </cell>
        </row>
        <row r="2">
          <cell r="I2" t="str">
            <v>曹倩云</v>
          </cell>
          <cell r="J2">
            <v>3234700</v>
          </cell>
          <cell r="K2">
            <v>3234700</v>
          </cell>
          <cell r="L2">
            <v>323.47</v>
          </cell>
        </row>
        <row r="3">
          <cell r="I3" t="str">
            <v>杜星瑶</v>
          </cell>
          <cell r="J3">
            <v>2482000</v>
          </cell>
          <cell r="K3">
            <v>2482000</v>
          </cell>
          <cell r="L3">
            <v>248.2</v>
          </cell>
        </row>
        <row r="4">
          <cell r="I4" t="str">
            <v>顾晓峰</v>
          </cell>
          <cell r="J4">
            <v>100000</v>
          </cell>
          <cell r="K4">
            <v>100000</v>
          </cell>
          <cell r="L4">
            <v>10</v>
          </cell>
        </row>
        <row r="5">
          <cell r="I5" t="str">
            <v>郭勤</v>
          </cell>
          <cell r="J5">
            <v>198000</v>
          </cell>
          <cell r="K5">
            <v>198000</v>
          </cell>
          <cell r="L5">
            <v>19.8</v>
          </cell>
        </row>
        <row r="6">
          <cell r="I6" t="str">
            <v>黄旭</v>
          </cell>
          <cell r="J6">
            <v>4184500</v>
          </cell>
          <cell r="K6">
            <v>4184500</v>
          </cell>
          <cell r="L6">
            <v>418.45</v>
          </cell>
        </row>
        <row r="7">
          <cell r="I7" t="str">
            <v>阚圣凌</v>
          </cell>
          <cell r="J7">
            <v>13000</v>
          </cell>
          <cell r="K7">
            <v>13000</v>
          </cell>
          <cell r="L7">
            <v>1.3</v>
          </cell>
        </row>
        <row r="8">
          <cell r="I8" t="str">
            <v>李亚</v>
          </cell>
          <cell r="J8">
            <v>5630260</v>
          </cell>
          <cell r="K8">
            <v>5630260</v>
          </cell>
          <cell r="L8">
            <v>563.026</v>
          </cell>
        </row>
        <row r="9">
          <cell r="I9" t="str">
            <v>陆可妍</v>
          </cell>
          <cell r="J9">
            <v>498000</v>
          </cell>
          <cell r="K9">
            <v>498000</v>
          </cell>
          <cell r="L9">
            <v>49.8</v>
          </cell>
        </row>
        <row r="10">
          <cell r="I10" t="str">
            <v>罗秋慧</v>
          </cell>
          <cell r="J10">
            <v>25000</v>
          </cell>
          <cell r="K10">
            <v>25000</v>
          </cell>
          <cell r="L10">
            <v>2.5</v>
          </cell>
        </row>
        <row r="11">
          <cell r="I11" t="str">
            <v>茅敏艳</v>
          </cell>
          <cell r="J11">
            <v>169000</v>
          </cell>
          <cell r="K11">
            <v>169000</v>
          </cell>
          <cell r="L11">
            <v>16.9</v>
          </cell>
        </row>
        <row r="12">
          <cell r="I12" t="str">
            <v>莫之汇</v>
          </cell>
          <cell r="J12">
            <v>347223</v>
          </cell>
          <cell r="K12">
            <v>347223</v>
          </cell>
          <cell r="L12">
            <v>34.7223</v>
          </cell>
        </row>
        <row r="13">
          <cell r="I13" t="str">
            <v>钱潇伟</v>
          </cell>
          <cell r="J13">
            <v>80000</v>
          </cell>
          <cell r="K13">
            <v>80000</v>
          </cell>
          <cell r="L13">
            <v>8</v>
          </cell>
        </row>
        <row r="14">
          <cell r="I14" t="str">
            <v>宋丽凤</v>
          </cell>
          <cell r="J14">
            <v>64000</v>
          </cell>
          <cell r="K14">
            <v>64000</v>
          </cell>
          <cell r="L14">
            <v>6.4</v>
          </cell>
        </row>
        <row r="15">
          <cell r="I15" t="str">
            <v>孙仰阳</v>
          </cell>
          <cell r="J15">
            <v>138000</v>
          </cell>
          <cell r="K15">
            <v>138000</v>
          </cell>
          <cell r="L15">
            <v>13.8</v>
          </cell>
        </row>
        <row r="16">
          <cell r="I16" t="str">
            <v>王美燕</v>
          </cell>
          <cell r="J16">
            <v>945000</v>
          </cell>
          <cell r="K16">
            <v>945000</v>
          </cell>
          <cell r="L16">
            <v>94.5</v>
          </cell>
        </row>
        <row r="17">
          <cell r="I17" t="str">
            <v>徐君</v>
          </cell>
          <cell r="J17">
            <v>1227916</v>
          </cell>
          <cell r="K17">
            <v>1227916</v>
          </cell>
          <cell r="L17">
            <v>122.7916</v>
          </cell>
        </row>
        <row r="18">
          <cell r="I18" t="str">
            <v>杨小东</v>
          </cell>
          <cell r="J18">
            <v>2546000</v>
          </cell>
          <cell r="K18">
            <v>2546000</v>
          </cell>
          <cell r="L18">
            <v>254.6</v>
          </cell>
        </row>
        <row r="19">
          <cell r="I19" t="str">
            <v>张馨怡</v>
          </cell>
          <cell r="J19">
            <v>179698</v>
          </cell>
          <cell r="K19">
            <v>179698</v>
          </cell>
          <cell r="L19">
            <v>17.9698</v>
          </cell>
        </row>
        <row r="20">
          <cell r="I20" t="str">
            <v>张子豪</v>
          </cell>
          <cell r="J20">
            <v>50000</v>
          </cell>
          <cell r="K20">
            <v>50000</v>
          </cell>
          <cell r="L20">
            <v>5</v>
          </cell>
        </row>
        <row r="21">
          <cell r="I21" t="str">
            <v>(空白)</v>
          </cell>
        </row>
        <row r="21">
          <cell r="L21">
            <v>0</v>
          </cell>
        </row>
        <row r="22">
          <cell r="I22" t="str">
            <v>总计</v>
          </cell>
          <cell r="J22">
            <v>22112297</v>
          </cell>
          <cell r="K22">
            <v>22112297</v>
          </cell>
          <cell r="L22">
            <v>2211.2297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G1" t="str">
            <v>客户经理姓名</v>
          </cell>
          <cell r="H1" t="str">
            <v>求和项:本月授信人数</v>
          </cell>
          <cell r="I1" t="str">
            <v>求和项:本月放款金额</v>
          </cell>
          <cell r="J1" t="str">
            <v>求和项:本月放款金额</v>
          </cell>
          <cell r="K1" t="str">
            <v>放款</v>
          </cell>
        </row>
        <row r="2">
          <cell r="G2" t="str">
            <v>艾滨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G3" t="str">
            <v>包俊峰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G4" t="str">
            <v>包绍文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G5" t="str">
            <v>包晓琳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G6" t="str">
            <v>蔡超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G7" t="str">
            <v>蔡程</v>
          </cell>
          <cell r="H7">
            <v>6</v>
          </cell>
          <cell r="I7">
            <v>1000</v>
          </cell>
          <cell r="J7">
            <v>1000</v>
          </cell>
          <cell r="K7">
            <v>0.1</v>
          </cell>
        </row>
        <row r="8">
          <cell r="G8" t="str">
            <v>蔡国卿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G9" t="str">
            <v>蔡建峰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G10" t="str">
            <v>蔡利华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G11" t="str">
            <v>蔡美玲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G12" t="str">
            <v>蔡申宇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G13" t="str">
            <v>蔡素芬</v>
          </cell>
          <cell r="H13">
            <v>0</v>
          </cell>
          <cell r="I13">
            <v>3500</v>
          </cell>
          <cell r="J13">
            <v>3500</v>
          </cell>
          <cell r="K13">
            <v>0.35</v>
          </cell>
        </row>
        <row r="14">
          <cell r="G14" t="str">
            <v>蔡炜路</v>
          </cell>
          <cell r="H14">
            <v>0</v>
          </cell>
          <cell r="I14">
            <v>34200</v>
          </cell>
          <cell r="J14">
            <v>34200</v>
          </cell>
          <cell r="K14">
            <v>3.42</v>
          </cell>
        </row>
        <row r="15">
          <cell r="G15" t="str">
            <v>蔡燕雯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</row>
        <row r="16">
          <cell r="G16" t="str">
            <v>蔡逸钦</v>
          </cell>
          <cell r="H16">
            <v>0</v>
          </cell>
          <cell r="I16">
            <v>20000</v>
          </cell>
          <cell r="J16">
            <v>20000</v>
          </cell>
          <cell r="K16">
            <v>2</v>
          </cell>
        </row>
        <row r="17">
          <cell r="G17" t="str">
            <v>蔡颖军</v>
          </cell>
          <cell r="H17">
            <v>0</v>
          </cell>
          <cell r="I17">
            <v>300000</v>
          </cell>
          <cell r="J17">
            <v>300000</v>
          </cell>
          <cell r="K17">
            <v>30</v>
          </cell>
        </row>
        <row r="18">
          <cell r="G18" t="str">
            <v>蔡征寰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G19" t="str">
            <v>蔡正鹏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G20" t="str">
            <v>蔡志赟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G21" t="str">
            <v>曹茗婕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G22" t="str">
            <v>曹倩云</v>
          </cell>
          <cell r="H22">
            <v>17</v>
          </cell>
          <cell r="I22">
            <v>1038000</v>
          </cell>
          <cell r="J22">
            <v>1038000</v>
          </cell>
          <cell r="K22">
            <v>103.8</v>
          </cell>
        </row>
        <row r="23">
          <cell r="G23" t="str">
            <v>曹仁忠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G24" t="str">
            <v>曹怡珺</v>
          </cell>
          <cell r="H24">
            <v>0</v>
          </cell>
          <cell r="I24">
            <v>170000</v>
          </cell>
          <cell r="J24">
            <v>170000</v>
          </cell>
          <cell r="K24">
            <v>17</v>
          </cell>
        </row>
        <row r="25">
          <cell r="G25" t="str">
            <v>曹羿君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G26" t="str">
            <v>曹雨诚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G27" t="str">
            <v>曹媛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G28" t="str">
            <v>曹征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G29" t="str">
            <v>曹忠权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G30" t="str">
            <v>陈朝阳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G31" t="str">
            <v>陈淦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G32" t="str">
            <v>陈昊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G33" t="str">
            <v>陈弘俊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>陈建强</v>
          </cell>
          <cell r="H34">
            <v>2</v>
          </cell>
          <cell r="I34">
            <v>0</v>
          </cell>
          <cell r="J34">
            <v>0</v>
          </cell>
          <cell r="K34">
            <v>0</v>
          </cell>
        </row>
        <row r="35">
          <cell r="G35" t="str">
            <v>陈剑峰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G36" t="str">
            <v>陈洁云</v>
          </cell>
          <cell r="H36">
            <v>51</v>
          </cell>
          <cell r="I36">
            <v>181400</v>
          </cell>
          <cell r="J36">
            <v>181400</v>
          </cell>
          <cell r="K36">
            <v>18.14</v>
          </cell>
        </row>
        <row r="37">
          <cell r="G37" t="str">
            <v>陈靓</v>
          </cell>
          <cell r="H37">
            <v>1</v>
          </cell>
          <cell r="I37">
            <v>9000</v>
          </cell>
          <cell r="J37">
            <v>9000</v>
          </cell>
          <cell r="K37">
            <v>0.9</v>
          </cell>
        </row>
        <row r="38">
          <cell r="G38" t="str">
            <v>陈莉娜</v>
          </cell>
          <cell r="H38">
            <v>1</v>
          </cell>
          <cell r="I38">
            <v>310000</v>
          </cell>
          <cell r="J38">
            <v>310000</v>
          </cell>
          <cell r="K38">
            <v>31</v>
          </cell>
        </row>
        <row r="39">
          <cell r="G39" t="str">
            <v>陈璐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G40" t="str">
            <v>陈敏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G41" t="str">
            <v>陈名</v>
          </cell>
          <cell r="H41">
            <v>2</v>
          </cell>
          <cell r="I41">
            <v>342425</v>
          </cell>
          <cell r="J41">
            <v>342425</v>
          </cell>
          <cell r="K41">
            <v>34.2425</v>
          </cell>
        </row>
        <row r="42">
          <cell r="G42" t="str">
            <v>陈珮瑶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G43" t="str">
            <v>陈琦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G44" t="str">
            <v>陈秋依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G45" t="str">
            <v>陈瑞卿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G46" t="str">
            <v>陈睿佳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G47" t="str">
            <v>陈诗然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G48" t="str">
            <v>陈淑玲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</row>
        <row r="49">
          <cell r="G49" t="str">
            <v>陈思齐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G50" t="str">
            <v>陈婷</v>
          </cell>
          <cell r="H50">
            <v>0</v>
          </cell>
          <cell r="I50">
            <v>18500</v>
          </cell>
          <cell r="J50">
            <v>18500</v>
          </cell>
          <cell r="K50">
            <v>1.85</v>
          </cell>
        </row>
        <row r="51">
          <cell r="G51" t="str">
            <v>陈伟奋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陈雯瑛</v>
          </cell>
          <cell r="H52">
            <v>13</v>
          </cell>
          <cell r="I52">
            <v>160000</v>
          </cell>
          <cell r="J52">
            <v>160000</v>
          </cell>
          <cell r="K52">
            <v>16</v>
          </cell>
        </row>
        <row r="53">
          <cell r="G53" t="str">
            <v>陈晓敏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</row>
        <row r="54">
          <cell r="G54" t="str">
            <v>陈欣文</v>
          </cell>
          <cell r="H54">
            <v>0</v>
          </cell>
          <cell r="I54">
            <v>200000</v>
          </cell>
          <cell r="J54">
            <v>200000</v>
          </cell>
          <cell r="K54">
            <v>20</v>
          </cell>
        </row>
        <row r="55">
          <cell r="G55" t="str">
            <v>陈俨珏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</row>
        <row r="56">
          <cell r="G56" t="str">
            <v>陈艳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G57" t="str">
            <v>陈瑶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G58" t="str">
            <v>陈以恒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G59" t="str">
            <v>陈永琪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G60" t="str">
            <v>陈语嘉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G61" t="str">
            <v>陈玉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G62" t="str">
            <v>陈园园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G63" t="str">
            <v>陈真逸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G64" t="str">
            <v>陈子悦</v>
          </cell>
          <cell r="H64">
            <v>10</v>
          </cell>
          <cell r="I64">
            <v>0</v>
          </cell>
          <cell r="J64">
            <v>0</v>
          </cell>
          <cell r="K64">
            <v>0</v>
          </cell>
        </row>
        <row r="65">
          <cell r="G65" t="str">
            <v>成丽萍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G66" t="str">
            <v>程钧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G67" t="str">
            <v>程远芳</v>
          </cell>
          <cell r="H67">
            <v>0</v>
          </cell>
          <cell r="I67">
            <v>75000</v>
          </cell>
          <cell r="J67">
            <v>75000</v>
          </cell>
          <cell r="K67">
            <v>7.5</v>
          </cell>
        </row>
        <row r="68">
          <cell r="G68" t="str">
            <v>程智华</v>
          </cell>
          <cell r="H68">
            <v>0</v>
          </cell>
          <cell r="I68">
            <v>4000</v>
          </cell>
          <cell r="J68">
            <v>4000</v>
          </cell>
          <cell r="K68">
            <v>0.4</v>
          </cell>
        </row>
        <row r="69">
          <cell r="G69" t="str">
            <v>储天捷</v>
          </cell>
          <cell r="H69">
            <v>3</v>
          </cell>
          <cell r="I69">
            <v>100000</v>
          </cell>
          <cell r="J69">
            <v>100000</v>
          </cell>
          <cell r="K69">
            <v>10</v>
          </cell>
        </row>
        <row r="70">
          <cell r="G70" t="str">
            <v>褚梦露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G71" t="str">
            <v>戴纯清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</row>
        <row r="72">
          <cell r="G72" t="str">
            <v>戴加贝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G73" t="str">
            <v>戴佳怡</v>
          </cell>
          <cell r="H73">
            <v>0</v>
          </cell>
          <cell r="I73">
            <v>2600</v>
          </cell>
          <cell r="J73">
            <v>2600</v>
          </cell>
          <cell r="K73">
            <v>0.26</v>
          </cell>
        </row>
        <row r="74">
          <cell r="G74" t="str">
            <v>戴思静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G75" t="str">
            <v>戴贇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G76" t="str">
            <v>邓艳丽</v>
          </cell>
          <cell r="H76">
            <v>1</v>
          </cell>
          <cell r="I76">
            <v>388700</v>
          </cell>
          <cell r="J76">
            <v>388700</v>
          </cell>
          <cell r="K76">
            <v>38.87</v>
          </cell>
        </row>
        <row r="77">
          <cell r="G77" t="str">
            <v>丁丹萍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G78" t="str">
            <v>丁晓雄</v>
          </cell>
          <cell r="H78">
            <v>2</v>
          </cell>
          <cell r="I78">
            <v>0</v>
          </cell>
          <cell r="J78">
            <v>0</v>
          </cell>
          <cell r="K78">
            <v>0</v>
          </cell>
        </row>
        <row r="79">
          <cell r="G79" t="str">
            <v>董莉莉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G80" t="str">
            <v>董伟菁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G81" t="str">
            <v>董秀兰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G82" t="str">
            <v>杜鑫怡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G83" t="str">
            <v>杜星瑶</v>
          </cell>
          <cell r="H83">
            <v>18</v>
          </cell>
          <cell r="I83">
            <v>758000</v>
          </cell>
          <cell r="J83">
            <v>758000</v>
          </cell>
          <cell r="K83">
            <v>75.8</v>
          </cell>
        </row>
        <row r="84">
          <cell r="G84" t="str">
            <v>杜以晴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G85" t="str">
            <v>樊文笺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G86" t="str">
            <v>范文通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G87" t="str">
            <v>房玉虹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G88" t="str">
            <v>费思量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G89" t="str">
            <v>费文婷</v>
          </cell>
          <cell r="H89">
            <v>8</v>
          </cell>
          <cell r="I89">
            <v>0</v>
          </cell>
          <cell r="J89">
            <v>0</v>
          </cell>
          <cell r="K89">
            <v>0</v>
          </cell>
        </row>
        <row r="90">
          <cell r="G90" t="str">
            <v>费晓晨</v>
          </cell>
          <cell r="H90">
            <v>0</v>
          </cell>
          <cell r="I90">
            <v>138000</v>
          </cell>
          <cell r="J90">
            <v>138000</v>
          </cell>
          <cell r="K90">
            <v>13.8</v>
          </cell>
        </row>
        <row r="91">
          <cell r="G91" t="str">
            <v>冯凯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</row>
        <row r="92">
          <cell r="G92" t="str">
            <v>冯妮</v>
          </cell>
          <cell r="H92">
            <v>4</v>
          </cell>
          <cell r="I92">
            <v>0</v>
          </cell>
          <cell r="J92">
            <v>0</v>
          </cell>
          <cell r="K92">
            <v>0</v>
          </cell>
        </row>
        <row r="93">
          <cell r="G93" t="str">
            <v>冯伟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G94" t="str">
            <v>傅静妍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G95" t="str">
            <v>高磊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G96" t="str">
            <v>高露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</row>
        <row r="97">
          <cell r="G97" t="str">
            <v>高卫恩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</row>
        <row r="98">
          <cell r="G98" t="str">
            <v>高阳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G99" t="str">
            <v>高越</v>
          </cell>
          <cell r="H99">
            <v>0</v>
          </cell>
          <cell r="I99">
            <v>68300</v>
          </cell>
          <cell r="J99">
            <v>68300</v>
          </cell>
          <cell r="K99">
            <v>6.83</v>
          </cell>
        </row>
        <row r="100">
          <cell r="G100" t="str">
            <v>高鋆睿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G101" t="str">
            <v>郜晓霖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G102" t="str">
            <v>戈鑫毅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G103" t="str">
            <v>葛欣怡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G104" t="str">
            <v>龚纯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G105" t="str">
            <v>龚昊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</row>
        <row r="106">
          <cell r="G106" t="str">
            <v>龚浩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G107" t="str">
            <v>龚华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G108" t="str">
            <v>龚洁</v>
          </cell>
          <cell r="H108">
            <v>0</v>
          </cell>
          <cell r="I108">
            <v>107000</v>
          </cell>
          <cell r="J108">
            <v>107000</v>
          </cell>
          <cell r="K108">
            <v>10.7</v>
          </cell>
        </row>
        <row r="109">
          <cell r="G109" t="str">
            <v>龚文浩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G110" t="str">
            <v>龚欣怡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G111" t="str">
            <v>龚振华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G112" t="str">
            <v>龚政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3">
          <cell r="G113" t="str">
            <v>顾诚劼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</row>
        <row r="114">
          <cell r="G114" t="str">
            <v>顾虹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G115" t="str">
            <v>顾佳怡</v>
          </cell>
          <cell r="H115">
            <v>0</v>
          </cell>
          <cell r="I115">
            <v>30000</v>
          </cell>
          <cell r="J115">
            <v>30000</v>
          </cell>
          <cell r="K115">
            <v>3</v>
          </cell>
        </row>
        <row r="116">
          <cell r="G116" t="str">
            <v>顾佳源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G117" t="str">
            <v>顾建安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G118" t="str">
            <v>顾美芬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</row>
        <row r="119">
          <cell r="G119" t="str">
            <v>顾盼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G120" t="str">
            <v>顾琼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</row>
        <row r="121">
          <cell r="G121" t="str">
            <v>顾诗芸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G122" t="str">
            <v>顾伟洁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G123" t="str">
            <v>顾伟丽</v>
          </cell>
          <cell r="H123">
            <v>2</v>
          </cell>
          <cell r="I123">
            <v>845260</v>
          </cell>
          <cell r="J123">
            <v>845260</v>
          </cell>
          <cell r="K123">
            <v>84.526</v>
          </cell>
        </row>
        <row r="124">
          <cell r="G124" t="str">
            <v>顾卫平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G125" t="str">
            <v>顾晓峰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G126" t="str">
            <v>顾嫣丽</v>
          </cell>
          <cell r="H126">
            <v>0</v>
          </cell>
          <cell r="I126">
            <v>20000</v>
          </cell>
          <cell r="J126">
            <v>20000</v>
          </cell>
          <cell r="K126">
            <v>2</v>
          </cell>
        </row>
        <row r="127">
          <cell r="G127" t="str">
            <v>顾亦萌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G128" t="str">
            <v>顾奕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G129" t="str">
            <v>顾愉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G130" t="str">
            <v>顾悦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G131" t="str">
            <v>顾振宇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G132" t="str">
            <v>顾志涛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</row>
        <row r="133">
          <cell r="G133" t="str">
            <v>桂旖旎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G134" t="str">
            <v>郭北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G135" t="str">
            <v>郭凤华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G136" t="str">
            <v>郭静华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G137" t="str">
            <v>郭勤</v>
          </cell>
          <cell r="H137">
            <v>0</v>
          </cell>
          <cell r="I137">
            <v>414283</v>
          </cell>
          <cell r="J137">
            <v>414283</v>
          </cell>
          <cell r="K137">
            <v>41.4283</v>
          </cell>
        </row>
        <row r="138">
          <cell r="G138" t="str">
            <v>郭青青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G139" t="str">
            <v>郭思宇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</row>
        <row r="140">
          <cell r="G140" t="str">
            <v>郭婉姣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G141" t="str">
            <v>郭莹珞</v>
          </cell>
          <cell r="H141">
            <v>2</v>
          </cell>
          <cell r="I141">
            <v>0</v>
          </cell>
          <cell r="J141">
            <v>0</v>
          </cell>
          <cell r="K141">
            <v>0</v>
          </cell>
        </row>
        <row r="142">
          <cell r="G142" t="str">
            <v>韩欧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G143" t="str">
            <v>郝剑华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4">
          <cell r="G144" t="str">
            <v>何佳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G145" t="str">
            <v>何佳义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G146" t="str">
            <v>何聂琼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G147" t="str">
            <v>何晴妍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G148" t="str">
            <v>何伟清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G149" t="str">
            <v>何雨秋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G150" t="str">
            <v>和艳珺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G151" t="str">
            <v>洪瞿辰</v>
          </cell>
          <cell r="H151">
            <v>0</v>
          </cell>
          <cell r="I151">
            <v>70000</v>
          </cell>
          <cell r="J151">
            <v>70000</v>
          </cell>
          <cell r="K151">
            <v>7</v>
          </cell>
        </row>
        <row r="152">
          <cell r="G152" t="str">
            <v>胡凤芳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G153" t="str">
            <v>胡菁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G154" t="str">
            <v>胡茹萍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G155" t="str">
            <v>胡伟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G156" t="str">
            <v>胡燕华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G157" t="str">
            <v>胡轶菲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G158" t="str">
            <v>胡筠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G159" t="str">
            <v>胡振林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G160" t="str">
            <v>胡志军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G161" t="str">
            <v>花瑾漪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</row>
        <row r="162">
          <cell r="G162" t="str">
            <v>花梦琦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</row>
        <row r="163">
          <cell r="G163" t="str">
            <v>黄海东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G164" t="str">
            <v>黄金宇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G165" t="str">
            <v>黄凯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G166" t="str">
            <v>黄立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</row>
        <row r="167">
          <cell r="G167" t="str">
            <v>黄萍</v>
          </cell>
          <cell r="H167">
            <v>0</v>
          </cell>
          <cell r="I167">
            <v>70000</v>
          </cell>
          <cell r="J167">
            <v>70000</v>
          </cell>
          <cell r="K167">
            <v>7</v>
          </cell>
        </row>
        <row r="168">
          <cell r="G168" t="str">
            <v>黄琼</v>
          </cell>
          <cell r="H168">
            <v>0</v>
          </cell>
          <cell r="I168">
            <v>70000</v>
          </cell>
          <cell r="J168">
            <v>70000</v>
          </cell>
          <cell r="K168">
            <v>7</v>
          </cell>
        </row>
        <row r="169">
          <cell r="G169" t="str">
            <v>黄任潇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</row>
        <row r="170">
          <cell r="G170" t="str">
            <v>黄伟丽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G171" t="str">
            <v>黄雯怡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G172" t="str">
            <v>黄晓伟</v>
          </cell>
          <cell r="H172">
            <v>0</v>
          </cell>
          <cell r="I172">
            <v>50000</v>
          </cell>
          <cell r="J172">
            <v>50000</v>
          </cell>
          <cell r="K172">
            <v>5</v>
          </cell>
        </row>
        <row r="173">
          <cell r="G173" t="str">
            <v>黄晓燕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</row>
        <row r="174">
          <cell r="G174" t="str">
            <v>黄晓轶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</row>
        <row r="175">
          <cell r="G175" t="str">
            <v>黄旭</v>
          </cell>
          <cell r="H175">
            <v>5</v>
          </cell>
          <cell r="I175">
            <v>139000</v>
          </cell>
          <cell r="J175">
            <v>139000</v>
          </cell>
          <cell r="K175">
            <v>13.9</v>
          </cell>
        </row>
        <row r="176">
          <cell r="G176" t="str">
            <v>黄燕琼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G177" t="str">
            <v>黄尧</v>
          </cell>
          <cell r="H177">
            <v>0</v>
          </cell>
          <cell r="I177">
            <v>6200</v>
          </cell>
          <cell r="J177">
            <v>6200</v>
          </cell>
          <cell r="K177">
            <v>0.62</v>
          </cell>
        </row>
        <row r="178">
          <cell r="G178" t="str">
            <v>黄伊</v>
          </cell>
          <cell r="H178">
            <v>0</v>
          </cell>
          <cell r="I178">
            <v>200000</v>
          </cell>
          <cell r="J178">
            <v>200000</v>
          </cell>
          <cell r="K178">
            <v>20</v>
          </cell>
        </row>
        <row r="179">
          <cell r="G179" t="str">
            <v>黄伊雯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</row>
        <row r="180">
          <cell r="G180" t="str">
            <v>黄逸莹</v>
          </cell>
          <cell r="H180">
            <v>0</v>
          </cell>
          <cell r="I180">
            <v>122000</v>
          </cell>
          <cell r="J180">
            <v>122000</v>
          </cell>
          <cell r="K180">
            <v>12.2</v>
          </cell>
        </row>
        <row r="181">
          <cell r="G181" t="str">
            <v>黄懿胤</v>
          </cell>
          <cell r="H181">
            <v>0</v>
          </cell>
          <cell r="I181">
            <v>33000</v>
          </cell>
          <cell r="J181">
            <v>33000</v>
          </cell>
          <cell r="K181">
            <v>3.3</v>
          </cell>
        </row>
        <row r="182">
          <cell r="G182" t="str">
            <v>黄芝兰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G183" t="str">
            <v>霍达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G184" t="str">
            <v>姬婷婷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G185" t="str">
            <v>计财兴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G186" t="str">
            <v>计婧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G187" t="str">
            <v>计知己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G188" t="str">
            <v>贾琼</v>
          </cell>
          <cell r="H188">
            <v>0</v>
          </cell>
          <cell r="I188">
            <v>900</v>
          </cell>
          <cell r="J188">
            <v>900</v>
          </cell>
          <cell r="K188">
            <v>0.09</v>
          </cell>
        </row>
        <row r="189">
          <cell r="G189" t="str">
            <v>贾卫东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G190" t="str">
            <v>江川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G191" t="str">
            <v>江琳莉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G192" t="str">
            <v>江以润</v>
          </cell>
          <cell r="H192">
            <v>0</v>
          </cell>
          <cell r="I192">
            <v>6000</v>
          </cell>
          <cell r="J192">
            <v>6000</v>
          </cell>
          <cell r="K192">
            <v>0.6</v>
          </cell>
        </row>
        <row r="193">
          <cell r="G193" t="str">
            <v>姜昊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G194" t="str">
            <v>姜慧珍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G195" t="str">
            <v>姜珉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G196" t="str">
            <v>姜晓晔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G197" t="str">
            <v>蒋朝盛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G198" t="str">
            <v>蒋磊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G199" t="str">
            <v>蒋莉青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G200" t="str">
            <v>蒋育华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G201" t="str">
            <v>蒋钰雯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G202" t="str">
            <v>焦虹</v>
          </cell>
          <cell r="H202">
            <v>0</v>
          </cell>
          <cell r="I202">
            <v>293348</v>
          </cell>
          <cell r="J202">
            <v>293348</v>
          </cell>
          <cell r="K202">
            <v>29.3348</v>
          </cell>
        </row>
        <row r="203">
          <cell r="G203" t="str">
            <v>焦琼锐</v>
          </cell>
          <cell r="H203">
            <v>0</v>
          </cell>
          <cell r="I203">
            <v>20000</v>
          </cell>
          <cell r="J203">
            <v>20000</v>
          </cell>
          <cell r="K203">
            <v>2</v>
          </cell>
        </row>
        <row r="204">
          <cell r="G204" t="str">
            <v>焦玉姗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G205" t="str">
            <v>金斌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G206" t="str">
            <v>金剑斌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G207" t="str">
            <v>金丽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G208" t="str">
            <v>金佩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G209" t="str">
            <v>金涛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G210" t="str">
            <v>金晓欢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G211" t="str">
            <v>金怡筠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G212" t="str">
            <v>金莹莹</v>
          </cell>
          <cell r="H212">
            <v>5</v>
          </cell>
          <cell r="I212">
            <v>0</v>
          </cell>
          <cell r="J212">
            <v>0</v>
          </cell>
          <cell r="K212">
            <v>0</v>
          </cell>
        </row>
        <row r="213">
          <cell r="G213" t="str">
            <v>景子芸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G214" t="str">
            <v>阚圣凌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G215" t="str">
            <v>柯方逸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G216" t="str">
            <v>柯洋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G217" t="str">
            <v>孔佳琦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G218" t="str">
            <v>孔祥贇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G219" t="str">
            <v>李丁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G220" t="str">
            <v>李涵虚</v>
          </cell>
          <cell r="H220">
            <v>0</v>
          </cell>
          <cell r="I220">
            <v>100000</v>
          </cell>
          <cell r="J220">
            <v>100000</v>
          </cell>
          <cell r="K220">
            <v>10</v>
          </cell>
        </row>
        <row r="221">
          <cell r="G221" t="str">
            <v>李恒丰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G222" t="str">
            <v>李慧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</row>
        <row r="223">
          <cell r="G223" t="str">
            <v>李菊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G224" t="str">
            <v>李君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G225" t="str">
            <v>李凌波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G226" t="str">
            <v>李凌峰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</row>
        <row r="227">
          <cell r="G227" t="str">
            <v>李萍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  <row r="228">
          <cell r="G228" t="str">
            <v>李强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</row>
        <row r="229">
          <cell r="G229" t="str">
            <v>李青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</row>
        <row r="230">
          <cell r="G230" t="str">
            <v>李青颖</v>
          </cell>
          <cell r="H230">
            <v>0</v>
          </cell>
          <cell r="I230">
            <v>17888</v>
          </cell>
          <cell r="J230">
            <v>17888</v>
          </cell>
          <cell r="K230">
            <v>1.7888</v>
          </cell>
        </row>
        <row r="231">
          <cell r="G231" t="str">
            <v>李润杰</v>
          </cell>
          <cell r="H231">
            <v>0</v>
          </cell>
          <cell r="I231">
            <v>6648</v>
          </cell>
          <cell r="J231">
            <v>6648</v>
          </cell>
          <cell r="K231">
            <v>0.6648</v>
          </cell>
        </row>
        <row r="232">
          <cell r="G232" t="str">
            <v>李书吟</v>
          </cell>
          <cell r="H232">
            <v>8</v>
          </cell>
          <cell r="I232">
            <v>90000</v>
          </cell>
          <cell r="J232">
            <v>90000</v>
          </cell>
          <cell r="K232">
            <v>9</v>
          </cell>
        </row>
        <row r="233">
          <cell r="G233" t="str">
            <v>李思聪</v>
          </cell>
          <cell r="H233">
            <v>4</v>
          </cell>
          <cell r="I233">
            <v>100000</v>
          </cell>
          <cell r="J233">
            <v>100000</v>
          </cell>
          <cell r="K233">
            <v>10</v>
          </cell>
        </row>
        <row r="234">
          <cell r="G234" t="str">
            <v>李思思</v>
          </cell>
          <cell r="H234">
            <v>0</v>
          </cell>
          <cell r="I234">
            <v>205500</v>
          </cell>
          <cell r="J234">
            <v>205500</v>
          </cell>
          <cell r="K234">
            <v>20.55</v>
          </cell>
        </row>
        <row r="235">
          <cell r="G235" t="str">
            <v>李素文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</row>
        <row r="236">
          <cell r="G236" t="str">
            <v>李想</v>
          </cell>
          <cell r="H236">
            <v>0</v>
          </cell>
          <cell r="I236">
            <v>32999</v>
          </cell>
          <cell r="J236">
            <v>32999</v>
          </cell>
          <cell r="K236">
            <v>3.2999</v>
          </cell>
        </row>
        <row r="237">
          <cell r="G237" t="str">
            <v>李晓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G238" t="str">
            <v>李雪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G239" t="str">
            <v>李亚</v>
          </cell>
          <cell r="H239">
            <v>26</v>
          </cell>
          <cell r="I239">
            <v>300000</v>
          </cell>
          <cell r="J239">
            <v>300000</v>
          </cell>
          <cell r="K239">
            <v>30</v>
          </cell>
        </row>
        <row r="240">
          <cell r="G240" t="str">
            <v>李莹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</row>
        <row r="241">
          <cell r="G241" t="str">
            <v>李雨蒙</v>
          </cell>
          <cell r="H241">
            <v>2</v>
          </cell>
          <cell r="I241">
            <v>0</v>
          </cell>
          <cell r="J241">
            <v>0</v>
          </cell>
          <cell r="K241">
            <v>0</v>
          </cell>
        </row>
        <row r="242">
          <cell r="G242" t="str">
            <v>李玉莺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G243" t="str">
            <v>李志明</v>
          </cell>
          <cell r="H243">
            <v>1</v>
          </cell>
          <cell r="I243">
            <v>591000</v>
          </cell>
          <cell r="J243">
            <v>591000</v>
          </cell>
          <cell r="K243">
            <v>59.1</v>
          </cell>
        </row>
        <row r="244">
          <cell r="G244" t="str">
            <v>厉笑天</v>
          </cell>
          <cell r="H244">
            <v>0</v>
          </cell>
          <cell r="I244">
            <v>90000</v>
          </cell>
          <cell r="J244">
            <v>90000</v>
          </cell>
          <cell r="K244">
            <v>9</v>
          </cell>
        </row>
        <row r="245">
          <cell r="G245" t="str">
            <v>梁裔欣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</row>
        <row r="246">
          <cell r="G246" t="str">
            <v>林华菁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</row>
        <row r="247">
          <cell r="G247" t="str">
            <v>林慧婷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G248" t="str">
            <v>林婕</v>
          </cell>
          <cell r="H248">
            <v>0</v>
          </cell>
          <cell r="I248">
            <v>20000</v>
          </cell>
          <cell r="J248">
            <v>20000</v>
          </cell>
          <cell r="K248">
            <v>2</v>
          </cell>
        </row>
        <row r="249">
          <cell r="G249" t="str">
            <v>林晓凤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G250" t="str">
            <v>凌岚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G251" t="str">
            <v>凌思宇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</row>
        <row r="252">
          <cell r="G252" t="str">
            <v>凌毅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</row>
        <row r="253">
          <cell r="G253" t="str">
            <v>刘呈锦</v>
          </cell>
          <cell r="H253">
            <v>0</v>
          </cell>
          <cell r="I253">
            <v>231000</v>
          </cell>
          <cell r="J253">
            <v>231000</v>
          </cell>
          <cell r="K253">
            <v>23.1</v>
          </cell>
        </row>
        <row r="254">
          <cell r="G254" t="str">
            <v>刘笛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G255" t="str">
            <v>刘栋</v>
          </cell>
          <cell r="H255">
            <v>0</v>
          </cell>
          <cell r="I255">
            <v>20000</v>
          </cell>
          <cell r="J255">
            <v>20000</v>
          </cell>
          <cell r="K255">
            <v>2</v>
          </cell>
        </row>
        <row r="256">
          <cell r="G256" t="str">
            <v>刘国平</v>
          </cell>
          <cell r="H256">
            <v>1</v>
          </cell>
          <cell r="I256">
            <v>45000</v>
          </cell>
          <cell r="J256">
            <v>45000</v>
          </cell>
          <cell r="K256">
            <v>4.5</v>
          </cell>
        </row>
        <row r="257">
          <cell r="G257" t="str">
            <v>刘佳伟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G258" t="str">
            <v>刘洁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G259" t="str">
            <v>刘凛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G260" t="str">
            <v>刘璐萱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</row>
        <row r="261">
          <cell r="G261" t="str">
            <v>刘敏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</row>
        <row r="262">
          <cell r="G262" t="str">
            <v>刘盼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</row>
        <row r="263">
          <cell r="G263" t="str">
            <v>刘诗葭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</row>
        <row r="264">
          <cell r="G264" t="str">
            <v>刘婷婷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G265" t="str">
            <v>刘雯君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G266" t="str">
            <v>刘歆玥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G267" t="str">
            <v>刘雪菁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G268" t="str">
            <v>刘一畅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G269" t="str">
            <v>刘一瑾</v>
          </cell>
          <cell r="H269">
            <v>4</v>
          </cell>
          <cell r="I269">
            <v>858000</v>
          </cell>
          <cell r="J269">
            <v>858000</v>
          </cell>
          <cell r="K269">
            <v>85.8</v>
          </cell>
        </row>
        <row r="270">
          <cell r="G270" t="str">
            <v>刘臻澜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G271" t="str">
            <v>陆丹怡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G272" t="str">
            <v>陆红霞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G273" t="str">
            <v>陆华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G274" t="str">
            <v>陆骅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G275" t="str">
            <v>陆佳妮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</row>
        <row r="276">
          <cell r="G276" t="str">
            <v>陆可妍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</row>
        <row r="277">
          <cell r="G277" t="str">
            <v>陆利冬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</row>
        <row r="278">
          <cell r="G278" t="str">
            <v>陆莉娟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</row>
        <row r="279">
          <cell r="G279" t="str">
            <v>陆秋妍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G280" t="str">
            <v>陆天娇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G281" t="str">
            <v>陆薇薇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</row>
        <row r="282">
          <cell r="G282" t="str">
            <v>陆炜晶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G283" t="str">
            <v>陆文岚</v>
          </cell>
          <cell r="H283">
            <v>0</v>
          </cell>
          <cell r="I283">
            <v>65000</v>
          </cell>
          <cell r="J283">
            <v>65000</v>
          </cell>
          <cell r="K283">
            <v>6.5</v>
          </cell>
        </row>
        <row r="284">
          <cell r="G284" t="str">
            <v>陆贤翔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</row>
        <row r="285">
          <cell r="G285" t="str">
            <v>陆雅雯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</row>
        <row r="286">
          <cell r="G286" t="str">
            <v>陆彦昕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G287" t="str">
            <v>陆宇菲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G288" t="str">
            <v>陆韵芸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G289" t="str">
            <v>陆志明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G290" t="str">
            <v>陆志远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G291" t="str">
            <v>罗秋慧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G292" t="str">
            <v>罗晓雯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G293" t="str">
            <v>骆奕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G294" t="str">
            <v>吕婷婷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G295" t="str">
            <v>马成斌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</row>
        <row r="296">
          <cell r="G296" t="str">
            <v>马俊德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G297" t="str">
            <v>马良</v>
          </cell>
          <cell r="H297">
            <v>0</v>
          </cell>
          <cell r="I297">
            <v>12300</v>
          </cell>
          <cell r="J297">
            <v>12300</v>
          </cell>
          <cell r="K297">
            <v>1.23</v>
          </cell>
        </row>
        <row r="298">
          <cell r="G298" t="str">
            <v>马秋红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G299" t="str">
            <v>马胜伟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G300" t="str">
            <v>马涛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G301" t="str">
            <v>马燕清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</row>
        <row r="302">
          <cell r="G302" t="str">
            <v>马玉梅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</row>
        <row r="303">
          <cell r="G303" t="str">
            <v>马越骋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</row>
        <row r="304">
          <cell r="G304" t="str">
            <v>马智杰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G305" t="str">
            <v>毛晶洁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G306" t="str">
            <v>茅敏艳</v>
          </cell>
          <cell r="H306">
            <v>2</v>
          </cell>
          <cell r="I306">
            <v>605465</v>
          </cell>
          <cell r="J306">
            <v>605465</v>
          </cell>
          <cell r="K306">
            <v>60.5465</v>
          </cell>
        </row>
        <row r="307">
          <cell r="G307" t="str">
            <v>茅毅桢</v>
          </cell>
          <cell r="H307">
            <v>8</v>
          </cell>
          <cell r="I307">
            <v>50000</v>
          </cell>
          <cell r="J307">
            <v>50000</v>
          </cell>
          <cell r="K307">
            <v>5</v>
          </cell>
        </row>
        <row r="308">
          <cell r="G308" t="str">
            <v>梅娟</v>
          </cell>
          <cell r="H308">
            <v>0</v>
          </cell>
          <cell r="I308">
            <v>151500</v>
          </cell>
          <cell r="J308">
            <v>151500</v>
          </cell>
          <cell r="K308">
            <v>15.15</v>
          </cell>
        </row>
        <row r="309">
          <cell r="G309" t="str">
            <v>孟苗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</row>
        <row r="310">
          <cell r="G310" t="str">
            <v>孟庆龙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</row>
        <row r="311">
          <cell r="G311" t="str">
            <v>闵亮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</row>
        <row r="312">
          <cell r="G312" t="str">
            <v>莫之汇</v>
          </cell>
          <cell r="H312">
            <v>1</v>
          </cell>
          <cell r="I312">
            <v>73448</v>
          </cell>
          <cell r="J312">
            <v>73448</v>
          </cell>
          <cell r="K312">
            <v>7.3448</v>
          </cell>
        </row>
        <row r="313">
          <cell r="G313" t="str">
            <v>缪维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</row>
        <row r="314">
          <cell r="G314" t="str">
            <v>那智玉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</row>
        <row r="315">
          <cell r="G315" t="str">
            <v>倪颉成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G316" t="str">
            <v>倪金瑛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G317" t="str">
            <v>倪静</v>
          </cell>
          <cell r="H317">
            <v>0</v>
          </cell>
          <cell r="I317">
            <v>100000</v>
          </cell>
          <cell r="J317">
            <v>100000</v>
          </cell>
          <cell r="K317">
            <v>10</v>
          </cell>
        </row>
        <row r="318">
          <cell r="G318" t="str">
            <v>倪文华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G319" t="str">
            <v>倪叶东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G320" t="str">
            <v>倪祖欣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</row>
        <row r="321">
          <cell r="G321" t="str">
            <v>潘婕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G322" t="str">
            <v>潘群铭</v>
          </cell>
          <cell r="H322">
            <v>0</v>
          </cell>
          <cell r="I322">
            <v>19000</v>
          </cell>
          <cell r="J322">
            <v>19000</v>
          </cell>
          <cell r="K322">
            <v>1.9</v>
          </cell>
        </row>
        <row r="323">
          <cell r="G323" t="str">
            <v>潘盛伟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</row>
        <row r="324">
          <cell r="G324" t="str">
            <v>潘亦如</v>
          </cell>
          <cell r="H324">
            <v>0</v>
          </cell>
          <cell r="I324">
            <v>100000</v>
          </cell>
          <cell r="J324">
            <v>100000</v>
          </cell>
          <cell r="K324">
            <v>10</v>
          </cell>
        </row>
        <row r="325">
          <cell r="G325" t="str">
            <v>裴乐园</v>
          </cell>
          <cell r="H325">
            <v>1</v>
          </cell>
          <cell r="I325">
            <v>111000</v>
          </cell>
          <cell r="J325">
            <v>111000</v>
          </cell>
          <cell r="K325">
            <v>11.1</v>
          </cell>
        </row>
        <row r="326">
          <cell r="G326" t="str">
            <v>裴文良</v>
          </cell>
          <cell r="H326">
            <v>0</v>
          </cell>
          <cell r="I326">
            <v>501500</v>
          </cell>
          <cell r="J326">
            <v>501500</v>
          </cell>
          <cell r="K326">
            <v>50.15</v>
          </cell>
        </row>
        <row r="327">
          <cell r="G327" t="str">
            <v>彭婷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G328" t="str">
            <v>彭韦欣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G329" t="str">
            <v>彭小红</v>
          </cell>
          <cell r="H329">
            <v>0</v>
          </cell>
          <cell r="I329">
            <v>2734</v>
          </cell>
          <cell r="J329">
            <v>2734</v>
          </cell>
          <cell r="K329">
            <v>0.2734</v>
          </cell>
        </row>
        <row r="330">
          <cell r="G330" t="str">
            <v>彭永东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G331" t="str">
            <v>浦东分行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G332" t="str">
            <v>浦建峰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</row>
        <row r="333">
          <cell r="G333" t="str">
            <v>钱慧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</row>
        <row r="334">
          <cell r="G334" t="str">
            <v>钱潇伟</v>
          </cell>
          <cell r="H334">
            <v>1</v>
          </cell>
          <cell r="I334">
            <v>617000</v>
          </cell>
          <cell r="J334">
            <v>617000</v>
          </cell>
          <cell r="K334">
            <v>61.7</v>
          </cell>
        </row>
        <row r="335">
          <cell r="G335" t="str">
            <v>钱晓琳</v>
          </cell>
          <cell r="H335">
            <v>0</v>
          </cell>
          <cell r="I335">
            <v>39800</v>
          </cell>
          <cell r="J335">
            <v>39800</v>
          </cell>
          <cell r="K335">
            <v>3.98</v>
          </cell>
        </row>
        <row r="336">
          <cell r="G336" t="str">
            <v>钱雨阳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G337" t="str">
            <v>乔国亭</v>
          </cell>
          <cell r="H337">
            <v>0</v>
          </cell>
          <cell r="I337">
            <v>30000</v>
          </cell>
          <cell r="J337">
            <v>30000</v>
          </cell>
          <cell r="K337">
            <v>3</v>
          </cell>
        </row>
        <row r="338">
          <cell r="G338" t="str">
            <v>乔琼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G339" t="str">
            <v>乔向红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G340" t="str">
            <v>乔宇英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</row>
        <row r="341">
          <cell r="G341" t="str">
            <v>秦斌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G342" t="str">
            <v>秦波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G343" t="str">
            <v>秦萃薇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G344" t="str">
            <v>秦海风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G345" t="str">
            <v>邱诗悦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</row>
        <row r="346">
          <cell r="G346" t="str">
            <v>邱智慧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</row>
        <row r="347">
          <cell r="G347" t="str">
            <v>瞿剑萍</v>
          </cell>
          <cell r="H347">
            <v>0</v>
          </cell>
          <cell r="I347">
            <v>270000</v>
          </cell>
          <cell r="J347">
            <v>270000</v>
          </cell>
          <cell r="K347">
            <v>27</v>
          </cell>
        </row>
        <row r="348">
          <cell r="G348" t="str">
            <v>瞿洁</v>
          </cell>
          <cell r="H348">
            <v>0</v>
          </cell>
          <cell r="I348">
            <v>200000</v>
          </cell>
          <cell r="J348">
            <v>200000</v>
          </cell>
          <cell r="K348">
            <v>20</v>
          </cell>
        </row>
        <row r="349">
          <cell r="G349" t="str">
            <v>瞿贤娥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G350" t="str">
            <v>瞿逸程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G351" t="str">
            <v>任露霄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</row>
        <row r="352">
          <cell r="G352" t="str">
            <v>沙彬彬</v>
          </cell>
          <cell r="H352">
            <v>1</v>
          </cell>
          <cell r="I352">
            <v>330000</v>
          </cell>
          <cell r="J352">
            <v>330000</v>
          </cell>
          <cell r="K352">
            <v>33</v>
          </cell>
        </row>
        <row r="353">
          <cell r="G353" t="str">
            <v>沙莎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G354" t="str">
            <v>尚啸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G355" t="str">
            <v>邵文杰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</row>
        <row r="356">
          <cell r="G356" t="str">
            <v>邵秀梅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G357" t="str">
            <v>邵驿涵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G358" t="str">
            <v>沈春梅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G359" t="str">
            <v>沈国青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G360" t="str">
            <v>沈佳燕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G361" t="str">
            <v>沈磊蕾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G362" t="str">
            <v>沈丽莉</v>
          </cell>
          <cell r="H362">
            <v>1</v>
          </cell>
          <cell r="I362">
            <v>180000</v>
          </cell>
          <cell r="J362">
            <v>180000</v>
          </cell>
          <cell r="K362">
            <v>18</v>
          </cell>
        </row>
        <row r="363">
          <cell r="G363" t="str">
            <v>沈丽清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G364" t="str">
            <v>沈凌苇</v>
          </cell>
          <cell r="H364">
            <v>0</v>
          </cell>
          <cell r="I364">
            <v>200000</v>
          </cell>
          <cell r="J364">
            <v>200000</v>
          </cell>
          <cell r="K364">
            <v>20</v>
          </cell>
        </row>
        <row r="365">
          <cell r="G365" t="str">
            <v>沈潞逸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G366" t="str">
            <v>沈思远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G367" t="str">
            <v>沈晔玮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</row>
        <row r="368">
          <cell r="G368" t="str">
            <v>沈奕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</row>
        <row r="369">
          <cell r="G369" t="str">
            <v>沈逸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G370" t="str">
            <v>盛瑷卉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G371" t="str">
            <v>盛健隽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</row>
        <row r="372">
          <cell r="G372" t="str">
            <v>施佳杰</v>
          </cell>
          <cell r="H372">
            <v>0</v>
          </cell>
          <cell r="I372">
            <v>3000</v>
          </cell>
          <cell r="J372">
            <v>3000</v>
          </cell>
          <cell r="K372">
            <v>0.3</v>
          </cell>
        </row>
        <row r="373">
          <cell r="G373" t="str">
            <v>施嘉程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</row>
        <row r="374">
          <cell r="G374" t="str">
            <v>施梅华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G375" t="str">
            <v>施敏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G376" t="str">
            <v>施石欣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G377" t="str">
            <v>施瑜婷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G378" t="str">
            <v>史嘉杰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G379" t="str">
            <v>寿春连</v>
          </cell>
          <cell r="H379">
            <v>1</v>
          </cell>
          <cell r="I379">
            <v>282000</v>
          </cell>
          <cell r="J379">
            <v>282000</v>
          </cell>
          <cell r="K379">
            <v>28.2</v>
          </cell>
        </row>
        <row r="380">
          <cell r="G380" t="str">
            <v>舒欣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G381" t="str">
            <v>宋丹红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G382" t="str">
            <v>宋家豪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</row>
        <row r="383">
          <cell r="G383" t="str">
            <v>宋丽凤</v>
          </cell>
          <cell r="H383">
            <v>0</v>
          </cell>
          <cell r="I383">
            <v>611000</v>
          </cell>
          <cell r="J383">
            <v>611000</v>
          </cell>
          <cell r="K383">
            <v>61.1</v>
          </cell>
        </row>
        <row r="384">
          <cell r="G384" t="str">
            <v>宋露霞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</row>
        <row r="385">
          <cell r="G385" t="str">
            <v>宋莹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G386" t="str">
            <v>宋瀛英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G387" t="str">
            <v>苏英</v>
          </cell>
          <cell r="H387">
            <v>0</v>
          </cell>
          <cell r="I387">
            <v>20400</v>
          </cell>
          <cell r="J387">
            <v>20400</v>
          </cell>
          <cell r="K387">
            <v>2.04</v>
          </cell>
        </row>
        <row r="388">
          <cell r="G388" t="str">
            <v>孙晨璐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G389" t="str">
            <v>孙倩雯</v>
          </cell>
          <cell r="H389">
            <v>0</v>
          </cell>
          <cell r="I389">
            <v>100000</v>
          </cell>
          <cell r="J389">
            <v>100000</v>
          </cell>
          <cell r="K389">
            <v>10</v>
          </cell>
        </row>
        <row r="390">
          <cell r="G390" t="str">
            <v>孙瞿琰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</row>
        <row r="391">
          <cell r="G391" t="str">
            <v>孙思敏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</row>
        <row r="392">
          <cell r="G392" t="str">
            <v>孙惟讷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</row>
        <row r="393">
          <cell r="G393" t="str">
            <v>孙燕妮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G394" t="str">
            <v>孙仰阳</v>
          </cell>
          <cell r="H394">
            <v>1</v>
          </cell>
          <cell r="I394">
            <v>644222</v>
          </cell>
          <cell r="J394">
            <v>644222</v>
          </cell>
          <cell r="K394">
            <v>64.4222</v>
          </cell>
        </row>
        <row r="395">
          <cell r="G395" t="str">
            <v>孙祎莉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G396" t="str">
            <v>孙逸云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G397" t="str">
            <v>孙瑜婷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G398" t="str">
            <v>孙悦</v>
          </cell>
          <cell r="H398">
            <v>0</v>
          </cell>
          <cell r="I398">
            <v>200000</v>
          </cell>
          <cell r="J398">
            <v>200000</v>
          </cell>
          <cell r="K398">
            <v>20</v>
          </cell>
        </row>
        <row r="399">
          <cell r="G399" t="str">
            <v>孙智涛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G400" t="str">
            <v>孙忠权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G401" t="str">
            <v>谈霞震</v>
          </cell>
          <cell r="H401">
            <v>0</v>
          </cell>
          <cell r="I401">
            <v>30000</v>
          </cell>
          <cell r="J401">
            <v>30000</v>
          </cell>
          <cell r="K401">
            <v>3</v>
          </cell>
        </row>
        <row r="402">
          <cell r="G402" t="str">
            <v>谈新芳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</row>
        <row r="403">
          <cell r="G403" t="str">
            <v>谭茗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G404" t="str">
            <v>汤成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G405" t="str">
            <v>汤皓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G406" t="str">
            <v>汤佳元</v>
          </cell>
          <cell r="H406">
            <v>0</v>
          </cell>
          <cell r="I406">
            <v>10000</v>
          </cell>
          <cell r="J406">
            <v>10000</v>
          </cell>
          <cell r="K406">
            <v>1</v>
          </cell>
        </row>
        <row r="407">
          <cell r="G407" t="str">
            <v>汤明昊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G408" t="str">
            <v>汤珮蓉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</row>
        <row r="409">
          <cell r="G409" t="str">
            <v>唐安明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G410" t="str">
            <v>唐蓓莉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</row>
        <row r="411">
          <cell r="G411" t="str">
            <v>唐丹恒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G412" t="str">
            <v>唐嘉烨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</row>
        <row r="413">
          <cell r="G413" t="str">
            <v>唐瑞</v>
          </cell>
          <cell r="H413">
            <v>0</v>
          </cell>
          <cell r="I413">
            <v>200000</v>
          </cell>
          <cell r="J413">
            <v>200000</v>
          </cell>
          <cell r="K413">
            <v>20</v>
          </cell>
        </row>
        <row r="414">
          <cell r="G414" t="str">
            <v>唐诗蓓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G415" t="str">
            <v>唐伟国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G416" t="str">
            <v>唐雯</v>
          </cell>
          <cell r="H416">
            <v>1</v>
          </cell>
          <cell r="I416">
            <v>50000</v>
          </cell>
          <cell r="J416">
            <v>50000</v>
          </cell>
          <cell r="K416">
            <v>5</v>
          </cell>
        </row>
        <row r="417">
          <cell r="G417" t="str">
            <v>唐雄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G418" t="str">
            <v>唐秀鸳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G419" t="str">
            <v>唐奕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G420" t="str">
            <v>唐奕俊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G421" t="str">
            <v>唐志华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G422" t="str">
            <v>陶宏伟</v>
          </cell>
          <cell r="H422">
            <v>0</v>
          </cell>
          <cell r="I422">
            <v>50000</v>
          </cell>
          <cell r="J422">
            <v>50000</v>
          </cell>
          <cell r="K422">
            <v>5</v>
          </cell>
        </row>
        <row r="423">
          <cell r="G423" t="str">
            <v>陶轶欧</v>
          </cell>
          <cell r="H423">
            <v>0</v>
          </cell>
          <cell r="I423">
            <v>167000</v>
          </cell>
          <cell r="J423">
            <v>167000</v>
          </cell>
          <cell r="K423">
            <v>16.7</v>
          </cell>
        </row>
        <row r="424">
          <cell r="G424" t="str">
            <v>陶咏蕾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G425" t="str">
            <v>滕明琰</v>
          </cell>
          <cell r="H425">
            <v>0</v>
          </cell>
          <cell r="I425">
            <v>20000</v>
          </cell>
          <cell r="J425">
            <v>20000</v>
          </cell>
          <cell r="K425">
            <v>2</v>
          </cell>
        </row>
        <row r="426">
          <cell r="G426" t="str">
            <v>田轩飏</v>
          </cell>
          <cell r="H426">
            <v>0</v>
          </cell>
          <cell r="I426">
            <v>72000</v>
          </cell>
          <cell r="J426">
            <v>72000</v>
          </cell>
          <cell r="K426">
            <v>7.2</v>
          </cell>
        </row>
        <row r="427">
          <cell r="G427" t="str">
            <v>田雨蔚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G428" t="str">
            <v>童思佳</v>
          </cell>
          <cell r="H428">
            <v>19</v>
          </cell>
          <cell r="I428">
            <v>136000</v>
          </cell>
          <cell r="J428">
            <v>136000</v>
          </cell>
          <cell r="K428">
            <v>13.6</v>
          </cell>
        </row>
        <row r="429">
          <cell r="G429" t="str">
            <v>万华</v>
          </cell>
          <cell r="H429">
            <v>3</v>
          </cell>
          <cell r="I429">
            <v>1125334</v>
          </cell>
          <cell r="J429">
            <v>1125334</v>
          </cell>
          <cell r="K429">
            <v>112.5334</v>
          </cell>
        </row>
        <row r="430">
          <cell r="G430" t="str">
            <v>万佳来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</row>
        <row r="431">
          <cell r="G431" t="str">
            <v>万云峰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</row>
        <row r="432">
          <cell r="G432" t="str">
            <v>汪承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</row>
        <row r="433">
          <cell r="G433" t="str">
            <v>王晨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</row>
        <row r="434">
          <cell r="G434" t="str">
            <v>王纯</v>
          </cell>
          <cell r="H434">
            <v>4</v>
          </cell>
          <cell r="I434">
            <v>0</v>
          </cell>
          <cell r="J434">
            <v>0</v>
          </cell>
          <cell r="K434">
            <v>0</v>
          </cell>
        </row>
        <row r="435">
          <cell r="G435" t="str">
            <v>王凡一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G436" t="str">
            <v>王方欣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G437" t="str">
            <v>王国华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G438" t="str">
            <v>王国良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G439" t="str">
            <v>王海静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</row>
        <row r="440">
          <cell r="G440" t="str">
            <v>王浩源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G441" t="str">
            <v>王合波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G442" t="str">
            <v>王华兴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</row>
        <row r="443">
          <cell r="G443" t="str">
            <v>王佳艺</v>
          </cell>
          <cell r="H443">
            <v>0</v>
          </cell>
          <cell r="I443">
            <v>105000</v>
          </cell>
          <cell r="J443">
            <v>105000</v>
          </cell>
          <cell r="K443">
            <v>10.5</v>
          </cell>
        </row>
        <row r="444">
          <cell r="G444" t="str">
            <v>王建飞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</row>
        <row r="445">
          <cell r="G445" t="str">
            <v>王静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</row>
        <row r="446">
          <cell r="G446" t="str">
            <v>王立斌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G447" t="str">
            <v>王丽丽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G448" t="str">
            <v>王美燕</v>
          </cell>
          <cell r="H448">
            <v>49</v>
          </cell>
          <cell r="I448">
            <v>812200</v>
          </cell>
          <cell r="J448">
            <v>812200</v>
          </cell>
          <cell r="K448">
            <v>81.22</v>
          </cell>
        </row>
        <row r="449">
          <cell r="G449" t="str">
            <v>王明霞</v>
          </cell>
          <cell r="H449">
            <v>0</v>
          </cell>
          <cell r="I449">
            <v>520600</v>
          </cell>
          <cell r="J449">
            <v>520600</v>
          </cell>
          <cell r="K449">
            <v>52.06</v>
          </cell>
        </row>
        <row r="450">
          <cell r="G450" t="str">
            <v>王萍</v>
          </cell>
          <cell r="H450">
            <v>0</v>
          </cell>
          <cell r="I450">
            <v>70000</v>
          </cell>
          <cell r="J450">
            <v>70000</v>
          </cell>
          <cell r="K450">
            <v>7</v>
          </cell>
        </row>
        <row r="451">
          <cell r="G451" t="str">
            <v>王瑞睿</v>
          </cell>
          <cell r="H451">
            <v>0</v>
          </cell>
          <cell r="I451">
            <v>5888</v>
          </cell>
          <cell r="J451">
            <v>5888</v>
          </cell>
          <cell r="K451">
            <v>0.5888</v>
          </cell>
        </row>
        <row r="452">
          <cell r="G452" t="str">
            <v>王睿安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G453" t="str">
            <v>王诗怡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G454" t="str">
            <v>王涛萍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</row>
        <row r="455">
          <cell r="G455" t="str">
            <v>王维平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</row>
        <row r="456">
          <cell r="G456" t="str">
            <v>王晓军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</row>
        <row r="457">
          <cell r="G457" t="str">
            <v>王晓鹂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</row>
        <row r="458">
          <cell r="G458" t="str">
            <v>王艳红</v>
          </cell>
          <cell r="H458">
            <v>0</v>
          </cell>
          <cell r="I458">
            <v>221000</v>
          </cell>
          <cell r="J458">
            <v>221000</v>
          </cell>
          <cell r="K458">
            <v>22.1</v>
          </cell>
        </row>
        <row r="459">
          <cell r="G459" t="str">
            <v>王燕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G460" t="str">
            <v>王一静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G461" t="str">
            <v>王雨佳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G462" t="str">
            <v>王玥琦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</row>
        <row r="463">
          <cell r="G463" t="str">
            <v>王喆</v>
          </cell>
          <cell r="H463">
            <v>1</v>
          </cell>
          <cell r="I463">
            <v>3500</v>
          </cell>
          <cell r="J463">
            <v>3500</v>
          </cell>
          <cell r="K463">
            <v>0.35</v>
          </cell>
        </row>
        <row r="464">
          <cell r="G464" t="str">
            <v>王臻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</row>
        <row r="465">
          <cell r="G465" t="str">
            <v>王正平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G466" t="str">
            <v>王之韵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G467" t="str">
            <v>王子奇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G468" t="str">
            <v>韦晔</v>
          </cell>
          <cell r="H468">
            <v>0</v>
          </cell>
          <cell r="I468">
            <v>8000</v>
          </cell>
          <cell r="J468">
            <v>8000</v>
          </cell>
          <cell r="K468">
            <v>0.8</v>
          </cell>
        </row>
        <row r="469">
          <cell r="G469" t="str">
            <v>韦钰茹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</row>
        <row r="470">
          <cell r="G470" t="str">
            <v>卫爱丽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</row>
        <row r="471">
          <cell r="G471" t="str">
            <v>卫春雷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</row>
        <row r="472">
          <cell r="G472" t="str">
            <v>位帅琦</v>
          </cell>
          <cell r="H472">
            <v>24</v>
          </cell>
          <cell r="I472">
            <v>0</v>
          </cell>
          <cell r="J472">
            <v>0</v>
          </cell>
          <cell r="K472">
            <v>0</v>
          </cell>
        </row>
        <row r="473">
          <cell r="G473" t="str">
            <v>翁素仪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G474" t="str">
            <v>翁婷婷</v>
          </cell>
          <cell r="H474">
            <v>9</v>
          </cell>
          <cell r="I474">
            <v>640000</v>
          </cell>
          <cell r="J474">
            <v>640000</v>
          </cell>
          <cell r="K474">
            <v>64</v>
          </cell>
        </row>
        <row r="475">
          <cell r="G475" t="str">
            <v>吴爱萍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G476" t="str">
            <v>吴尔夫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</row>
        <row r="477">
          <cell r="G477" t="str">
            <v>吴杲</v>
          </cell>
          <cell r="H477">
            <v>1</v>
          </cell>
          <cell r="I477">
            <v>40000</v>
          </cell>
          <cell r="J477">
            <v>40000</v>
          </cell>
          <cell r="K477">
            <v>4</v>
          </cell>
        </row>
        <row r="478">
          <cell r="G478" t="str">
            <v>吴佳妮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</row>
        <row r="479">
          <cell r="G479" t="str">
            <v>吴佳雯</v>
          </cell>
          <cell r="H479">
            <v>7</v>
          </cell>
          <cell r="I479">
            <v>0</v>
          </cell>
          <cell r="J479">
            <v>0</v>
          </cell>
          <cell r="K479">
            <v>0</v>
          </cell>
        </row>
        <row r="480">
          <cell r="G480" t="str">
            <v>吴疆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G481" t="str">
            <v>吴静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</row>
        <row r="482">
          <cell r="G482" t="str">
            <v>吴静艺</v>
          </cell>
          <cell r="H482">
            <v>5</v>
          </cell>
          <cell r="I482">
            <v>34000</v>
          </cell>
          <cell r="J482">
            <v>34000</v>
          </cell>
          <cell r="K482">
            <v>3.4</v>
          </cell>
        </row>
        <row r="483">
          <cell r="G483" t="str">
            <v>吴俊明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</row>
        <row r="484">
          <cell r="G484" t="str">
            <v>吴明君</v>
          </cell>
          <cell r="H484">
            <v>6</v>
          </cell>
          <cell r="I484">
            <v>0</v>
          </cell>
          <cell r="J484">
            <v>0</v>
          </cell>
          <cell r="K484">
            <v>0</v>
          </cell>
        </row>
        <row r="485">
          <cell r="G485" t="str">
            <v>吴天予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G486" t="str">
            <v>吴文通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G487" t="str">
            <v>吴晓华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G488" t="str">
            <v>吴晓艳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G489" t="str">
            <v>吴莹</v>
          </cell>
          <cell r="H489">
            <v>0</v>
          </cell>
          <cell r="I489">
            <v>70000</v>
          </cell>
          <cell r="J489">
            <v>70000</v>
          </cell>
          <cell r="K489">
            <v>7</v>
          </cell>
        </row>
        <row r="490">
          <cell r="G490" t="str">
            <v>吴颖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G491" t="str">
            <v>吴钰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G492" t="str">
            <v>吴泽炬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G493" t="str">
            <v>吴正奕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</row>
        <row r="494">
          <cell r="G494" t="str">
            <v>伍艺锦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G495" t="str">
            <v>奚蕾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</row>
        <row r="496">
          <cell r="G496" t="str">
            <v>奚心雨</v>
          </cell>
          <cell r="H496">
            <v>0</v>
          </cell>
          <cell r="I496">
            <v>74000</v>
          </cell>
          <cell r="J496">
            <v>74000</v>
          </cell>
          <cell r="K496">
            <v>7.4</v>
          </cell>
        </row>
        <row r="497">
          <cell r="G497" t="str">
            <v>夏厦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G498" t="str">
            <v>夏真真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G499" t="str">
            <v>向华溢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G500" t="str">
            <v>肖晓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G501" t="str">
            <v>肖遥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</row>
        <row r="502">
          <cell r="G502" t="str">
            <v>谢佰轩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</row>
        <row r="503">
          <cell r="G503" t="str">
            <v>谢天</v>
          </cell>
          <cell r="H503">
            <v>0</v>
          </cell>
          <cell r="I503">
            <v>35000</v>
          </cell>
          <cell r="J503">
            <v>35000</v>
          </cell>
          <cell r="K503">
            <v>3.5</v>
          </cell>
        </row>
        <row r="504">
          <cell r="G504" t="str">
            <v>谢晓雯</v>
          </cell>
          <cell r="H504">
            <v>0</v>
          </cell>
          <cell r="I504">
            <v>80000</v>
          </cell>
          <cell r="J504">
            <v>80000</v>
          </cell>
          <cell r="K504">
            <v>8</v>
          </cell>
        </row>
        <row r="505">
          <cell r="G505" t="str">
            <v>谢政廷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G506" t="str">
            <v>刑景慧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G507" t="str">
            <v>邢聪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G508" t="str">
            <v>熊祎韬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</row>
        <row r="509">
          <cell r="G509" t="str">
            <v>徐冰樱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</row>
        <row r="510">
          <cell r="G510" t="str">
            <v>徐芳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</row>
        <row r="511">
          <cell r="G511" t="str">
            <v>徐昊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</row>
        <row r="512">
          <cell r="G512" t="str">
            <v>徐洪娣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G513" t="str">
            <v>徐佳颖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G514" t="str">
            <v>徐嘉新</v>
          </cell>
          <cell r="H514">
            <v>0</v>
          </cell>
          <cell r="I514">
            <v>12000</v>
          </cell>
          <cell r="J514">
            <v>12000</v>
          </cell>
          <cell r="K514">
            <v>1.2</v>
          </cell>
        </row>
        <row r="515">
          <cell r="G515" t="str">
            <v>徐建芳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</row>
        <row r="516">
          <cell r="G516" t="str">
            <v>徐金凤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</row>
        <row r="517">
          <cell r="G517" t="str">
            <v>徐进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</row>
        <row r="518">
          <cell r="G518" t="str">
            <v>徐君</v>
          </cell>
          <cell r="H518">
            <v>33</v>
          </cell>
          <cell r="I518">
            <v>3056412</v>
          </cell>
          <cell r="J518">
            <v>3056412</v>
          </cell>
          <cell r="K518">
            <v>305.6412</v>
          </cell>
        </row>
        <row r="519">
          <cell r="G519" t="str">
            <v>徐凯文</v>
          </cell>
          <cell r="H519">
            <v>0</v>
          </cell>
          <cell r="I519">
            <v>70000</v>
          </cell>
          <cell r="J519">
            <v>70000</v>
          </cell>
          <cell r="K519">
            <v>7</v>
          </cell>
        </row>
        <row r="520">
          <cell r="G520" t="str">
            <v>徐曼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G521" t="str">
            <v>徐敏杰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G522" t="str">
            <v>徐明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G523" t="str">
            <v>徐天豪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G524" t="str">
            <v>徐文婧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G525" t="str">
            <v>徐曦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</row>
        <row r="526">
          <cell r="G526" t="str">
            <v>徐晓芸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G527" t="str">
            <v>徐晔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G528" t="str">
            <v>徐亦欢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</row>
        <row r="529">
          <cell r="G529" t="str">
            <v>徐轶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</row>
        <row r="530">
          <cell r="G530" t="str">
            <v>徐圆圆</v>
          </cell>
          <cell r="H530">
            <v>5</v>
          </cell>
          <cell r="I530">
            <v>0</v>
          </cell>
          <cell r="J530">
            <v>0</v>
          </cell>
          <cell r="K530">
            <v>0</v>
          </cell>
        </row>
        <row r="531">
          <cell r="G531" t="str">
            <v>徐玥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G532" t="str">
            <v>徐珠佳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</row>
        <row r="533">
          <cell r="G533" t="str">
            <v>许嘉浩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G534" t="str">
            <v>许嘉陆</v>
          </cell>
          <cell r="H534">
            <v>7</v>
          </cell>
          <cell r="I534">
            <v>110000</v>
          </cell>
          <cell r="J534">
            <v>110000</v>
          </cell>
          <cell r="K534">
            <v>11</v>
          </cell>
        </row>
        <row r="535">
          <cell r="G535" t="str">
            <v>许诗怡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</row>
        <row r="536">
          <cell r="G536" t="str">
            <v>许闻多</v>
          </cell>
          <cell r="H536">
            <v>4</v>
          </cell>
          <cell r="I536">
            <v>637000</v>
          </cell>
          <cell r="J536">
            <v>637000</v>
          </cell>
          <cell r="K536">
            <v>63.7</v>
          </cell>
        </row>
        <row r="537">
          <cell r="G537" t="str">
            <v>许益畅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G538" t="str">
            <v>薛锋杰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</row>
        <row r="539">
          <cell r="G539" t="str">
            <v>薛建国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</row>
        <row r="540">
          <cell r="G540" t="str">
            <v>薛文佳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</row>
        <row r="541">
          <cell r="G541" t="str">
            <v>薛晓晨</v>
          </cell>
          <cell r="H541">
            <v>0</v>
          </cell>
          <cell r="I541">
            <v>1000</v>
          </cell>
          <cell r="J541">
            <v>1000</v>
          </cell>
          <cell r="K541">
            <v>0.1</v>
          </cell>
        </row>
        <row r="542">
          <cell r="G542" t="str">
            <v>薛筱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G543" t="str">
            <v>严超弘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G544" t="str">
            <v>严澄澜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G545" t="str">
            <v>严丹</v>
          </cell>
          <cell r="H545">
            <v>1</v>
          </cell>
          <cell r="I545">
            <v>56000</v>
          </cell>
          <cell r="J545">
            <v>56000</v>
          </cell>
          <cell r="K545">
            <v>5.6</v>
          </cell>
        </row>
        <row r="546">
          <cell r="G546" t="str">
            <v>严洁颖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</row>
        <row r="547">
          <cell r="G547" t="str">
            <v>严平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</row>
        <row r="548">
          <cell r="G548" t="str">
            <v>严志华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G549" t="str">
            <v>颜芳芳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G550" t="str">
            <v>颜容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</row>
        <row r="551">
          <cell r="G551" t="str">
            <v>杨传毅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</row>
        <row r="552">
          <cell r="G552" t="str">
            <v>杨欢</v>
          </cell>
          <cell r="H552">
            <v>6</v>
          </cell>
          <cell r="I552">
            <v>133760</v>
          </cell>
          <cell r="J552">
            <v>133760</v>
          </cell>
          <cell r="K552">
            <v>13.376</v>
          </cell>
        </row>
        <row r="553">
          <cell r="G553" t="str">
            <v>杨佳浩</v>
          </cell>
          <cell r="H553">
            <v>0</v>
          </cell>
          <cell r="I553">
            <v>10000</v>
          </cell>
          <cell r="J553">
            <v>10000</v>
          </cell>
          <cell r="K553">
            <v>1</v>
          </cell>
        </row>
        <row r="554">
          <cell r="G554" t="str">
            <v>杨佳伟</v>
          </cell>
          <cell r="H554">
            <v>0</v>
          </cell>
          <cell r="I554">
            <v>29256</v>
          </cell>
          <cell r="J554">
            <v>29256</v>
          </cell>
          <cell r="K554">
            <v>2.9256</v>
          </cell>
        </row>
        <row r="555">
          <cell r="G555" t="str">
            <v>杨坚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G556" t="str">
            <v>杨杰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G557" t="str">
            <v>杨静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</row>
        <row r="558">
          <cell r="G558" t="str">
            <v>杨静岚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</row>
        <row r="559">
          <cell r="G559" t="str">
            <v>杨珏珺</v>
          </cell>
          <cell r="H559">
            <v>6</v>
          </cell>
          <cell r="I559">
            <v>543000</v>
          </cell>
          <cell r="J559">
            <v>543000</v>
          </cell>
          <cell r="K559">
            <v>54.3</v>
          </cell>
        </row>
        <row r="560">
          <cell r="G560" t="str">
            <v>杨蕾敏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G561" t="str">
            <v>杨丽凤</v>
          </cell>
          <cell r="H561">
            <v>0</v>
          </cell>
          <cell r="I561">
            <v>20000</v>
          </cell>
          <cell r="J561">
            <v>20000</v>
          </cell>
          <cell r="K561">
            <v>2</v>
          </cell>
        </row>
        <row r="562">
          <cell r="G562" t="str">
            <v>杨丽萍</v>
          </cell>
          <cell r="H562">
            <v>0</v>
          </cell>
          <cell r="I562">
            <v>62500</v>
          </cell>
          <cell r="J562">
            <v>62500</v>
          </cell>
          <cell r="K562">
            <v>6.25</v>
          </cell>
        </row>
        <row r="563">
          <cell r="G563" t="str">
            <v>杨荣</v>
          </cell>
          <cell r="H563">
            <v>0</v>
          </cell>
          <cell r="I563">
            <v>122580</v>
          </cell>
          <cell r="J563">
            <v>122580</v>
          </cell>
          <cell r="K563">
            <v>12.258</v>
          </cell>
        </row>
        <row r="564">
          <cell r="G564" t="str">
            <v>杨维维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G565" t="str">
            <v>杨玮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G566" t="str">
            <v>杨卫兴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G567" t="str">
            <v>杨文莉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</row>
        <row r="568">
          <cell r="G568" t="str">
            <v>杨习里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</row>
        <row r="569">
          <cell r="G569" t="str">
            <v>杨小东</v>
          </cell>
          <cell r="H569">
            <v>69</v>
          </cell>
          <cell r="I569">
            <v>6867238</v>
          </cell>
          <cell r="J569">
            <v>6867238</v>
          </cell>
          <cell r="K569">
            <v>686.7238</v>
          </cell>
        </row>
        <row r="570">
          <cell r="G570" t="str">
            <v>杨晓露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G571" t="str">
            <v>杨新英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G572" t="str">
            <v>杨燕</v>
          </cell>
          <cell r="H572">
            <v>3</v>
          </cell>
          <cell r="I572">
            <v>210000</v>
          </cell>
          <cell r="J572">
            <v>210000</v>
          </cell>
          <cell r="K572">
            <v>21</v>
          </cell>
        </row>
        <row r="573">
          <cell r="G573" t="str">
            <v>杨阳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</row>
        <row r="574">
          <cell r="G574" t="str">
            <v>杨宇鹭</v>
          </cell>
          <cell r="H574">
            <v>4</v>
          </cell>
          <cell r="I574">
            <v>0</v>
          </cell>
          <cell r="J574">
            <v>0</v>
          </cell>
          <cell r="K574">
            <v>0</v>
          </cell>
        </row>
        <row r="575">
          <cell r="G575" t="str">
            <v>杨玉良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G576" t="str">
            <v>杨裕丹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G577" t="str">
            <v>杨园君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G578" t="str">
            <v>杨玥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</row>
        <row r="579">
          <cell r="G579" t="str">
            <v>姚慧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</row>
        <row r="580">
          <cell r="G580" t="str">
            <v>姚磊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G581" t="str">
            <v>姚翊佳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G582" t="str">
            <v>姚永平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</row>
        <row r="583">
          <cell r="G583" t="str">
            <v>姚庄静</v>
          </cell>
          <cell r="H583">
            <v>0</v>
          </cell>
          <cell r="I583">
            <v>56000</v>
          </cell>
          <cell r="J583">
            <v>56000</v>
          </cell>
          <cell r="K583">
            <v>5.6</v>
          </cell>
        </row>
        <row r="584">
          <cell r="G584" t="str">
            <v>叶逢春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</row>
        <row r="585">
          <cell r="G585" t="str">
            <v>叶佳慧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G586" t="str">
            <v>叶黎恒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G587" t="str">
            <v>叶薇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G588" t="str">
            <v>叶玉珏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</row>
        <row r="589">
          <cell r="G589" t="str">
            <v>叶志文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G590" t="str">
            <v>殷凤</v>
          </cell>
          <cell r="H590">
            <v>0</v>
          </cell>
          <cell r="I590">
            <v>175700</v>
          </cell>
          <cell r="J590">
            <v>175700</v>
          </cell>
          <cell r="K590">
            <v>17.57</v>
          </cell>
        </row>
        <row r="591">
          <cell r="G591" t="str">
            <v>殷锡娟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G592" t="str">
            <v>殷正宇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G593" t="str">
            <v>尹爱华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G594" t="str">
            <v>尹磊</v>
          </cell>
          <cell r="H594">
            <v>0</v>
          </cell>
          <cell r="I594">
            <v>158062</v>
          </cell>
          <cell r="J594">
            <v>158062</v>
          </cell>
          <cell r="K594">
            <v>15.8062</v>
          </cell>
        </row>
        <row r="595">
          <cell r="G595" t="str">
            <v>尹婷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G596" t="str">
            <v>尹霞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G597" t="str">
            <v>尹一卉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G598" t="str">
            <v>应艳婷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G599" t="str">
            <v>尤丽清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G600" t="str">
            <v>尤怡慧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G601" t="str">
            <v>尤子吟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G602" t="str">
            <v>于红</v>
          </cell>
          <cell r="H602">
            <v>0</v>
          </cell>
          <cell r="I602">
            <v>344000</v>
          </cell>
          <cell r="J602">
            <v>344000</v>
          </cell>
          <cell r="K602">
            <v>34.4</v>
          </cell>
        </row>
        <row r="603">
          <cell r="G603" t="str">
            <v>于家豪</v>
          </cell>
          <cell r="H603">
            <v>0</v>
          </cell>
          <cell r="I603">
            <v>25000</v>
          </cell>
          <cell r="J603">
            <v>25000</v>
          </cell>
          <cell r="K603">
            <v>2.5</v>
          </cell>
        </row>
        <row r="604">
          <cell r="G604" t="str">
            <v>余慧</v>
          </cell>
          <cell r="H604">
            <v>6</v>
          </cell>
          <cell r="I604">
            <v>0</v>
          </cell>
          <cell r="J604">
            <v>0</v>
          </cell>
          <cell r="K604">
            <v>0</v>
          </cell>
        </row>
        <row r="605">
          <cell r="G605" t="str">
            <v>俞诚</v>
          </cell>
          <cell r="H605">
            <v>0</v>
          </cell>
          <cell r="I605">
            <v>80000</v>
          </cell>
          <cell r="J605">
            <v>80000</v>
          </cell>
          <cell r="K605">
            <v>8</v>
          </cell>
        </row>
        <row r="606">
          <cell r="G606" t="str">
            <v>俞岭岭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G607" t="str">
            <v>俞倩文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G608" t="str">
            <v>俞卫民</v>
          </cell>
          <cell r="H608">
            <v>0</v>
          </cell>
          <cell r="I608">
            <v>81500</v>
          </cell>
          <cell r="J608">
            <v>81500</v>
          </cell>
          <cell r="K608">
            <v>8.15</v>
          </cell>
        </row>
        <row r="609">
          <cell r="G609" t="str">
            <v>俞晓丹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G610" t="str">
            <v>俞勇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G611" t="str">
            <v>虞倩琳</v>
          </cell>
          <cell r="H611">
            <v>0</v>
          </cell>
          <cell r="I611">
            <v>50000</v>
          </cell>
          <cell r="J611">
            <v>50000</v>
          </cell>
          <cell r="K611">
            <v>5</v>
          </cell>
        </row>
        <row r="612">
          <cell r="G612" t="str">
            <v>郁勤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G613" t="str">
            <v>郁悦</v>
          </cell>
          <cell r="H613">
            <v>0</v>
          </cell>
          <cell r="I613">
            <v>30000</v>
          </cell>
          <cell r="J613">
            <v>30000</v>
          </cell>
          <cell r="K613">
            <v>3</v>
          </cell>
        </row>
        <row r="614">
          <cell r="G614" t="str">
            <v>袁冰</v>
          </cell>
          <cell r="H614">
            <v>1</v>
          </cell>
          <cell r="I614">
            <v>200000</v>
          </cell>
          <cell r="J614">
            <v>200000</v>
          </cell>
          <cell r="K614">
            <v>20</v>
          </cell>
        </row>
        <row r="615">
          <cell r="G615" t="str">
            <v>袁文杰</v>
          </cell>
          <cell r="H615">
            <v>0</v>
          </cell>
          <cell r="I615">
            <v>100000</v>
          </cell>
          <cell r="J615">
            <v>100000</v>
          </cell>
          <cell r="K615">
            <v>10</v>
          </cell>
        </row>
        <row r="616">
          <cell r="G616" t="str">
            <v>袁瀛波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G617" t="str">
            <v>詹博睿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G618" t="str">
            <v>张?</v>
          </cell>
          <cell r="H618">
            <v>0</v>
          </cell>
          <cell r="I618">
            <v>2000</v>
          </cell>
          <cell r="J618">
            <v>2000</v>
          </cell>
          <cell r="K618">
            <v>0.2</v>
          </cell>
        </row>
        <row r="619">
          <cell r="G619" t="str">
            <v>张爱琴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G620" t="str">
            <v>张超豪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G621" t="str">
            <v>张朝明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G622" t="str">
            <v>张晨</v>
          </cell>
          <cell r="H622">
            <v>0</v>
          </cell>
          <cell r="I622">
            <v>32700</v>
          </cell>
          <cell r="J622">
            <v>32700</v>
          </cell>
          <cell r="K622">
            <v>3.27</v>
          </cell>
        </row>
        <row r="623">
          <cell r="G623" t="str">
            <v>张诚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</row>
        <row r="624">
          <cell r="G624" t="str">
            <v>张大伟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G625" t="str">
            <v>张欢</v>
          </cell>
          <cell r="H625">
            <v>2</v>
          </cell>
          <cell r="I625">
            <v>98000</v>
          </cell>
          <cell r="J625">
            <v>98000</v>
          </cell>
          <cell r="K625">
            <v>9.8</v>
          </cell>
        </row>
        <row r="626">
          <cell r="G626" t="str">
            <v>张晖</v>
          </cell>
          <cell r="H626">
            <v>0</v>
          </cell>
          <cell r="I626">
            <v>74700</v>
          </cell>
          <cell r="J626">
            <v>74700</v>
          </cell>
          <cell r="K626">
            <v>7.47</v>
          </cell>
        </row>
        <row r="627">
          <cell r="G627" t="str">
            <v>张佳勤</v>
          </cell>
          <cell r="H627">
            <v>1</v>
          </cell>
          <cell r="I627">
            <v>0</v>
          </cell>
          <cell r="J627">
            <v>0</v>
          </cell>
          <cell r="K627">
            <v>0</v>
          </cell>
        </row>
        <row r="628">
          <cell r="G628" t="str">
            <v>张洁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G629" t="str">
            <v>张静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G630" t="str">
            <v>张峻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G631" t="str">
            <v>张丽莉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</row>
        <row r="632">
          <cell r="G632" t="str">
            <v>张俪馨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G633" t="str">
            <v>张林美</v>
          </cell>
          <cell r="H633">
            <v>6</v>
          </cell>
          <cell r="I633">
            <v>58000</v>
          </cell>
          <cell r="J633">
            <v>58000</v>
          </cell>
          <cell r="K633">
            <v>5.8</v>
          </cell>
        </row>
        <row r="634">
          <cell r="G634" t="str">
            <v>张禄华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G635" t="str">
            <v>张佩君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G636" t="str">
            <v>张琴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G637" t="str">
            <v>张琼斐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G638" t="str">
            <v>张蓉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</row>
        <row r="639">
          <cell r="G639" t="str">
            <v>张润雨</v>
          </cell>
          <cell r="H639">
            <v>0</v>
          </cell>
          <cell r="I639">
            <v>130000</v>
          </cell>
          <cell r="J639">
            <v>130000</v>
          </cell>
          <cell r="K639">
            <v>13</v>
          </cell>
        </row>
        <row r="640">
          <cell r="G640" t="str">
            <v>张诗云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G641" t="str">
            <v>张束娇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G642" t="str">
            <v>张天超</v>
          </cell>
          <cell r="H642">
            <v>0</v>
          </cell>
          <cell r="I642">
            <v>13000</v>
          </cell>
          <cell r="J642">
            <v>13000</v>
          </cell>
          <cell r="K642">
            <v>1.3</v>
          </cell>
        </row>
        <row r="643">
          <cell r="G643" t="str">
            <v>张文晋</v>
          </cell>
          <cell r="H643">
            <v>0</v>
          </cell>
          <cell r="I643">
            <v>50000</v>
          </cell>
          <cell r="J643">
            <v>50000</v>
          </cell>
          <cell r="K643">
            <v>5</v>
          </cell>
        </row>
        <row r="644">
          <cell r="G644" t="str">
            <v>张孝治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</row>
        <row r="645">
          <cell r="G645" t="str">
            <v>张啸</v>
          </cell>
          <cell r="H645">
            <v>0</v>
          </cell>
          <cell r="I645">
            <v>27000</v>
          </cell>
          <cell r="J645">
            <v>27000</v>
          </cell>
          <cell r="K645">
            <v>2.7</v>
          </cell>
        </row>
        <row r="646">
          <cell r="G646" t="str">
            <v>张啸尘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G647" t="str">
            <v>张馨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G648" t="str">
            <v>张馨怡</v>
          </cell>
          <cell r="H648">
            <v>9</v>
          </cell>
          <cell r="I648">
            <v>200000</v>
          </cell>
          <cell r="J648">
            <v>200000</v>
          </cell>
          <cell r="K648">
            <v>20</v>
          </cell>
        </row>
        <row r="649">
          <cell r="G649" t="str">
            <v>张徐运</v>
          </cell>
          <cell r="H649">
            <v>0</v>
          </cell>
          <cell r="I649">
            <v>10000</v>
          </cell>
          <cell r="J649">
            <v>10000</v>
          </cell>
          <cell r="K649">
            <v>1</v>
          </cell>
        </row>
        <row r="650">
          <cell r="G650" t="str">
            <v>张雅韵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G651" t="str">
            <v>张艳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G652" t="str">
            <v>张燕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G653" t="str">
            <v>张燕艳</v>
          </cell>
          <cell r="H653">
            <v>0</v>
          </cell>
          <cell r="I653">
            <v>6000</v>
          </cell>
          <cell r="J653">
            <v>6000</v>
          </cell>
          <cell r="K653">
            <v>0.6</v>
          </cell>
        </row>
        <row r="654">
          <cell r="G654" t="str">
            <v>张燕贇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</row>
        <row r="655">
          <cell r="G655" t="str">
            <v>张洋洋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G656" t="str">
            <v>张怡婷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G657" t="str">
            <v>张怡云</v>
          </cell>
          <cell r="H657">
            <v>0</v>
          </cell>
          <cell r="I657">
            <v>52000</v>
          </cell>
          <cell r="J657">
            <v>52000</v>
          </cell>
          <cell r="K657">
            <v>5.2</v>
          </cell>
        </row>
        <row r="658">
          <cell r="G658" t="str">
            <v>张颖</v>
          </cell>
          <cell r="H658">
            <v>0</v>
          </cell>
          <cell r="I658">
            <v>100000</v>
          </cell>
          <cell r="J658">
            <v>100000</v>
          </cell>
          <cell r="K658">
            <v>10</v>
          </cell>
        </row>
        <row r="659">
          <cell r="G659" t="str">
            <v>张颖寅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G660" t="str">
            <v>张宇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G661" t="str">
            <v>张聿诚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G662" t="str">
            <v>张毓琦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G663" t="str">
            <v>张玥</v>
          </cell>
          <cell r="H663">
            <v>0</v>
          </cell>
          <cell r="I663">
            <v>200000</v>
          </cell>
          <cell r="J663">
            <v>200000</v>
          </cell>
          <cell r="K663">
            <v>20</v>
          </cell>
        </row>
        <row r="664">
          <cell r="G664" t="str">
            <v>张藻微</v>
          </cell>
          <cell r="H664">
            <v>0</v>
          </cell>
          <cell r="I664">
            <v>50600</v>
          </cell>
          <cell r="J664">
            <v>50600</v>
          </cell>
          <cell r="K664">
            <v>5.06</v>
          </cell>
        </row>
        <row r="665">
          <cell r="G665" t="str">
            <v>张臻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</row>
        <row r="666">
          <cell r="G666" t="str">
            <v>张郅骅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G667" t="str">
            <v>张忠友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G668" t="str">
            <v>张子豪</v>
          </cell>
          <cell r="H668">
            <v>2</v>
          </cell>
          <cell r="I668">
            <v>13000</v>
          </cell>
          <cell r="J668">
            <v>13000</v>
          </cell>
          <cell r="K668">
            <v>1.3</v>
          </cell>
        </row>
        <row r="669">
          <cell r="G669" t="str">
            <v>张紫霄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G670" t="str">
            <v>张自然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</row>
        <row r="671">
          <cell r="G671" t="str">
            <v>章逸昊</v>
          </cell>
          <cell r="H671">
            <v>0</v>
          </cell>
          <cell r="I671">
            <v>40000</v>
          </cell>
          <cell r="J671">
            <v>40000</v>
          </cell>
          <cell r="K671">
            <v>4</v>
          </cell>
        </row>
        <row r="672">
          <cell r="G672" t="str">
            <v>赵蓓莲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</row>
        <row r="673">
          <cell r="G673" t="str">
            <v>赵彬燕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G674" t="str">
            <v>赵峰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G675" t="str">
            <v>赵汉青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G676" t="str">
            <v>赵嘉昊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</row>
        <row r="677">
          <cell r="G677" t="str">
            <v>赵娇娇</v>
          </cell>
          <cell r="H677">
            <v>1</v>
          </cell>
          <cell r="I677">
            <v>0</v>
          </cell>
          <cell r="J677">
            <v>0</v>
          </cell>
          <cell r="K677">
            <v>0</v>
          </cell>
        </row>
        <row r="678">
          <cell r="G678" t="str">
            <v>赵琳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G679" t="str">
            <v>赵市宇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G680" t="str">
            <v>赵轶颖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G681" t="str">
            <v>赵韵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G682" t="str">
            <v>赵张洋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G683" t="str">
            <v>郑聪彦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G684" t="str">
            <v>郑浩君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G685" t="str">
            <v>郑佳伟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G686" t="str">
            <v>郑阳</v>
          </cell>
          <cell r="H686">
            <v>1</v>
          </cell>
          <cell r="I686">
            <v>56000</v>
          </cell>
          <cell r="J686">
            <v>56000</v>
          </cell>
          <cell r="K686">
            <v>5.6</v>
          </cell>
        </row>
        <row r="687">
          <cell r="G687" t="str">
            <v>郑元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G688" t="str">
            <v>仲维芳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G689" t="str">
            <v>周辰</v>
          </cell>
          <cell r="H689">
            <v>7</v>
          </cell>
          <cell r="I689">
            <v>0</v>
          </cell>
          <cell r="J689">
            <v>0</v>
          </cell>
          <cell r="K689">
            <v>0</v>
          </cell>
        </row>
        <row r="690">
          <cell r="G690" t="str">
            <v>周辰峰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</row>
        <row r="691">
          <cell r="G691" t="str">
            <v>周海伦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</row>
        <row r="692">
          <cell r="G692" t="str">
            <v>周华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</row>
        <row r="693">
          <cell r="G693" t="str">
            <v>周慧利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</row>
        <row r="694">
          <cell r="G694" t="str">
            <v>周嘉慧</v>
          </cell>
          <cell r="H694">
            <v>6</v>
          </cell>
          <cell r="I694">
            <v>0</v>
          </cell>
          <cell r="J694">
            <v>0</v>
          </cell>
          <cell r="K694">
            <v>0</v>
          </cell>
        </row>
        <row r="695">
          <cell r="G695" t="str">
            <v>周凯元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G696" t="str">
            <v>周黎明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G697" t="str">
            <v>周玲玲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</row>
        <row r="698">
          <cell r="G698" t="str">
            <v>周美倩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</row>
        <row r="699">
          <cell r="G699" t="str">
            <v>周培松</v>
          </cell>
          <cell r="H699">
            <v>0</v>
          </cell>
          <cell r="I699">
            <v>90000</v>
          </cell>
          <cell r="J699">
            <v>90000</v>
          </cell>
          <cell r="K699">
            <v>9</v>
          </cell>
        </row>
        <row r="700">
          <cell r="G700" t="str">
            <v>周琴</v>
          </cell>
          <cell r="H700">
            <v>0</v>
          </cell>
          <cell r="I700">
            <v>35900</v>
          </cell>
          <cell r="J700">
            <v>35900</v>
          </cell>
          <cell r="K700">
            <v>3.59</v>
          </cell>
        </row>
        <row r="701">
          <cell r="G701" t="str">
            <v>周沁桐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</row>
        <row r="702">
          <cell r="G702" t="str">
            <v>周晴晴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G703" t="str">
            <v>周汝泽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G704" t="str">
            <v>周思亦</v>
          </cell>
          <cell r="H704">
            <v>0</v>
          </cell>
          <cell r="I704">
            <v>311000</v>
          </cell>
          <cell r="J704">
            <v>311000</v>
          </cell>
          <cell r="K704">
            <v>31.1</v>
          </cell>
        </row>
        <row r="705">
          <cell r="G705" t="str">
            <v>周涛远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G706" t="str">
            <v>周天成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</row>
        <row r="707">
          <cell r="G707" t="str">
            <v>周啸天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G708" t="str">
            <v>周昕悦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</row>
        <row r="709">
          <cell r="G709" t="str">
            <v>周欣宇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G710" t="str">
            <v>周欣悦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G711" t="str">
            <v>周燕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G712" t="str">
            <v>周燕君</v>
          </cell>
          <cell r="H712">
            <v>0</v>
          </cell>
          <cell r="I712">
            <v>123600</v>
          </cell>
          <cell r="J712">
            <v>123600</v>
          </cell>
          <cell r="K712">
            <v>12.36</v>
          </cell>
        </row>
        <row r="713">
          <cell r="G713" t="str">
            <v>周以倩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</row>
        <row r="714">
          <cell r="G714" t="str">
            <v>周宇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G715" t="str">
            <v>周玉婷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G716" t="str">
            <v>周元弢</v>
          </cell>
          <cell r="H716">
            <v>0</v>
          </cell>
          <cell r="I716">
            <v>13500</v>
          </cell>
          <cell r="J716">
            <v>13500</v>
          </cell>
          <cell r="K716">
            <v>1.35</v>
          </cell>
        </row>
        <row r="717">
          <cell r="G717" t="str">
            <v>周韵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G718" t="str">
            <v>朱承波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G719" t="str">
            <v>朱法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G720" t="str">
            <v>朱芬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G721" t="str">
            <v>朱佳佳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G722" t="str">
            <v>朱佳敏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G723" t="str">
            <v>朱建青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</row>
        <row r="724">
          <cell r="G724" t="str">
            <v>朱洁婷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</row>
        <row r="725">
          <cell r="G725" t="str">
            <v>朱军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G726" t="str">
            <v>朱君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G727" t="str">
            <v>朱丽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G728" t="str">
            <v>朱丽梅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</row>
        <row r="729">
          <cell r="G729" t="str">
            <v>朱清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</row>
        <row r="730">
          <cell r="G730" t="str">
            <v>朱少廷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</row>
        <row r="731">
          <cell r="G731" t="str">
            <v>朱薇</v>
          </cell>
          <cell r="H731">
            <v>0</v>
          </cell>
          <cell r="I731">
            <v>50000</v>
          </cell>
          <cell r="J731">
            <v>50000</v>
          </cell>
          <cell r="K731">
            <v>5</v>
          </cell>
        </row>
        <row r="732">
          <cell r="G732" t="str">
            <v>朱伟彪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G733" t="str">
            <v>朱伟杰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G734" t="str">
            <v>朱小弟</v>
          </cell>
          <cell r="H734">
            <v>0</v>
          </cell>
          <cell r="I734">
            <v>80900</v>
          </cell>
          <cell r="J734">
            <v>80900</v>
          </cell>
          <cell r="K734">
            <v>8.09</v>
          </cell>
        </row>
        <row r="735">
          <cell r="G735" t="str">
            <v>朱旖辰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</row>
        <row r="736">
          <cell r="G736" t="str">
            <v>朱屹帆</v>
          </cell>
          <cell r="H736">
            <v>6</v>
          </cell>
          <cell r="I736">
            <v>10000</v>
          </cell>
          <cell r="J736">
            <v>10000</v>
          </cell>
          <cell r="K736">
            <v>1</v>
          </cell>
        </row>
        <row r="737">
          <cell r="G737" t="str">
            <v>朱勇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G738" t="str">
            <v>朱郁芬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G739" t="str">
            <v>庄佳毅</v>
          </cell>
          <cell r="H739">
            <v>0</v>
          </cell>
          <cell r="I739">
            <v>10000</v>
          </cell>
          <cell r="J739">
            <v>10000</v>
          </cell>
          <cell r="K739">
            <v>1</v>
          </cell>
        </row>
        <row r="740">
          <cell r="G740" t="str">
            <v>庄冉</v>
          </cell>
          <cell r="H740">
            <v>2</v>
          </cell>
          <cell r="I740">
            <v>0</v>
          </cell>
          <cell r="J740">
            <v>0</v>
          </cell>
          <cell r="K740">
            <v>0</v>
          </cell>
        </row>
        <row r="741">
          <cell r="G741" t="str">
            <v>邹盛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G742" t="str">
            <v>邹世奇</v>
          </cell>
          <cell r="H742">
            <v>0</v>
          </cell>
          <cell r="I742">
            <v>562000</v>
          </cell>
          <cell r="J742">
            <v>562000</v>
          </cell>
          <cell r="K742">
            <v>56.2</v>
          </cell>
        </row>
        <row r="743">
          <cell r="G743" t="str">
            <v>(空白)</v>
          </cell>
        </row>
        <row r="743">
          <cell r="K743">
            <v>0</v>
          </cell>
        </row>
        <row r="744">
          <cell r="G744" t="str">
            <v>总计</v>
          </cell>
          <cell r="H744">
            <v>547</v>
          </cell>
          <cell r="I744">
            <v>35367450</v>
          </cell>
          <cell r="J744">
            <v>35367450</v>
          </cell>
          <cell r="K744">
            <v>3536.745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42"/>
  <sheetViews>
    <sheetView workbookViewId="0">
      <selection activeCell="M4" sqref="M4"/>
    </sheetView>
  </sheetViews>
  <sheetFormatPr defaultColWidth="9" defaultRowHeight="13.5"/>
  <cols>
    <col min="1" max="1" width="10.975" style="109" customWidth="1"/>
    <col min="2" max="3" width="7.825" style="109" customWidth="1"/>
    <col min="4" max="4" width="7.825" style="109" hidden="1" customWidth="1"/>
    <col min="5" max="5" width="8.53333333333333" style="109" customWidth="1"/>
    <col min="6" max="6" width="7.825" style="109" customWidth="1"/>
    <col min="7" max="7" width="7.25" style="109" customWidth="1"/>
    <col min="8" max="8" width="8.75" style="109" hidden="1" customWidth="1"/>
    <col min="9" max="9" width="11.875" style="109" hidden="1" customWidth="1"/>
    <col min="10" max="10" width="16.25" style="109" hidden="1" customWidth="1"/>
    <col min="11" max="11" width="11.4583333333333" style="109" hidden="1" customWidth="1"/>
    <col min="12" max="12" width="11.4666666666667" style="109" hidden="1" customWidth="1"/>
    <col min="13" max="13" width="7.25" style="109" customWidth="1"/>
    <col min="14" max="14" width="9.125" style="109" customWidth="1"/>
    <col min="15" max="15" width="7.65" style="109" customWidth="1"/>
    <col min="16" max="18" width="7.65" style="109" hidden="1" customWidth="1"/>
    <col min="19" max="19" width="8.875" style="109" hidden="1" customWidth="1"/>
    <col min="20" max="20" width="10.875" style="109" hidden="1" customWidth="1"/>
    <col min="21" max="22" width="7.65" style="109" customWidth="1"/>
    <col min="23" max="23" width="7.25" style="109" customWidth="1"/>
    <col min="24" max="27" width="7.25" style="109" hidden="1" customWidth="1"/>
    <col min="28" max="28" width="6.50833333333333" style="109" customWidth="1"/>
    <col min="29" max="32" width="7.875" style="109" customWidth="1"/>
    <col min="33" max="33" width="9.775" style="109" customWidth="1"/>
    <col min="34" max="34" width="10.875" style="109" customWidth="1"/>
    <col min="35" max="37" width="15.75" style="111"/>
    <col min="38" max="43" width="26.625" style="111"/>
    <col min="44" max="16384" width="9" style="109"/>
  </cols>
  <sheetData>
    <row r="1" s="109" customFormat="1" ht="29" customHeight="1" spans="1:5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17"/>
      <c r="AJ1" s="117"/>
      <c r="AK1" s="117"/>
      <c r="AL1" s="111"/>
      <c r="AM1" s="111"/>
      <c r="AN1" s="111"/>
      <c r="AO1" s="111"/>
      <c r="AP1" s="111"/>
      <c r="AQ1" s="111"/>
      <c r="AS1" s="109" t="s">
        <v>1</v>
      </c>
      <c r="AT1" s="109" t="s">
        <v>2</v>
      </c>
      <c r="AV1" s="109" t="s">
        <v>1</v>
      </c>
      <c r="AW1" s="109" t="s">
        <v>3</v>
      </c>
      <c r="AY1" s="109" t="s">
        <v>1</v>
      </c>
      <c r="AZ1" s="109" t="s">
        <v>3</v>
      </c>
      <c r="BB1" s="109" t="s">
        <v>4</v>
      </c>
      <c r="BC1" s="109" t="s">
        <v>3</v>
      </c>
    </row>
    <row r="2" s="109" customFormat="1" ht="18" spans="1:55">
      <c r="A2" s="2" t="s">
        <v>5</v>
      </c>
      <c r="B2" s="3" t="s">
        <v>6</v>
      </c>
      <c r="C2" s="80" t="s">
        <v>7</v>
      </c>
      <c r="D2" s="80"/>
      <c r="E2" s="80"/>
      <c r="F2" s="80"/>
      <c r="G2" s="2" t="s">
        <v>8</v>
      </c>
      <c r="H2" s="56"/>
      <c r="I2" s="57"/>
      <c r="J2" s="58"/>
      <c r="K2" s="58"/>
      <c r="L2" s="58"/>
      <c r="M2" s="58"/>
      <c r="N2" s="3"/>
      <c r="O2" s="2" t="s">
        <v>9</v>
      </c>
      <c r="P2" s="56"/>
      <c r="Q2" s="57"/>
      <c r="R2" s="58"/>
      <c r="S2" s="58"/>
      <c r="T2" s="58"/>
      <c r="U2" s="58"/>
      <c r="V2" s="3"/>
      <c r="W2" s="73" t="s">
        <v>10</v>
      </c>
      <c r="X2" s="80"/>
      <c r="Y2" s="80"/>
      <c r="Z2" s="80"/>
      <c r="AA2" s="80"/>
      <c r="AB2" s="80"/>
      <c r="AC2" s="81"/>
      <c r="AD2" s="80" t="s">
        <v>11</v>
      </c>
      <c r="AE2" s="80"/>
      <c r="AF2" s="81"/>
      <c r="AG2" s="81" t="s">
        <v>12</v>
      </c>
      <c r="AH2" s="81" t="s">
        <v>13</v>
      </c>
      <c r="AI2" s="111"/>
      <c r="AJ2" s="111"/>
      <c r="AK2" s="111"/>
      <c r="AL2" s="111"/>
      <c r="AM2" s="111"/>
      <c r="AN2" s="111"/>
      <c r="AO2" s="111"/>
      <c r="AP2" s="111"/>
      <c r="AQ2" s="111"/>
      <c r="AS2" s="109" t="s">
        <v>14</v>
      </c>
      <c r="AT2" s="109">
        <v>4841502</v>
      </c>
      <c r="AV2" s="109" t="s">
        <v>14</v>
      </c>
      <c r="AW2" s="109">
        <v>17</v>
      </c>
      <c r="AY2" s="109" t="s">
        <v>15</v>
      </c>
      <c r="AZ2" s="109">
        <v>1</v>
      </c>
      <c r="BB2" s="109" t="s">
        <v>14</v>
      </c>
      <c r="BC2" s="109">
        <v>2</v>
      </c>
    </row>
    <row r="3" s="109" customFormat="1" ht="18" customHeight="1" spans="1:55">
      <c r="A3" s="5"/>
      <c r="B3" s="6"/>
      <c r="C3" s="5" t="s">
        <v>16</v>
      </c>
      <c r="D3" s="59" t="s">
        <v>17</v>
      </c>
      <c r="E3" s="60" t="s">
        <v>18</v>
      </c>
      <c r="F3" s="74" t="s">
        <v>19</v>
      </c>
      <c r="G3" s="5" t="s">
        <v>16</v>
      </c>
      <c r="H3" s="59" t="s">
        <v>17</v>
      </c>
      <c r="I3" s="59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6" t="s">
        <v>19</v>
      </c>
      <c r="O3" s="5" t="s">
        <v>16</v>
      </c>
      <c r="P3" s="74" t="s">
        <v>17</v>
      </c>
      <c r="Q3" s="59" t="s">
        <v>20</v>
      </c>
      <c r="R3" s="74" t="s">
        <v>24</v>
      </c>
      <c r="S3" s="74" t="s">
        <v>25</v>
      </c>
      <c r="T3" s="74" t="s">
        <v>23</v>
      </c>
      <c r="U3" s="74" t="s">
        <v>18</v>
      </c>
      <c r="V3" s="6" t="s">
        <v>19</v>
      </c>
      <c r="W3" s="5" t="s">
        <v>16</v>
      </c>
      <c r="X3" s="60" t="s">
        <v>17</v>
      </c>
      <c r="Y3" s="60" t="s">
        <v>26</v>
      </c>
      <c r="Z3" s="60" t="s">
        <v>27</v>
      </c>
      <c r="AA3" s="74" t="s">
        <v>23</v>
      </c>
      <c r="AB3" s="60" t="s">
        <v>18</v>
      </c>
      <c r="AC3" s="82" t="s">
        <v>19</v>
      </c>
      <c r="AD3" s="60" t="s">
        <v>16</v>
      </c>
      <c r="AE3" s="60" t="s">
        <v>18</v>
      </c>
      <c r="AF3" s="82" t="s">
        <v>19</v>
      </c>
      <c r="AG3" s="88"/>
      <c r="AH3" s="88"/>
      <c r="AI3" s="111"/>
      <c r="AJ3" s="111"/>
      <c r="AK3" s="111" t="s">
        <v>28</v>
      </c>
      <c r="AL3" s="111" t="s">
        <v>29</v>
      </c>
      <c r="AM3" s="111" t="s">
        <v>30</v>
      </c>
      <c r="AN3" s="111" t="s">
        <v>31</v>
      </c>
      <c r="AO3" s="111" t="s">
        <v>32</v>
      </c>
      <c r="AP3" s="111" t="s">
        <v>33</v>
      </c>
      <c r="AQ3" s="111" t="s">
        <v>34</v>
      </c>
      <c r="AS3" s="109" t="s">
        <v>35</v>
      </c>
      <c r="AT3" s="109">
        <v>1237000</v>
      </c>
      <c r="AV3" s="109" t="s">
        <v>36</v>
      </c>
      <c r="AW3" s="109">
        <v>1</v>
      </c>
      <c r="AY3" s="109" t="s">
        <v>14</v>
      </c>
      <c r="AZ3" s="109">
        <v>57</v>
      </c>
      <c r="BB3" s="109" t="s">
        <v>35</v>
      </c>
      <c r="BC3" s="109">
        <v>2</v>
      </c>
    </row>
    <row r="4" s="109" customFormat="1" ht="17.25" spans="1:55">
      <c r="A4" s="11" t="s">
        <v>37</v>
      </c>
      <c r="B4" s="12" t="s">
        <v>38</v>
      </c>
      <c r="C4" s="13">
        <v>2000</v>
      </c>
      <c r="D4" s="14">
        <v>0</v>
      </c>
      <c r="E4" s="14">
        <v>1160</v>
      </c>
      <c r="F4" s="99">
        <f t="shared" ref="F4:F15" si="0">E4/C4</f>
        <v>0.58</v>
      </c>
      <c r="G4" s="13">
        <v>150</v>
      </c>
      <c r="H4" s="15">
        <v>1.75</v>
      </c>
      <c r="I4" s="15">
        <f>VLOOKUP(B4,$AK:$AQ,7,FALSE)/10000</f>
        <v>69.75</v>
      </c>
      <c r="J4" s="15">
        <f>IFERROR(VLOOKUP(B4,$AS:$AT,2,FALSE)/10000,0)</f>
        <v>0</v>
      </c>
      <c r="K4" s="15"/>
      <c r="L4" s="15"/>
      <c r="M4" s="15">
        <f t="shared" ref="M4:M8" si="1">SUM(I4:L4)</f>
        <v>69.75</v>
      </c>
      <c r="N4" s="16">
        <f t="shared" ref="N4:N24" si="2">M4/G4</f>
        <v>0.465</v>
      </c>
      <c r="O4" s="11" t="s">
        <v>39</v>
      </c>
      <c r="P4" s="15">
        <v>0</v>
      </c>
      <c r="Q4" s="103">
        <f>VLOOKUP(B4,$AK:$AQ,5,FALSE)</f>
        <v>4</v>
      </c>
      <c r="R4" s="75"/>
      <c r="S4" s="75">
        <f>IFERROR(VLOOKUP(B4,$AV:$AW,2,FALSE),0)</f>
        <v>0</v>
      </c>
      <c r="T4" s="75"/>
      <c r="U4" s="15">
        <f t="shared" ref="U4:U8" si="3">SUM(Q4:S4)</f>
        <v>4</v>
      </c>
      <c r="V4" s="12" t="s">
        <v>39</v>
      </c>
      <c r="W4" s="11">
        <v>3</v>
      </c>
      <c r="X4" s="15">
        <v>0</v>
      </c>
      <c r="Y4" s="15">
        <f>IFERROR(VLOOKUP(B4,$AY:$AZ,2,FALSE),0)</f>
        <v>3</v>
      </c>
      <c r="Z4" s="83">
        <v>1</v>
      </c>
      <c r="AA4" s="83"/>
      <c r="AB4" s="15">
        <f t="shared" ref="AB4:AB8" si="4">SUM(Y4:AA4)</f>
        <v>4</v>
      </c>
      <c r="AC4" s="84">
        <f t="shared" ref="AC4:AC24" si="5">AB4/W4</f>
        <v>1.33333333333333</v>
      </c>
      <c r="AD4" s="11">
        <v>2</v>
      </c>
      <c r="AE4" s="14">
        <f>IFERROR(VLOOKUP(B4,$BB:$BC,2,FALSE),0)</f>
        <v>1</v>
      </c>
      <c r="AF4" s="84">
        <f t="shared" ref="AF4:AF24" si="6">AE4/AD4</f>
        <v>0.5</v>
      </c>
      <c r="AG4" s="84">
        <f t="shared" ref="AG4:AG15" si="7">IF(F4&gt;1.2,1.2,F4)*0.6+IF(N4&gt;1.2,1.2,N4)*0.2+IF(AC4&gt;1.2,1.2,AC4)*0.1+IF(AF4&gt;1.2,1.2,AF4)*0.1</f>
        <v>0.611</v>
      </c>
      <c r="AH4" s="89">
        <f>AG9</f>
        <v>0.710296897192513</v>
      </c>
      <c r="AI4" s="111"/>
      <c r="AJ4" s="111"/>
      <c r="AK4" s="111" t="s">
        <v>40</v>
      </c>
      <c r="AL4" s="111">
        <v>0</v>
      </c>
      <c r="AM4" s="111">
        <v>0</v>
      </c>
      <c r="AN4" s="111">
        <v>0</v>
      </c>
      <c r="AO4" s="111">
        <v>0</v>
      </c>
      <c r="AP4" s="111">
        <v>0</v>
      </c>
      <c r="AQ4" s="111">
        <v>200000</v>
      </c>
      <c r="AS4" s="109" t="s">
        <v>41</v>
      </c>
      <c r="AT4" s="109">
        <v>298000</v>
      </c>
      <c r="AV4" s="109" t="s">
        <v>35</v>
      </c>
      <c r="AW4" s="109">
        <v>4</v>
      </c>
      <c r="AY4" s="109" t="s">
        <v>42</v>
      </c>
      <c r="AZ4" s="109">
        <v>2</v>
      </c>
      <c r="BB4" s="109" t="s">
        <v>43</v>
      </c>
      <c r="BC4" s="109">
        <v>2</v>
      </c>
    </row>
    <row r="5" s="109" customFormat="1" ht="16" customHeight="1" spans="1:55">
      <c r="A5" s="17"/>
      <c r="B5" s="18" t="s">
        <v>44</v>
      </c>
      <c r="C5" s="19">
        <v>2000</v>
      </c>
      <c r="D5" s="14">
        <v>0</v>
      </c>
      <c r="E5" s="14">
        <v>1282</v>
      </c>
      <c r="F5" s="99">
        <f t="shared" si="0"/>
        <v>0.641</v>
      </c>
      <c r="G5" s="19">
        <v>150</v>
      </c>
      <c r="H5" s="15">
        <v>10</v>
      </c>
      <c r="I5" s="15">
        <f>VLOOKUP(B5,$AK:$AQ,7,FALSE)/10000</f>
        <v>28</v>
      </c>
      <c r="J5" s="15">
        <f>IFERROR(VLOOKUP(B5,$AS:$AT,2,FALSE)/10000,0)</f>
        <v>0</v>
      </c>
      <c r="K5" s="15"/>
      <c r="L5" s="15"/>
      <c r="M5" s="15">
        <f t="shared" si="1"/>
        <v>28</v>
      </c>
      <c r="N5" s="61">
        <f t="shared" si="2"/>
        <v>0.186666666666667</v>
      </c>
      <c r="O5" s="17" t="s">
        <v>39</v>
      </c>
      <c r="P5" s="15">
        <v>0</v>
      </c>
      <c r="Q5" s="103">
        <f>VLOOKUP(B5,$AK:$AQ,5,FALSE)</f>
        <v>0</v>
      </c>
      <c r="R5" s="76"/>
      <c r="S5" s="75">
        <f>IFERROR(VLOOKUP(B5,$AV:$AW,2,FALSE),0)</f>
        <v>0</v>
      </c>
      <c r="T5" s="75"/>
      <c r="U5" s="15">
        <f t="shared" si="3"/>
        <v>0</v>
      </c>
      <c r="V5" s="18" t="s">
        <v>39</v>
      </c>
      <c r="W5" s="11">
        <v>3</v>
      </c>
      <c r="X5" s="15">
        <v>0</v>
      </c>
      <c r="Y5" s="15">
        <f>IFERROR(VLOOKUP(B5,$AY:$AZ,2,FALSE),0)</f>
        <v>0</v>
      </c>
      <c r="Z5" s="83"/>
      <c r="AA5" s="83"/>
      <c r="AB5" s="15">
        <f t="shared" si="4"/>
        <v>0</v>
      </c>
      <c r="AC5" s="84">
        <f t="shared" si="5"/>
        <v>0</v>
      </c>
      <c r="AD5" s="11">
        <v>2</v>
      </c>
      <c r="AE5" s="14">
        <f>IFERROR(VLOOKUP(B5,$BB:$BC,2,FALSE),0)</f>
        <v>0</v>
      </c>
      <c r="AF5" s="84">
        <f t="shared" si="6"/>
        <v>0</v>
      </c>
      <c r="AG5" s="84">
        <f t="shared" si="7"/>
        <v>0.421933333333333</v>
      </c>
      <c r="AH5" s="89"/>
      <c r="AI5" s="111"/>
      <c r="AJ5" s="111"/>
      <c r="AK5" s="111" t="s">
        <v>45</v>
      </c>
      <c r="AL5" s="111">
        <v>0</v>
      </c>
      <c r="AM5" s="111">
        <v>0</v>
      </c>
      <c r="AN5" s="111">
        <v>0</v>
      </c>
      <c r="AO5" s="111">
        <v>0</v>
      </c>
      <c r="AP5" s="111">
        <v>0</v>
      </c>
      <c r="AQ5" s="111">
        <v>0</v>
      </c>
      <c r="AS5" s="109" t="s">
        <v>43</v>
      </c>
      <c r="AT5" s="109">
        <v>498000</v>
      </c>
      <c r="AV5" s="109" t="s">
        <v>43</v>
      </c>
      <c r="AW5" s="109">
        <v>1</v>
      </c>
      <c r="AY5" s="109" t="s">
        <v>46</v>
      </c>
      <c r="AZ5" s="109">
        <v>1</v>
      </c>
      <c r="BB5" s="109" t="s">
        <v>47</v>
      </c>
      <c r="BC5" s="109">
        <v>2</v>
      </c>
    </row>
    <row r="6" s="109" customFormat="1" ht="17.25" spans="1:55">
      <c r="A6" s="17"/>
      <c r="B6" s="18" t="s">
        <v>48</v>
      </c>
      <c r="C6" s="19">
        <v>2000</v>
      </c>
      <c r="D6" s="14">
        <v>0</v>
      </c>
      <c r="E6" s="14">
        <v>2499</v>
      </c>
      <c r="F6" s="99">
        <f t="shared" si="0"/>
        <v>1.2495</v>
      </c>
      <c r="G6" s="19">
        <v>200</v>
      </c>
      <c r="H6" s="15">
        <v>8.70000000000002</v>
      </c>
      <c r="I6" s="15">
        <f>VLOOKUP(B6,$AK:$AQ,7,FALSE)/10000</f>
        <v>156.4058</v>
      </c>
      <c r="J6" s="15">
        <f>IFERROR(VLOOKUP(B6,$AS:$AT,2,FALSE)/10000,0)</f>
        <v>5.2</v>
      </c>
      <c r="K6" s="15"/>
      <c r="L6" s="15"/>
      <c r="M6" s="15">
        <f t="shared" si="1"/>
        <v>161.6058</v>
      </c>
      <c r="N6" s="61">
        <f t="shared" si="2"/>
        <v>0.808029</v>
      </c>
      <c r="O6" s="17" t="s">
        <v>39</v>
      </c>
      <c r="P6" s="15">
        <v>0</v>
      </c>
      <c r="Q6" s="103">
        <f>VLOOKUP(B6,$AK:$AQ,5,FALSE)</f>
        <v>1</v>
      </c>
      <c r="R6" s="76"/>
      <c r="S6" s="75">
        <f>IFERROR(VLOOKUP(B6,$AV:$AW,2,FALSE),0)</f>
        <v>0</v>
      </c>
      <c r="T6" s="75"/>
      <c r="U6" s="15">
        <f t="shared" si="3"/>
        <v>1</v>
      </c>
      <c r="V6" s="18" t="s">
        <v>39</v>
      </c>
      <c r="W6" s="11">
        <v>5</v>
      </c>
      <c r="X6" s="15">
        <v>0</v>
      </c>
      <c r="Y6" s="15">
        <f>IFERROR(VLOOKUP(B6,$AY:$AZ,2,FALSE),0)</f>
        <v>1</v>
      </c>
      <c r="Z6" s="83"/>
      <c r="AA6" s="83"/>
      <c r="AB6" s="15">
        <f t="shared" si="4"/>
        <v>1</v>
      </c>
      <c r="AC6" s="84">
        <f t="shared" si="5"/>
        <v>0.2</v>
      </c>
      <c r="AD6" s="11">
        <v>3</v>
      </c>
      <c r="AE6" s="14">
        <f>IFERROR(VLOOKUP(B6,$BB:$BC,2,FALSE),0)</f>
        <v>3</v>
      </c>
      <c r="AF6" s="84">
        <f t="shared" si="6"/>
        <v>1</v>
      </c>
      <c r="AG6" s="84">
        <f t="shared" si="7"/>
        <v>1.0016058</v>
      </c>
      <c r="AH6" s="89"/>
      <c r="AI6" s="111"/>
      <c r="AJ6" s="111"/>
      <c r="AK6" s="111" t="s">
        <v>49</v>
      </c>
      <c r="AL6" s="111">
        <v>0</v>
      </c>
      <c r="AM6" s="111">
        <v>0</v>
      </c>
      <c r="AN6" s="111">
        <v>0</v>
      </c>
      <c r="AO6" s="111">
        <v>0</v>
      </c>
      <c r="AP6" s="111">
        <v>0</v>
      </c>
      <c r="AQ6" s="111">
        <v>0</v>
      </c>
      <c r="AS6" s="109" t="s">
        <v>50</v>
      </c>
      <c r="AT6" s="109">
        <v>1000</v>
      </c>
      <c r="AV6" s="109" t="s">
        <v>51</v>
      </c>
      <c r="AW6" s="109">
        <v>1</v>
      </c>
      <c r="AY6" s="109" t="s">
        <v>36</v>
      </c>
      <c r="AZ6" s="109">
        <v>1</v>
      </c>
      <c r="BB6" s="109" t="s">
        <v>52</v>
      </c>
      <c r="BC6" s="109">
        <v>3</v>
      </c>
    </row>
    <row r="7" s="109" customFormat="1" ht="17.25" spans="1:55">
      <c r="A7" s="22"/>
      <c r="B7" s="18" t="s">
        <v>53</v>
      </c>
      <c r="C7" s="19">
        <v>2000</v>
      </c>
      <c r="D7" s="14">
        <v>0</v>
      </c>
      <c r="E7" s="14">
        <v>1058.5</v>
      </c>
      <c r="F7" s="99">
        <f t="shared" si="0"/>
        <v>0.52925</v>
      </c>
      <c r="G7" s="19">
        <v>150</v>
      </c>
      <c r="H7" s="15">
        <v>0</v>
      </c>
      <c r="I7" s="15">
        <f>VLOOKUP(B7,$AK:$AQ,7,FALSE)/10000</f>
        <v>2</v>
      </c>
      <c r="J7" s="15">
        <f>IFERROR(VLOOKUP(B7,$AS:$AT,2,FALSE)/10000,0)</f>
        <v>0</v>
      </c>
      <c r="K7" s="15"/>
      <c r="L7" s="15"/>
      <c r="M7" s="15">
        <f t="shared" si="1"/>
        <v>2</v>
      </c>
      <c r="N7" s="61">
        <f t="shared" si="2"/>
        <v>0.0133333333333333</v>
      </c>
      <c r="O7" s="17" t="s">
        <v>39</v>
      </c>
      <c r="P7" s="15">
        <v>0</v>
      </c>
      <c r="Q7" s="103">
        <f>VLOOKUP(B7,$AK:$AQ,5,FALSE)</f>
        <v>0</v>
      </c>
      <c r="R7" s="76"/>
      <c r="S7" s="75">
        <f>IFERROR(VLOOKUP(B7,$AV:$AW,2,FALSE),0)</f>
        <v>0</v>
      </c>
      <c r="T7" s="75"/>
      <c r="U7" s="15">
        <f t="shared" si="3"/>
        <v>0</v>
      </c>
      <c r="V7" s="18" t="s">
        <v>39</v>
      </c>
      <c r="W7" s="11">
        <v>3</v>
      </c>
      <c r="X7" s="15">
        <v>0</v>
      </c>
      <c r="Y7" s="15">
        <f>IFERROR(VLOOKUP(B7,$AY:$AZ,2,FALSE),0)</f>
        <v>0</v>
      </c>
      <c r="Z7" s="83"/>
      <c r="AA7" s="83"/>
      <c r="AB7" s="15">
        <f t="shared" si="4"/>
        <v>0</v>
      </c>
      <c r="AC7" s="84">
        <f t="shared" si="5"/>
        <v>0</v>
      </c>
      <c r="AD7" s="11">
        <v>2</v>
      </c>
      <c r="AE7" s="14">
        <f>IFERROR(VLOOKUP(B7,$BB:$BC,2,FALSE),0)</f>
        <v>0</v>
      </c>
      <c r="AF7" s="84">
        <f t="shared" si="6"/>
        <v>0</v>
      </c>
      <c r="AG7" s="84">
        <f t="shared" si="7"/>
        <v>0.320216666666667</v>
      </c>
      <c r="AH7" s="89"/>
      <c r="AI7" s="111"/>
      <c r="AJ7" s="111"/>
      <c r="AK7" s="111" t="s">
        <v>54</v>
      </c>
      <c r="AL7" s="111">
        <v>0</v>
      </c>
      <c r="AM7" s="111">
        <v>0</v>
      </c>
      <c r="AN7" s="111">
        <v>0</v>
      </c>
      <c r="AO7" s="111">
        <v>0</v>
      </c>
      <c r="AP7" s="111">
        <v>0</v>
      </c>
      <c r="AQ7" s="111">
        <v>0</v>
      </c>
      <c r="AS7" s="109" t="s">
        <v>51</v>
      </c>
      <c r="AT7" s="109">
        <v>200000</v>
      </c>
      <c r="AV7" s="109" t="s">
        <v>47</v>
      </c>
      <c r="AW7" s="109">
        <v>30</v>
      </c>
      <c r="AY7" s="109" t="s">
        <v>55</v>
      </c>
      <c r="AZ7" s="109">
        <v>1</v>
      </c>
      <c r="BB7" s="109" t="s">
        <v>56</v>
      </c>
      <c r="BC7" s="109">
        <v>1</v>
      </c>
    </row>
    <row r="8" s="109" customFormat="1" ht="17.25" spans="1:55">
      <c r="A8" s="22"/>
      <c r="B8" s="12" t="s">
        <v>43</v>
      </c>
      <c r="C8" s="13">
        <v>2000</v>
      </c>
      <c r="D8" s="14">
        <v>300</v>
      </c>
      <c r="E8" s="14">
        <v>2795</v>
      </c>
      <c r="F8" s="99">
        <f t="shared" si="0"/>
        <v>1.3975</v>
      </c>
      <c r="G8" s="13">
        <v>150</v>
      </c>
      <c r="H8" s="15">
        <v>1</v>
      </c>
      <c r="I8" s="15">
        <f>VLOOKUP(B8,$AK:$AQ,7,FALSE)/10000</f>
        <v>59.9935</v>
      </c>
      <c r="J8" s="15">
        <f>IFERROR(VLOOKUP(B8,$AS:$AT,2,FALSE)/10000,0)</f>
        <v>49.8</v>
      </c>
      <c r="K8" s="15"/>
      <c r="L8" s="15"/>
      <c r="M8" s="15">
        <f t="shared" si="1"/>
        <v>109.7935</v>
      </c>
      <c r="N8" s="61">
        <f t="shared" si="2"/>
        <v>0.731956666666667</v>
      </c>
      <c r="O8" s="11"/>
      <c r="P8" s="15">
        <v>0</v>
      </c>
      <c r="Q8" s="103">
        <f>VLOOKUP(B8,$AK:$AQ,5,FALSE)</f>
        <v>0</v>
      </c>
      <c r="R8" s="75"/>
      <c r="S8" s="75">
        <f>IFERROR(VLOOKUP(B8,$AV:$AW,2,FALSE),0)</f>
        <v>1</v>
      </c>
      <c r="T8" s="75"/>
      <c r="U8" s="15">
        <f t="shared" si="3"/>
        <v>1</v>
      </c>
      <c r="V8" s="18" t="s">
        <v>39</v>
      </c>
      <c r="W8" s="11">
        <v>3</v>
      </c>
      <c r="X8" s="15">
        <v>0</v>
      </c>
      <c r="Y8" s="15">
        <f>IFERROR(VLOOKUP(B8,$AY:$AZ,2,FALSE),0)</f>
        <v>1</v>
      </c>
      <c r="Z8" s="83"/>
      <c r="AA8" s="83"/>
      <c r="AB8" s="15">
        <f t="shared" si="4"/>
        <v>1</v>
      </c>
      <c r="AC8" s="84">
        <f t="shared" si="5"/>
        <v>0.333333333333333</v>
      </c>
      <c r="AD8" s="11">
        <v>2</v>
      </c>
      <c r="AE8" s="14">
        <f>IFERROR(VLOOKUP(B8,$BB:$BC,2,FALSE),0)</f>
        <v>2</v>
      </c>
      <c r="AF8" s="84">
        <f t="shared" si="6"/>
        <v>1</v>
      </c>
      <c r="AG8" s="84">
        <f t="shared" si="7"/>
        <v>0.999724666666667</v>
      </c>
      <c r="AH8" s="89"/>
      <c r="AI8" s="111"/>
      <c r="AJ8" s="111"/>
      <c r="AK8" s="111" t="s">
        <v>57</v>
      </c>
      <c r="AL8" s="111">
        <v>0</v>
      </c>
      <c r="AM8" s="111">
        <v>0</v>
      </c>
      <c r="AN8" s="111">
        <v>0</v>
      </c>
      <c r="AO8" s="111">
        <v>0</v>
      </c>
      <c r="AP8" s="111">
        <v>0</v>
      </c>
      <c r="AQ8" s="111">
        <v>0</v>
      </c>
      <c r="AS8" s="109" t="s">
        <v>47</v>
      </c>
      <c r="AT8" s="109">
        <v>4436035</v>
      </c>
      <c r="AV8" s="109" t="s">
        <v>52</v>
      </c>
      <c r="AW8" s="109">
        <v>29</v>
      </c>
      <c r="AY8" s="109" t="s">
        <v>58</v>
      </c>
      <c r="AZ8" s="109">
        <v>1</v>
      </c>
      <c r="BB8" s="109" t="s">
        <v>48</v>
      </c>
      <c r="BC8" s="109">
        <v>3</v>
      </c>
    </row>
    <row r="9" s="109" customFormat="1" ht="18.75" spans="1:55">
      <c r="A9" s="23"/>
      <c r="B9" s="24" t="s">
        <v>59</v>
      </c>
      <c r="C9" s="25">
        <f t="shared" ref="C9:G9" si="8">SUM(C4:C8)</f>
        <v>10000</v>
      </c>
      <c r="D9" s="26">
        <f t="shared" si="8"/>
        <v>300</v>
      </c>
      <c r="E9" s="26">
        <f t="shared" si="8"/>
        <v>8794.5</v>
      </c>
      <c r="F9" s="100">
        <f t="shared" si="0"/>
        <v>0.87945</v>
      </c>
      <c r="G9" s="25">
        <f t="shared" si="8"/>
        <v>800</v>
      </c>
      <c r="H9" s="63">
        <v>21.45</v>
      </c>
      <c r="I9" s="63">
        <f t="shared" ref="I9:M9" si="9">SUM(I4:I8)</f>
        <v>316.1493</v>
      </c>
      <c r="J9" s="63">
        <f t="shared" si="9"/>
        <v>55</v>
      </c>
      <c r="K9" s="63"/>
      <c r="L9" s="63"/>
      <c r="M9" s="63">
        <f t="shared" si="9"/>
        <v>371.1493</v>
      </c>
      <c r="N9" s="29">
        <f t="shared" si="2"/>
        <v>0.463936625</v>
      </c>
      <c r="O9" s="65" t="s">
        <v>39</v>
      </c>
      <c r="P9" s="63">
        <v>0</v>
      </c>
      <c r="Q9" s="63">
        <f t="shared" ref="Q9:T9" si="10">SUM(Q4:Q7)</f>
        <v>5</v>
      </c>
      <c r="R9" s="63">
        <f t="shared" si="10"/>
        <v>0</v>
      </c>
      <c r="S9" s="63">
        <f t="shared" si="10"/>
        <v>0</v>
      </c>
      <c r="T9" s="63">
        <f t="shared" si="10"/>
        <v>0</v>
      </c>
      <c r="U9" s="63">
        <f t="shared" ref="U9:Y9" si="11">SUM(U4:U8)</f>
        <v>6</v>
      </c>
      <c r="V9" s="24" t="s">
        <v>39</v>
      </c>
      <c r="W9" s="65">
        <f t="shared" si="11"/>
        <v>17</v>
      </c>
      <c r="X9" s="63">
        <f t="shared" si="11"/>
        <v>0</v>
      </c>
      <c r="Y9" s="62">
        <f t="shared" si="11"/>
        <v>5</v>
      </c>
      <c r="Z9" s="62"/>
      <c r="AA9" s="62"/>
      <c r="AB9" s="63">
        <f t="shared" ref="AB9:AE9" si="12">SUM(AB4:AB8)</f>
        <v>6</v>
      </c>
      <c r="AC9" s="85">
        <f t="shared" si="5"/>
        <v>0.352941176470588</v>
      </c>
      <c r="AD9" s="65">
        <f t="shared" si="12"/>
        <v>11</v>
      </c>
      <c r="AE9" s="62">
        <f t="shared" si="12"/>
        <v>6</v>
      </c>
      <c r="AF9" s="85">
        <f t="shared" si="6"/>
        <v>0.545454545454545</v>
      </c>
      <c r="AG9" s="85">
        <f t="shared" si="7"/>
        <v>0.710296897192513</v>
      </c>
      <c r="AH9" s="90"/>
      <c r="AI9" s="111"/>
      <c r="AJ9" s="111"/>
      <c r="AK9" s="111" t="s">
        <v>60</v>
      </c>
      <c r="AL9" s="111">
        <v>0</v>
      </c>
      <c r="AM9" s="111">
        <v>0</v>
      </c>
      <c r="AN9" s="111">
        <v>0</v>
      </c>
      <c r="AO9" s="111">
        <v>2</v>
      </c>
      <c r="AP9" s="111">
        <v>2000</v>
      </c>
      <c r="AQ9" s="111">
        <v>38000</v>
      </c>
      <c r="AS9" s="109" t="s">
        <v>61</v>
      </c>
      <c r="AT9" s="109">
        <v>40000</v>
      </c>
      <c r="AV9" s="109" t="s">
        <v>56</v>
      </c>
      <c r="AW9" s="109">
        <v>1</v>
      </c>
      <c r="AY9" s="109" t="s">
        <v>35</v>
      </c>
      <c r="AZ9" s="109">
        <v>20</v>
      </c>
      <c r="BB9" s="109" t="s">
        <v>62</v>
      </c>
      <c r="BC9" s="109">
        <v>1</v>
      </c>
    </row>
    <row r="10" s="109" customFormat="1" ht="18" customHeight="1" spans="1:55">
      <c r="A10" s="11" t="s">
        <v>63</v>
      </c>
      <c r="B10" s="30" t="s">
        <v>64</v>
      </c>
      <c r="C10" s="13">
        <v>2000</v>
      </c>
      <c r="D10" s="14">
        <v>0</v>
      </c>
      <c r="E10" s="14">
        <v>1654</v>
      </c>
      <c r="F10" s="99">
        <f t="shared" si="0"/>
        <v>0.827</v>
      </c>
      <c r="G10" s="13">
        <v>150</v>
      </c>
      <c r="H10" s="15">
        <v>0</v>
      </c>
      <c r="I10" s="15">
        <f>VLOOKUP(B10,$AK:$AQ,7,FALSE)/10000</f>
        <v>12.1</v>
      </c>
      <c r="J10" s="15">
        <f>IFERROR(VLOOKUP(B10,$AS:$AT,2,FALSE)/10000,0)</f>
        <v>0</v>
      </c>
      <c r="K10" s="15"/>
      <c r="L10" s="15"/>
      <c r="M10" s="15">
        <f t="shared" ref="M10:M14" si="13">SUM(I10:L10)</f>
        <v>12.1</v>
      </c>
      <c r="N10" s="16">
        <f t="shared" si="2"/>
        <v>0.0806666666666667</v>
      </c>
      <c r="O10" s="11" t="s">
        <v>39</v>
      </c>
      <c r="P10" s="15">
        <v>0</v>
      </c>
      <c r="Q10" s="103">
        <f>VLOOKUP(B10,$AK:$AQ,5,FALSE)</f>
        <v>3</v>
      </c>
      <c r="R10" s="75"/>
      <c r="S10" s="75">
        <f>IFERROR(VLOOKUP(B10,$AV:$AW,2,FALSE),0)</f>
        <v>0</v>
      </c>
      <c r="T10" s="75"/>
      <c r="U10" s="15">
        <f t="shared" ref="U10:U13" si="14">SUM(Q10:S10)</f>
        <v>3</v>
      </c>
      <c r="V10" s="12" t="s">
        <v>39</v>
      </c>
      <c r="W10" s="11">
        <v>3</v>
      </c>
      <c r="X10" s="15">
        <v>0</v>
      </c>
      <c r="Y10" s="15">
        <f>IFERROR(VLOOKUP(B10,$AY:$AZ,2,FALSE),0)</f>
        <v>1</v>
      </c>
      <c r="Z10" s="83"/>
      <c r="AA10" s="83"/>
      <c r="AB10" s="15">
        <f t="shared" ref="AB10:AB14" si="15">SUM(Y10:AA10)</f>
        <v>1</v>
      </c>
      <c r="AC10" s="84">
        <f t="shared" si="5"/>
        <v>0.333333333333333</v>
      </c>
      <c r="AD10" s="11">
        <v>2</v>
      </c>
      <c r="AE10" s="14">
        <f>IFERROR(VLOOKUP(B10,$BB:$BC,2,FALSE),0)</f>
        <v>0</v>
      </c>
      <c r="AF10" s="84">
        <f t="shared" si="6"/>
        <v>0</v>
      </c>
      <c r="AG10" s="84">
        <f t="shared" si="7"/>
        <v>0.545666666666667</v>
      </c>
      <c r="AH10" s="89">
        <f>AG15</f>
        <v>0.633699066666667</v>
      </c>
      <c r="AI10" s="111"/>
      <c r="AJ10" s="111"/>
      <c r="AK10" s="111" t="s">
        <v>65</v>
      </c>
      <c r="AL10" s="111">
        <v>0</v>
      </c>
      <c r="AM10" s="111">
        <v>0</v>
      </c>
      <c r="AN10" s="111">
        <v>0</v>
      </c>
      <c r="AO10" s="111">
        <v>0</v>
      </c>
      <c r="AP10" s="111">
        <v>0</v>
      </c>
      <c r="AQ10" s="111">
        <v>0</v>
      </c>
      <c r="AS10" s="109" t="s">
        <v>52</v>
      </c>
      <c r="AT10" s="109">
        <v>7479700</v>
      </c>
      <c r="AV10" s="109" t="s">
        <v>66</v>
      </c>
      <c r="AW10" s="109">
        <v>15</v>
      </c>
      <c r="AY10" s="109" t="s">
        <v>67</v>
      </c>
      <c r="AZ10" s="109">
        <v>1</v>
      </c>
      <c r="BB10" s="109" t="s">
        <v>66</v>
      </c>
      <c r="BC10" s="109">
        <v>7</v>
      </c>
    </row>
    <row r="11" s="109" customFormat="1" ht="17.25" spans="1:55">
      <c r="A11" s="17"/>
      <c r="B11" s="32" t="s">
        <v>46</v>
      </c>
      <c r="C11" s="19">
        <v>2000</v>
      </c>
      <c r="D11" s="14">
        <v>0</v>
      </c>
      <c r="E11" s="14">
        <v>1906</v>
      </c>
      <c r="F11" s="99">
        <f t="shared" si="0"/>
        <v>0.953</v>
      </c>
      <c r="G11" s="19">
        <v>150</v>
      </c>
      <c r="H11" s="15">
        <v>0</v>
      </c>
      <c r="I11" s="15">
        <f>VLOOKUP(B11,$AK:$AQ,7,FALSE)/10000</f>
        <v>36.56</v>
      </c>
      <c r="J11" s="15">
        <f>IFERROR(VLOOKUP(B11,$AS:$AT,2,FALSE)/10000,0)</f>
        <v>0</v>
      </c>
      <c r="K11" s="20"/>
      <c r="L11" s="20"/>
      <c r="M11" s="15">
        <f t="shared" si="13"/>
        <v>36.56</v>
      </c>
      <c r="N11" s="61">
        <f t="shared" si="2"/>
        <v>0.243733333333333</v>
      </c>
      <c r="O11" s="17" t="s">
        <v>39</v>
      </c>
      <c r="P11" s="15">
        <v>0</v>
      </c>
      <c r="Q11" s="103">
        <f>VLOOKUP(B11,$AK:$AQ,5,FALSE)</f>
        <v>1</v>
      </c>
      <c r="R11" s="76"/>
      <c r="S11" s="75">
        <f>IFERROR(VLOOKUP(B11,$AV:$AW,2,FALSE),0)</f>
        <v>0</v>
      </c>
      <c r="T11" s="75"/>
      <c r="U11" s="20">
        <f t="shared" si="14"/>
        <v>1</v>
      </c>
      <c r="V11" s="18" t="s">
        <v>39</v>
      </c>
      <c r="W11" s="11">
        <v>3</v>
      </c>
      <c r="X11" s="15">
        <v>0</v>
      </c>
      <c r="Y11" s="15">
        <f>IFERROR(VLOOKUP(B11,$AY:$AZ,2,FALSE),0)</f>
        <v>1</v>
      </c>
      <c r="Z11" s="83"/>
      <c r="AA11" s="83"/>
      <c r="AB11" s="15">
        <f t="shared" si="15"/>
        <v>1</v>
      </c>
      <c r="AC11" s="84">
        <f t="shared" si="5"/>
        <v>0.333333333333333</v>
      </c>
      <c r="AD11" s="11">
        <v>2</v>
      </c>
      <c r="AE11" s="14">
        <f>IFERROR(VLOOKUP(B11,$BB:$BC,2,FALSE),0)</f>
        <v>0</v>
      </c>
      <c r="AF11" s="84">
        <f t="shared" si="6"/>
        <v>0</v>
      </c>
      <c r="AG11" s="84">
        <f t="shared" si="7"/>
        <v>0.65388</v>
      </c>
      <c r="AH11" s="89"/>
      <c r="AI11" s="111"/>
      <c r="AJ11" s="111"/>
      <c r="AK11" s="111" t="s">
        <v>68</v>
      </c>
      <c r="AL11" s="111">
        <v>0</v>
      </c>
      <c r="AM11" s="111">
        <v>0</v>
      </c>
      <c r="AN11" s="111">
        <v>0</v>
      </c>
      <c r="AO11" s="111">
        <v>0</v>
      </c>
      <c r="AP11" s="111">
        <v>0</v>
      </c>
      <c r="AQ11" s="111">
        <v>0</v>
      </c>
      <c r="AS11" s="109" t="s">
        <v>69</v>
      </c>
      <c r="AT11" s="109">
        <v>60000</v>
      </c>
      <c r="AV11" s="109" t="s">
        <v>70</v>
      </c>
      <c r="AW11" s="109">
        <v>16</v>
      </c>
      <c r="AY11" s="109" t="s">
        <v>41</v>
      </c>
      <c r="AZ11" s="109">
        <v>1</v>
      </c>
      <c r="BB11" s="109" t="s">
        <v>70</v>
      </c>
      <c r="BC11" s="109">
        <v>4</v>
      </c>
    </row>
    <row r="12" s="109" customFormat="1" ht="17.25" spans="1:55">
      <c r="A12" s="17"/>
      <c r="B12" s="32" t="s">
        <v>62</v>
      </c>
      <c r="C12" s="19">
        <v>2000</v>
      </c>
      <c r="D12" s="14">
        <v>0</v>
      </c>
      <c r="E12" s="14">
        <v>1639</v>
      </c>
      <c r="F12" s="99">
        <f t="shared" si="0"/>
        <v>0.8195</v>
      </c>
      <c r="G12" s="19">
        <v>150</v>
      </c>
      <c r="H12" s="15">
        <v>12</v>
      </c>
      <c r="I12" s="15">
        <f>VLOOKUP(B12,$AK:$AQ,7,FALSE)/10000</f>
        <v>86.469</v>
      </c>
      <c r="J12" s="15">
        <f>IFERROR(VLOOKUP(B12,$AS:$AT,2,FALSE)/10000,0)</f>
        <v>0</v>
      </c>
      <c r="K12" s="20"/>
      <c r="L12" s="20"/>
      <c r="M12" s="15">
        <f t="shared" si="13"/>
        <v>86.469</v>
      </c>
      <c r="N12" s="61">
        <f t="shared" si="2"/>
        <v>0.57646</v>
      </c>
      <c r="O12" s="17" t="s">
        <v>39</v>
      </c>
      <c r="P12" s="15">
        <v>0</v>
      </c>
      <c r="Q12" s="103">
        <f>VLOOKUP(B12,$AK:$AQ,5,FALSE)</f>
        <v>0</v>
      </c>
      <c r="R12" s="76"/>
      <c r="S12" s="75">
        <f>IFERROR(VLOOKUP(B12,$AV:$AW,2,FALSE),0)</f>
        <v>0</v>
      </c>
      <c r="T12" s="75"/>
      <c r="U12" s="20">
        <f t="shared" si="14"/>
        <v>0</v>
      </c>
      <c r="V12" s="18" t="s">
        <v>39</v>
      </c>
      <c r="W12" s="11">
        <v>3</v>
      </c>
      <c r="X12" s="15">
        <v>0</v>
      </c>
      <c r="Y12" s="15">
        <f>IFERROR(VLOOKUP(B12,$AY:$AZ,2,FALSE),0)</f>
        <v>0</v>
      </c>
      <c r="Z12" s="83"/>
      <c r="AA12" s="83"/>
      <c r="AB12" s="15">
        <f t="shared" si="15"/>
        <v>0</v>
      </c>
      <c r="AC12" s="84">
        <f t="shared" si="5"/>
        <v>0</v>
      </c>
      <c r="AD12" s="11">
        <v>2</v>
      </c>
      <c r="AE12" s="14">
        <f>IFERROR(VLOOKUP(B12,$BB:$BC,2,FALSE),0)</f>
        <v>1</v>
      </c>
      <c r="AF12" s="84">
        <f t="shared" si="6"/>
        <v>0.5</v>
      </c>
      <c r="AG12" s="84">
        <f t="shared" si="7"/>
        <v>0.656992</v>
      </c>
      <c r="AH12" s="89"/>
      <c r="AI12" s="111"/>
      <c r="AJ12" s="111"/>
      <c r="AK12" s="111" t="s">
        <v>71</v>
      </c>
      <c r="AL12" s="111">
        <v>0</v>
      </c>
      <c r="AM12" s="111">
        <v>0</v>
      </c>
      <c r="AN12" s="111">
        <v>0</v>
      </c>
      <c r="AO12" s="111">
        <v>0</v>
      </c>
      <c r="AP12" s="111">
        <v>0</v>
      </c>
      <c r="AQ12" s="111">
        <v>0</v>
      </c>
      <c r="AS12" s="109" t="s">
        <v>72</v>
      </c>
      <c r="AT12" s="109">
        <v>210000</v>
      </c>
      <c r="AV12" s="109" t="s">
        <v>73</v>
      </c>
      <c r="AW12" s="109">
        <v>14</v>
      </c>
      <c r="AY12" s="109" t="s">
        <v>43</v>
      </c>
      <c r="AZ12" s="109">
        <v>1</v>
      </c>
      <c r="BB12" s="109" t="s">
        <v>38</v>
      </c>
      <c r="BC12" s="109">
        <v>1</v>
      </c>
    </row>
    <row r="13" s="109" customFormat="1" ht="17.25" spans="1:55">
      <c r="A13" s="22"/>
      <c r="B13" s="35" t="s">
        <v>74</v>
      </c>
      <c r="C13" s="36">
        <v>2000</v>
      </c>
      <c r="D13" s="20">
        <v>0</v>
      </c>
      <c r="E13" s="20">
        <v>1728.5</v>
      </c>
      <c r="F13" s="99">
        <f t="shared" si="0"/>
        <v>0.86425</v>
      </c>
      <c r="G13" s="19">
        <v>150</v>
      </c>
      <c r="H13" s="15">
        <v>0</v>
      </c>
      <c r="I13" s="15">
        <f>VLOOKUP(B13,$AK:$AQ,7,FALSE)/10000</f>
        <v>84.8891</v>
      </c>
      <c r="J13" s="15">
        <f>IFERROR(VLOOKUP(B13,$AS:$AT,2,FALSE)/10000,0)</f>
        <v>30.7</v>
      </c>
      <c r="K13" s="20">
        <v>100</v>
      </c>
      <c r="L13" s="20">
        <v>20</v>
      </c>
      <c r="M13" s="15">
        <f t="shared" si="13"/>
        <v>235.5891</v>
      </c>
      <c r="N13" s="61">
        <f t="shared" si="2"/>
        <v>1.570594</v>
      </c>
      <c r="O13" s="22" t="s">
        <v>39</v>
      </c>
      <c r="P13" s="15">
        <v>0</v>
      </c>
      <c r="Q13" s="103">
        <f>VLOOKUP(B13,$AK:$AQ,5,FALSE)</f>
        <v>2</v>
      </c>
      <c r="R13" s="77"/>
      <c r="S13" s="75">
        <f>IFERROR(VLOOKUP(B13,$AV:$AW,2,FALSE),0)</f>
        <v>0</v>
      </c>
      <c r="T13" s="75"/>
      <c r="U13" s="20">
        <f t="shared" si="14"/>
        <v>2</v>
      </c>
      <c r="V13" s="78" t="s">
        <v>39</v>
      </c>
      <c r="W13" s="11">
        <v>3</v>
      </c>
      <c r="X13" s="15">
        <v>1</v>
      </c>
      <c r="Y13" s="15">
        <f>IFERROR(VLOOKUP(B13,$AY:$AZ,2,FALSE),0)</f>
        <v>1</v>
      </c>
      <c r="Z13" s="77"/>
      <c r="AA13" s="77">
        <v>1</v>
      </c>
      <c r="AB13" s="15">
        <f t="shared" si="15"/>
        <v>2</v>
      </c>
      <c r="AC13" s="84">
        <f t="shared" si="5"/>
        <v>0.666666666666667</v>
      </c>
      <c r="AD13" s="11">
        <v>2</v>
      </c>
      <c r="AE13" s="14">
        <f>IFERROR(VLOOKUP(B13,$BB:$BC,2,FALSE),0)</f>
        <v>0</v>
      </c>
      <c r="AF13" s="84">
        <f t="shared" si="6"/>
        <v>0</v>
      </c>
      <c r="AG13" s="84">
        <f t="shared" si="7"/>
        <v>0.825216666666667</v>
      </c>
      <c r="AH13" s="89"/>
      <c r="AI13" s="111"/>
      <c r="AJ13" s="111"/>
      <c r="AK13" s="111" t="s">
        <v>75</v>
      </c>
      <c r="AL13" s="111">
        <v>0</v>
      </c>
      <c r="AM13" s="111">
        <v>0</v>
      </c>
      <c r="AN13" s="111">
        <v>0</v>
      </c>
      <c r="AO13" s="111">
        <v>0</v>
      </c>
      <c r="AP13" s="111">
        <v>0</v>
      </c>
      <c r="AQ13" s="111">
        <v>0</v>
      </c>
      <c r="AS13" s="109" t="s">
        <v>76</v>
      </c>
      <c r="AT13" s="109">
        <v>235000</v>
      </c>
      <c r="AV13" s="109" t="s">
        <v>77</v>
      </c>
      <c r="AW13" s="109">
        <v>1</v>
      </c>
      <c r="AY13" s="109" t="s">
        <v>51</v>
      </c>
      <c r="AZ13" s="109">
        <v>1</v>
      </c>
      <c r="BB13" s="109" t="s">
        <v>73</v>
      </c>
      <c r="BC13" s="109">
        <v>5</v>
      </c>
    </row>
    <row r="14" s="109" customFormat="1" ht="17.25" spans="1:52">
      <c r="A14" s="22"/>
      <c r="B14" s="35" t="s">
        <v>56</v>
      </c>
      <c r="C14" s="36">
        <v>2000</v>
      </c>
      <c r="D14" s="20">
        <v>0</v>
      </c>
      <c r="E14" s="20">
        <v>706.5</v>
      </c>
      <c r="F14" s="99">
        <f t="shared" si="0"/>
        <v>0.35325</v>
      </c>
      <c r="G14" s="19">
        <v>150</v>
      </c>
      <c r="H14" s="15">
        <v>0</v>
      </c>
      <c r="I14" s="15">
        <f>VLOOKUP(B14,$AK:$AQ,7,FALSE)/10000</f>
        <v>63.0034</v>
      </c>
      <c r="J14" s="15">
        <f>IFERROR(VLOOKUP(B14,$AS:$AT,2,FALSE)/10000,0)</f>
        <v>0</v>
      </c>
      <c r="K14" s="20"/>
      <c r="L14" s="20"/>
      <c r="M14" s="15">
        <f t="shared" si="13"/>
        <v>63.0034</v>
      </c>
      <c r="N14" s="66">
        <f t="shared" si="2"/>
        <v>0.420022666666667</v>
      </c>
      <c r="O14" s="22" t="s">
        <v>39</v>
      </c>
      <c r="P14" s="15">
        <v>1</v>
      </c>
      <c r="Q14" s="103">
        <f>VLOOKUP(B14,$AK:$AQ,5,FALSE)</f>
        <v>1</v>
      </c>
      <c r="R14" s="77"/>
      <c r="S14" s="75">
        <f>IFERROR(VLOOKUP(B14,$AV:$AW,2,FALSE),0)</f>
        <v>1</v>
      </c>
      <c r="T14" s="75"/>
      <c r="U14" s="20">
        <f t="shared" ref="U14:U22" si="16">SUM(Q14:T14)</f>
        <v>2</v>
      </c>
      <c r="V14" s="78" t="s">
        <v>39</v>
      </c>
      <c r="W14" s="11">
        <v>3</v>
      </c>
      <c r="X14" s="15">
        <v>1</v>
      </c>
      <c r="Y14" s="15">
        <f>IFERROR(VLOOKUP(B14,$AY:$AZ,2,FALSE),0)</f>
        <v>2</v>
      </c>
      <c r="Z14" s="77"/>
      <c r="AA14" s="77"/>
      <c r="AB14" s="15">
        <f t="shared" si="15"/>
        <v>2</v>
      </c>
      <c r="AC14" s="86">
        <f t="shared" si="5"/>
        <v>0.666666666666667</v>
      </c>
      <c r="AD14" s="11">
        <v>2</v>
      </c>
      <c r="AE14" s="14">
        <f>IFERROR(VLOOKUP(B14,$BB:$BC,2,FALSE),0)</f>
        <v>1</v>
      </c>
      <c r="AF14" s="86">
        <f t="shared" si="6"/>
        <v>0.5</v>
      </c>
      <c r="AG14" s="84">
        <f t="shared" si="7"/>
        <v>0.4126212</v>
      </c>
      <c r="AH14" s="89"/>
      <c r="AI14" s="111"/>
      <c r="AJ14" s="111"/>
      <c r="AK14" s="111" t="s">
        <v>78</v>
      </c>
      <c r="AL14" s="111">
        <v>0</v>
      </c>
      <c r="AM14" s="111">
        <v>0</v>
      </c>
      <c r="AN14" s="111">
        <v>0</v>
      </c>
      <c r="AO14" s="111">
        <v>0</v>
      </c>
      <c r="AP14" s="111">
        <v>0</v>
      </c>
      <c r="AQ14" s="111">
        <v>0</v>
      </c>
      <c r="AS14" s="109" t="s">
        <v>74</v>
      </c>
      <c r="AT14" s="109">
        <v>307000</v>
      </c>
      <c r="AV14" s="109" t="s">
        <v>79</v>
      </c>
      <c r="AW14" s="109">
        <v>1</v>
      </c>
      <c r="AY14" s="109" t="s">
        <v>47</v>
      </c>
      <c r="AZ14" s="109">
        <v>75</v>
      </c>
    </row>
    <row r="15" s="110" customFormat="1" ht="18.75" spans="1:52">
      <c r="A15" s="38"/>
      <c r="B15" s="39" t="s">
        <v>59</v>
      </c>
      <c r="C15" s="40">
        <f t="shared" ref="C15:G15" si="17">SUM(C10:C14)</f>
        <v>10000</v>
      </c>
      <c r="D15" s="26">
        <f t="shared" si="17"/>
        <v>0</v>
      </c>
      <c r="E15" s="26">
        <f t="shared" si="17"/>
        <v>7634</v>
      </c>
      <c r="F15" s="100">
        <f t="shared" si="0"/>
        <v>0.7634</v>
      </c>
      <c r="G15" s="40">
        <f t="shared" si="17"/>
        <v>750</v>
      </c>
      <c r="H15" s="27">
        <v>12</v>
      </c>
      <c r="I15" s="27">
        <f t="shared" ref="I15:M15" si="18">SUM(I10:I14)</f>
        <v>283.0215</v>
      </c>
      <c r="J15" s="27">
        <f t="shared" si="18"/>
        <v>30.7</v>
      </c>
      <c r="K15" s="27"/>
      <c r="L15" s="27"/>
      <c r="M15" s="27">
        <f t="shared" si="18"/>
        <v>433.7215</v>
      </c>
      <c r="N15" s="68">
        <f t="shared" si="2"/>
        <v>0.578295333333333</v>
      </c>
      <c r="O15" s="38" t="s">
        <v>39</v>
      </c>
      <c r="P15" s="63">
        <v>1</v>
      </c>
      <c r="Q15" s="63">
        <f t="shared" ref="Q15:U15" si="19">SUM(Q10:Q14)</f>
        <v>7</v>
      </c>
      <c r="R15" s="63">
        <f t="shared" si="19"/>
        <v>0</v>
      </c>
      <c r="S15" s="63">
        <f t="shared" si="19"/>
        <v>1</v>
      </c>
      <c r="T15" s="63">
        <f t="shared" si="19"/>
        <v>0</v>
      </c>
      <c r="U15" s="27">
        <f t="shared" si="19"/>
        <v>8</v>
      </c>
      <c r="V15" s="39" t="s">
        <v>39</v>
      </c>
      <c r="W15" s="65">
        <f t="shared" ref="W15:Y15" si="20">SUM(W10:W14)</f>
        <v>15</v>
      </c>
      <c r="X15" s="63">
        <f t="shared" si="20"/>
        <v>2</v>
      </c>
      <c r="Y15" s="62">
        <f t="shared" si="20"/>
        <v>5</v>
      </c>
      <c r="Z15" s="62"/>
      <c r="AA15" s="62"/>
      <c r="AB15" s="27">
        <f t="shared" ref="AB15:AE15" si="21">SUM(AB10:AB14)</f>
        <v>6</v>
      </c>
      <c r="AC15" s="85">
        <f t="shared" si="5"/>
        <v>0.4</v>
      </c>
      <c r="AD15" s="65">
        <f t="shared" si="21"/>
        <v>10</v>
      </c>
      <c r="AE15" s="62">
        <f t="shared" si="21"/>
        <v>2</v>
      </c>
      <c r="AF15" s="85">
        <f t="shared" si="6"/>
        <v>0.2</v>
      </c>
      <c r="AG15" s="85">
        <f t="shared" si="7"/>
        <v>0.633699066666667</v>
      </c>
      <c r="AH15" s="91"/>
      <c r="AI15" s="117"/>
      <c r="AJ15" s="111"/>
      <c r="AK15" s="117" t="s">
        <v>80</v>
      </c>
      <c r="AL15" s="117">
        <v>0</v>
      </c>
      <c r="AM15" s="117">
        <v>0</v>
      </c>
      <c r="AN15" s="117">
        <v>0</v>
      </c>
      <c r="AO15" s="117">
        <v>0</v>
      </c>
      <c r="AP15" s="117">
        <v>0</v>
      </c>
      <c r="AQ15" s="117">
        <v>0</v>
      </c>
      <c r="AS15" s="110" t="s">
        <v>81</v>
      </c>
      <c r="AT15" s="110">
        <v>667229</v>
      </c>
      <c r="AY15" s="110" t="s">
        <v>82</v>
      </c>
      <c r="AZ15" s="110">
        <v>3</v>
      </c>
    </row>
    <row r="16" s="109" customFormat="1" ht="18" customHeight="1" spans="1:52">
      <c r="A16" s="41" t="s">
        <v>83</v>
      </c>
      <c r="B16" s="12" t="s">
        <v>73</v>
      </c>
      <c r="C16" s="13" t="s">
        <v>39</v>
      </c>
      <c r="D16" s="14" t="s">
        <v>39</v>
      </c>
      <c r="E16" s="42" t="s">
        <v>39</v>
      </c>
      <c r="F16" s="99" t="s">
        <v>39</v>
      </c>
      <c r="G16" s="13">
        <v>1100</v>
      </c>
      <c r="H16" s="15">
        <v>41.6349623040674</v>
      </c>
      <c r="I16" s="15">
        <f>VLOOKUP(B16,$AK:$AQ,7,FALSE)/10000</f>
        <v>1797.5951</v>
      </c>
      <c r="J16" s="15">
        <f>IFERROR(VLOOKUP(B16,$AS:$AT,2,FALSE)/10000,0)</f>
        <v>343.255</v>
      </c>
      <c r="K16" s="69"/>
      <c r="L16" s="15"/>
      <c r="M16" s="15">
        <f t="shared" ref="M16:M22" si="22">SUM(I16:L16)</f>
        <v>2140.8501</v>
      </c>
      <c r="N16" s="16">
        <f t="shared" si="2"/>
        <v>1.94622736363636</v>
      </c>
      <c r="O16" s="11">
        <v>40</v>
      </c>
      <c r="P16" s="15">
        <v>0</v>
      </c>
      <c r="Q16" s="103">
        <f>VLOOKUP(B16,$AK:$AQ,5,FALSE)</f>
        <v>53</v>
      </c>
      <c r="R16" s="75"/>
      <c r="S16" s="75">
        <f>IFERROR(VLOOKUP(B16,$AV:$AW,2,FALSE),0)</f>
        <v>14</v>
      </c>
      <c r="T16" s="75">
        <v>4</v>
      </c>
      <c r="U16" s="15">
        <f t="shared" si="16"/>
        <v>71</v>
      </c>
      <c r="V16" s="16">
        <f t="shared" ref="V16:V24" si="23">U16/O16</f>
        <v>1.775</v>
      </c>
      <c r="W16" s="11">
        <v>25</v>
      </c>
      <c r="X16" s="15">
        <v>0</v>
      </c>
      <c r="Y16" s="15">
        <f>IFERROR(VLOOKUP(B16,$AY:$AZ,2,FALSE),0)</f>
        <v>65</v>
      </c>
      <c r="Z16" s="83"/>
      <c r="AA16" s="83"/>
      <c r="AB16" s="15">
        <f t="shared" ref="AB16:AB22" si="24">SUM(Y16:AA16)</f>
        <v>65</v>
      </c>
      <c r="AC16" s="84">
        <f t="shared" si="5"/>
        <v>2.6</v>
      </c>
      <c r="AD16" s="11">
        <v>5</v>
      </c>
      <c r="AE16" s="14">
        <f>IFERROR(VLOOKUP(B16,$BB:$BC,2,FALSE),0)</f>
        <v>5</v>
      </c>
      <c r="AF16" s="84">
        <f t="shared" si="6"/>
        <v>1</v>
      </c>
      <c r="AG16" s="84">
        <f t="shared" ref="AG16:AG23" si="25">IF(N16&gt;1.2,1.2,N16)*0.6+IF(V16&gt;1.2,1.2,V16)*0.1+IF(AC16&gt;1.2,1.2,AC16)*0.2+IF(AF16&gt;1.2,1.2,AF16)*0.1</f>
        <v>1.18</v>
      </c>
      <c r="AH16" s="92">
        <v>1.1</v>
      </c>
      <c r="AI16" s="111"/>
      <c r="AJ16" s="111"/>
      <c r="AK16" s="111" t="s">
        <v>84</v>
      </c>
      <c r="AL16" s="111">
        <v>0</v>
      </c>
      <c r="AM16" s="111">
        <v>0</v>
      </c>
      <c r="AN16" s="111">
        <v>0</v>
      </c>
      <c r="AO16" s="111">
        <v>0</v>
      </c>
      <c r="AP16" s="111">
        <v>0</v>
      </c>
      <c r="AQ16" s="111">
        <v>0</v>
      </c>
      <c r="AS16" s="109" t="s">
        <v>48</v>
      </c>
      <c r="AT16" s="109">
        <v>52000</v>
      </c>
      <c r="AY16" s="109" t="s">
        <v>52</v>
      </c>
      <c r="AZ16" s="109">
        <v>72</v>
      </c>
    </row>
    <row r="17" s="109" customFormat="1" ht="18" spans="1:52">
      <c r="A17" s="41"/>
      <c r="B17" s="18" t="s">
        <v>66</v>
      </c>
      <c r="C17" s="19" t="s">
        <v>39</v>
      </c>
      <c r="D17" s="14" t="s">
        <v>39</v>
      </c>
      <c r="E17" s="42" t="s">
        <v>39</v>
      </c>
      <c r="F17" s="99" t="s">
        <v>39</v>
      </c>
      <c r="G17" s="19">
        <v>650</v>
      </c>
      <c r="H17" s="15">
        <v>15.9048732770901</v>
      </c>
      <c r="I17" s="106">
        <f>VLOOKUP(B17,$AK:$AQ,7,FALSE)/10000</f>
        <v>275.8992</v>
      </c>
      <c r="J17" s="15">
        <f>IFERROR(VLOOKUP(B17,$AS:$AT,2,FALSE)/10000,0)</f>
        <v>522.9</v>
      </c>
      <c r="K17" s="69"/>
      <c r="L17" s="15"/>
      <c r="M17" s="15">
        <f t="shared" si="22"/>
        <v>798.7992</v>
      </c>
      <c r="N17" s="61">
        <f t="shared" si="2"/>
        <v>1.22892184615385</v>
      </c>
      <c r="O17" s="17">
        <v>25</v>
      </c>
      <c r="P17" s="15">
        <v>2</v>
      </c>
      <c r="Q17" s="103">
        <f>VLOOKUP(B17,$AK:$AQ,5,FALSE)</f>
        <v>111</v>
      </c>
      <c r="R17" s="76">
        <v>7</v>
      </c>
      <c r="S17" s="75">
        <f>IFERROR(VLOOKUP(B17,$AV:$AW,2,FALSE),0)</f>
        <v>15</v>
      </c>
      <c r="T17" s="75"/>
      <c r="U17" s="15">
        <f t="shared" si="16"/>
        <v>133</v>
      </c>
      <c r="V17" s="16">
        <f t="shared" si="23"/>
        <v>5.32</v>
      </c>
      <c r="W17" s="11">
        <v>15</v>
      </c>
      <c r="X17" s="15">
        <v>2</v>
      </c>
      <c r="Y17" s="15">
        <f>IFERROR(VLOOKUP(B17,$AY:$AZ,2,FALSE),0)</f>
        <v>104</v>
      </c>
      <c r="Z17" s="83">
        <v>5</v>
      </c>
      <c r="AA17" s="83"/>
      <c r="AB17" s="15">
        <f t="shared" si="24"/>
        <v>109</v>
      </c>
      <c r="AC17" s="84">
        <f t="shared" si="5"/>
        <v>7.26666666666667</v>
      </c>
      <c r="AD17" s="11">
        <v>3</v>
      </c>
      <c r="AE17" s="14">
        <f>IFERROR(VLOOKUP(B17,$BB:$BC,2,FALSE),0)</f>
        <v>7</v>
      </c>
      <c r="AF17" s="84">
        <f t="shared" si="6"/>
        <v>2.33333333333333</v>
      </c>
      <c r="AG17" s="84">
        <f t="shared" si="25"/>
        <v>1.2</v>
      </c>
      <c r="AH17" s="92">
        <v>1.2</v>
      </c>
      <c r="AI17" s="111"/>
      <c r="AJ17" s="111"/>
      <c r="AK17" s="111" t="s">
        <v>15</v>
      </c>
      <c r="AL17" s="111">
        <v>0</v>
      </c>
      <c r="AM17" s="111">
        <v>0</v>
      </c>
      <c r="AN17" s="111">
        <v>0</v>
      </c>
      <c r="AO17" s="111">
        <v>1</v>
      </c>
      <c r="AP17" s="111">
        <v>0</v>
      </c>
      <c r="AQ17" s="111">
        <v>0</v>
      </c>
      <c r="AS17" s="109" t="s">
        <v>66</v>
      </c>
      <c r="AT17" s="109">
        <v>5229000</v>
      </c>
      <c r="AY17" s="109" t="s">
        <v>69</v>
      </c>
      <c r="AZ17" s="109">
        <v>1</v>
      </c>
    </row>
    <row r="18" s="109" customFormat="1" ht="17.25" spans="1:52">
      <c r="A18" s="41"/>
      <c r="B18" s="12" t="s">
        <v>70</v>
      </c>
      <c r="C18" s="13" t="s">
        <v>39</v>
      </c>
      <c r="D18" s="14" t="s">
        <v>39</v>
      </c>
      <c r="E18" s="42" t="s">
        <v>39</v>
      </c>
      <c r="F18" s="99" t="s">
        <v>39</v>
      </c>
      <c r="G18" s="19">
        <v>650</v>
      </c>
      <c r="H18" s="15">
        <v>8.53797676287502</v>
      </c>
      <c r="I18" s="15">
        <f>VLOOKUP(B18,$AK:$AQ,7,FALSE)/10000</f>
        <v>441.9332</v>
      </c>
      <c r="J18" s="15">
        <f>IFERROR(VLOOKUP(B18,$AS:$AT,2,FALSE)/10000,0)</f>
        <v>347.8</v>
      </c>
      <c r="K18" s="69"/>
      <c r="L18" s="15"/>
      <c r="M18" s="15">
        <f t="shared" si="22"/>
        <v>789.7332</v>
      </c>
      <c r="N18" s="61">
        <f t="shared" si="2"/>
        <v>1.21497415384615</v>
      </c>
      <c r="O18" s="11">
        <v>25</v>
      </c>
      <c r="P18" s="15">
        <v>0</v>
      </c>
      <c r="Q18" s="103">
        <f>VLOOKUP(B18,$AK:$AQ,5,FALSE)</f>
        <v>35</v>
      </c>
      <c r="R18" s="75">
        <v>25</v>
      </c>
      <c r="S18" s="75">
        <f>IFERROR(VLOOKUP(B18,$AV:$AW,2,FALSE),0)</f>
        <v>16</v>
      </c>
      <c r="T18" s="75"/>
      <c r="U18" s="15">
        <f t="shared" si="16"/>
        <v>76</v>
      </c>
      <c r="V18" s="16">
        <f t="shared" si="23"/>
        <v>3.04</v>
      </c>
      <c r="W18" s="11">
        <v>15</v>
      </c>
      <c r="X18" s="15">
        <v>0</v>
      </c>
      <c r="Y18" s="15">
        <f>IFERROR(VLOOKUP(B18,$AY:$AZ,2,FALSE),0)</f>
        <v>32</v>
      </c>
      <c r="Z18" s="83">
        <v>12</v>
      </c>
      <c r="AA18" s="83"/>
      <c r="AB18" s="15">
        <f t="shared" si="24"/>
        <v>44</v>
      </c>
      <c r="AC18" s="84">
        <f t="shared" si="5"/>
        <v>2.93333333333333</v>
      </c>
      <c r="AD18" s="11">
        <v>3</v>
      </c>
      <c r="AE18" s="14">
        <f>IFERROR(VLOOKUP(B18,$BB:$BC,2,FALSE),0)</f>
        <v>4</v>
      </c>
      <c r="AF18" s="84">
        <f t="shared" si="6"/>
        <v>1.33333333333333</v>
      </c>
      <c r="AG18" s="84">
        <f t="shared" si="25"/>
        <v>1.2</v>
      </c>
      <c r="AH18" s="92">
        <f t="shared" ref="AH18:AH21" si="26">AG18</f>
        <v>1.2</v>
      </c>
      <c r="AI18" s="111"/>
      <c r="AJ18" s="111"/>
      <c r="AK18" s="111" t="s">
        <v>85</v>
      </c>
      <c r="AL18" s="111">
        <v>0</v>
      </c>
      <c r="AM18" s="111">
        <v>0</v>
      </c>
      <c r="AN18" s="111">
        <v>0</v>
      </c>
      <c r="AO18" s="111">
        <v>0</v>
      </c>
      <c r="AP18" s="111">
        <v>0</v>
      </c>
      <c r="AQ18" s="111">
        <v>51000</v>
      </c>
      <c r="AS18" s="109" t="s">
        <v>86</v>
      </c>
      <c r="AT18" s="109">
        <v>100000</v>
      </c>
      <c r="AY18" s="109" t="s">
        <v>64</v>
      </c>
      <c r="AZ18" s="109">
        <v>1</v>
      </c>
    </row>
    <row r="19" s="109" customFormat="1" ht="18" spans="1:52">
      <c r="A19" s="41"/>
      <c r="B19" s="18" t="s">
        <v>52</v>
      </c>
      <c r="C19" s="19" t="s">
        <v>39</v>
      </c>
      <c r="D19" s="14" t="s">
        <v>39</v>
      </c>
      <c r="E19" s="42" t="s">
        <v>39</v>
      </c>
      <c r="F19" s="99" t="s">
        <v>39</v>
      </c>
      <c r="G19" s="19">
        <v>500</v>
      </c>
      <c r="H19" s="15">
        <v>67.8578022222753</v>
      </c>
      <c r="I19" s="106">
        <f>VLOOKUP(B19,$AK:$AQ,7,FALSE)/10000</f>
        <v>100.5</v>
      </c>
      <c r="J19" s="15">
        <f>IFERROR(VLOOKUP(B19,$AS:$AT,2,FALSE)/10000,0)</f>
        <v>747.97</v>
      </c>
      <c r="K19" s="69"/>
      <c r="L19" s="15"/>
      <c r="M19" s="15">
        <f t="shared" si="22"/>
        <v>848.47</v>
      </c>
      <c r="N19" s="61">
        <f t="shared" si="2"/>
        <v>1.69694</v>
      </c>
      <c r="O19" s="17">
        <v>25</v>
      </c>
      <c r="P19" s="15">
        <v>4</v>
      </c>
      <c r="Q19" s="103">
        <f>VLOOKUP(B19,$AK:$AQ,5,FALSE)</f>
        <v>50</v>
      </c>
      <c r="R19" s="75"/>
      <c r="S19" s="75">
        <f>IFERROR(VLOOKUP(B19,$AV:$AW,2,FALSE),0)</f>
        <v>29</v>
      </c>
      <c r="T19" s="75"/>
      <c r="U19" s="15">
        <f t="shared" si="16"/>
        <v>79</v>
      </c>
      <c r="V19" s="16">
        <f t="shared" si="23"/>
        <v>3.16</v>
      </c>
      <c r="W19" s="17">
        <v>15</v>
      </c>
      <c r="X19" s="15">
        <v>4</v>
      </c>
      <c r="Y19" s="15">
        <f>IFERROR(VLOOKUP(B19,$AY:$AZ,2,FALSE),0)</f>
        <v>72</v>
      </c>
      <c r="Z19" s="83"/>
      <c r="AA19" s="83"/>
      <c r="AB19" s="15">
        <f t="shared" si="24"/>
        <v>72</v>
      </c>
      <c r="AC19" s="84">
        <f t="shared" si="5"/>
        <v>4.8</v>
      </c>
      <c r="AD19" s="17">
        <v>2</v>
      </c>
      <c r="AE19" s="14">
        <f>IFERROR(VLOOKUP(B19,$BB:$BC,2,FALSE),0)</f>
        <v>3</v>
      </c>
      <c r="AF19" s="84">
        <f t="shared" si="6"/>
        <v>1.5</v>
      </c>
      <c r="AG19" s="84">
        <f t="shared" si="25"/>
        <v>1.2</v>
      </c>
      <c r="AH19" s="93">
        <f t="shared" si="26"/>
        <v>1.2</v>
      </c>
      <c r="AI19" s="111"/>
      <c r="AJ19" s="111"/>
      <c r="AK19" s="111" t="s">
        <v>87</v>
      </c>
      <c r="AL19" s="111">
        <v>0</v>
      </c>
      <c r="AM19" s="111">
        <v>0</v>
      </c>
      <c r="AN19" s="111">
        <v>0</v>
      </c>
      <c r="AO19" s="111">
        <v>0</v>
      </c>
      <c r="AP19" s="111">
        <v>0</v>
      </c>
      <c r="AQ19" s="111">
        <v>140000</v>
      </c>
      <c r="AS19" s="109" t="s">
        <v>70</v>
      </c>
      <c r="AT19" s="109">
        <v>3478000</v>
      </c>
      <c r="AY19" s="109" t="s">
        <v>74</v>
      </c>
      <c r="AZ19" s="109">
        <v>1</v>
      </c>
    </row>
    <row r="20" s="109" customFormat="1" ht="16" customHeight="1" spans="1:52">
      <c r="A20" s="41"/>
      <c r="B20" s="18" t="s">
        <v>35</v>
      </c>
      <c r="C20" s="19" t="s">
        <v>39</v>
      </c>
      <c r="D20" s="14" t="s">
        <v>39</v>
      </c>
      <c r="E20" s="42" t="s">
        <v>39</v>
      </c>
      <c r="F20" s="99" t="s">
        <v>39</v>
      </c>
      <c r="G20" s="19">
        <v>350</v>
      </c>
      <c r="H20" s="15">
        <v>6.93584603047312</v>
      </c>
      <c r="I20" s="106">
        <f>VLOOKUP(B20,$AK:$AQ,7,FALSE)/10000</f>
        <v>8</v>
      </c>
      <c r="J20" s="15">
        <f>IFERROR(VLOOKUP(B20,$AS:$AT,2,FALSE)/10000,0)</f>
        <v>123.7</v>
      </c>
      <c r="K20" s="69"/>
      <c r="L20" s="15"/>
      <c r="M20" s="15">
        <f t="shared" si="22"/>
        <v>131.7</v>
      </c>
      <c r="N20" s="61">
        <f t="shared" si="2"/>
        <v>0.376285714285714</v>
      </c>
      <c r="O20" s="17">
        <v>25</v>
      </c>
      <c r="P20" s="15">
        <v>3</v>
      </c>
      <c r="Q20" s="103">
        <f>VLOOKUP(B20,$AK:$AQ,5,FALSE)</f>
        <v>47</v>
      </c>
      <c r="R20" s="75">
        <v>19</v>
      </c>
      <c r="S20" s="75">
        <f>IFERROR(VLOOKUP(B20,$AV:$AW,2,FALSE),0)</f>
        <v>4</v>
      </c>
      <c r="T20" s="75"/>
      <c r="U20" s="15">
        <f t="shared" si="16"/>
        <v>70</v>
      </c>
      <c r="V20" s="16">
        <f t="shared" si="23"/>
        <v>2.8</v>
      </c>
      <c r="W20" s="17">
        <v>15</v>
      </c>
      <c r="X20" s="15">
        <v>0</v>
      </c>
      <c r="Y20" s="15">
        <f>IFERROR(VLOOKUP(B20,$AY:$AZ,2,FALSE),0)</f>
        <v>20</v>
      </c>
      <c r="Z20" s="83">
        <v>6</v>
      </c>
      <c r="AA20" s="83"/>
      <c r="AB20" s="15">
        <f t="shared" si="24"/>
        <v>26</v>
      </c>
      <c r="AC20" s="84">
        <f t="shared" si="5"/>
        <v>1.73333333333333</v>
      </c>
      <c r="AD20" s="17">
        <v>2</v>
      </c>
      <c r="AE20" s="14">
        <v>3</v>
      </c>
      <c r="AF20" s="84">
        <f t="shared" si="6"/>
        <v>1.5</v>
      </c>
      <c r="AG20" s="84">
        <f t="shared" si="25"/>
        <v>0.705771428571429</v>
      </c>
      <c r="AH20" s="93">
        <f t="shared" si="26"/>
        <v>0.705771428571429</v>
      </c>
      <c r="AI20" s="111"/>
      <c r="AJ20" s="111"/>
      <c r="AK20" s="111" t="s">
        <v>88</v>
      </c>
      <c r="AL20" s="111">
        <v>0</v>
      </c>
      <c r="AM20" s="111">
        <v>0</v>
      </c>
      <c r="AN20" s="111">
        <v>0</v>
      </c>
      <c r="AO20" s="111">
        <v>0</v>
      </c>
      <c r="AP20" s="111">
        <v>0</v>
      </c>
      <c r="AQ20" s="111">
        <v>0</v>
      </c>
      <c r="AS20" s="109" t="s">
        <v>89</v>
      </c>
      <c r="AT20" s="109">
        <v>114324</v>
      </c>
      <c r="AY20" s="109" t="s">
        <v>90</v>
      </c>
      <c r="AZ20" s="109">
        <v>4</v>
      </c>
    </row>
    <row r="21" s="109" customFormat="1" ht="19" customHeight="1" spans="1:52">
      <c r="A21" s="41"/>
      <c r="B21" s="12" t="s">
        <v>14</v>
      </c>
      <c r="C21" s="13" t="s">
        <v>39</v>
      </c>
      <c r="D21" s="14" t="s">
        <v>39</v>
      </c>
      <c r="E21" s="42" t="s">
        <v>39</v>
      </c>
      <c r="F21" s="99" t="s">
        <v>39</v>
      </c>
      <c r="G21" s="19">
        <v>350</v>
      </c>
      <c r="H21" s="15">
        <v>44.7069196019881</v>
      </c>
      <c r="I21" s="106">
        <f>VLOOKUP(B21,$AK:$AQ,7,FALSE)/10000</f>
        <v>111.3</v>
      </c>
      <c r="J21" s="15">
        <f>IFERROR(VLOOKUP(B21,$AS:$AT,2,FALSE)/10000,0)</f>
        <v>484.1502</v>
      </c>
      <c r="K21" s="69"/>
      <c r="L21" s="15"/>
      <c r="M21" s="15">
        <f t="shared" si="22"/>
        <v>595.4502</v>
      </c>
      <c r="N21" s="61">
        <f t="shared" si="2"/>
        <v>1.70128628571429</v>
      </c>
      <c r="O21" s="11">
        <v>25</v>
      </c>
      <c r="P21" s="15">
        <v>4</v>
      </c>
      <c r="Q21" s="103">
        <f>VLOOKUP(B21,$AK:$AQ,5,FALSE)</f>
        <v>53</v>
      </c>
      <c r="R21" s="75">
        <v>2</v>
      </c>
      <c r="S21" s="75">
        <f>IFERROR(VLOOKUP(B21,$AV:$AW,2,FALSE),0)</f>
        <v>17</v>
      </c>
      <c r="T21" s="75"/>
      <c r="U21" s="15">
        <f t="shared" si="16"/>
        <v>72</v>
      </c>
      <c r="V21" s="16">
        <f t="shared" si="23"/>
        <v>2.88</v>
      </c>
      <c r="W21" s="11">
        <v>15</v>
      </c>
      <c r="X21" s="15">
        <v>3</v>
      </c>
      <c r="Y21" s="15">
        <f>IFERROR(VLOOKUP(B21,$AY:$AZ,2,FALSE),0)</f>
        <v>57</v>
      </c>
      <c r="Z21" s="83">
        <v>1</v>
      </c>
      <c r="AA21" s="83"/>
      <c r="AB21" s="15">
        <f t="shared" si="24"/>
        <v>58</v>
      </c>
      <c r="AC21" s="84">
        <f t="shared" si="5"/>
        <v>3.86666666666667</v>
      </c>
      <c r="AD21" s="11">
        <v>2</v>
      </c>
      <c r="AE21" s="14">
        <v>3</v>
      </c>
      <c r="AF21" s="84">
        <f t="shared" si="6"/>
        <v>1.5</v>
      </c>
      <c r="AG21" s="84">
        <f t="shared" si="25"/>
        <v>1.2</v>
      </c>
      <c r="AH21" s="93">
        <f t="shared" si="26"/>
        <v>1.2</v>
      </c>
      <c r="AI21" s="111"/>
      <c r="AJ21" s="111"/>
      <c r="AK21" s="111" t="s">
        <v>91</v>
      </c>
      <c r="AL21" s="111">
        <v>0</v>
      </c>
      <c r="AM21" s="111">
        <v>0</v>
      </c>
      <c r="AN21" s="111">
        <v>0</v>
      </c>
      <c r="AO21" s="111">
        <v>0</v>
      </c>
      <c r="AP21" s="111">
        <v>0</v>
      </c>
      <c r="AQ21" s="111">
        <v>203746</v>
      </c>
      <c r="AS21" s="109" t="s">
        <v>73</v>
      </c>
      <c r="AT21" s="109">
        <v>3432550</v>
      </c>
      <c r="AY21" s="109" t="s">
        <v>56</v>
      </c>
      <c r="AZ21" s="109">
        <v>2</v>
      </c>
    </row>
    <row r="22" s="109" customFormat="1" ht="18" spans="1:52">
      <c r="A22" s="41"/>
      <c r="B22" s="12" t="s">
        <v>47</v>
      </c>
      <c r="C22" s="13"/>
      <c r="D22" s="14"/>
      <c r="E22" s="42"/>
      <c r="F22" s="99"/>
      <c r="G22" s="13">
        <v>200</v>
      </c>
      <c r="H22" s="15">
        <v>49.8532830924449</v>
      </c>
      <c r="I22" s="106">
        <f>VLOOKUP(B22,$AK:$AQ,7,FALSE)/10000</f>
        <v>60.8</v>
      </c>
      <c r="J22" s="15">
        <f>IFERROR(VLOOKUP(B22,$AS:$AT,2,FALSE)/10000,0)</f>
        <v>443.6035</v>
      </c>
      <c r="K22" s="69"/>
      <c r="L22" s="15"/>
      <c r="M22" s="15">
        <f t="shared" si="22"/>
        <v>504.4035</v>
      </c>
      <c r="N22" s="61">
        <f t="shared" si="2"/>
        <v>2.5220175</v>
      </c>
      <c r="O22" s="11">
        <v>25</v>
      </c>
      <c r="P22" s="15">
        <v>6</v>
      </c>
      <c r="Q22" s="103">
        <f>VLOOKUP(B22,$AK:$AQ,5,FALSE)</f>
        <v>52</v>
      </c>
      <c r="R22" s="75"/>
      <c r="S22" s="75">
        <f>IFERROR(VLOOKUP(B22,$AV:$AW,2,FALSE),0)</f>
        <v>30</v>
      </c>
      <c r="T22" s="75"/>
      <c r="U22" s="15">
        <f t="shared" si="16"/>
        <v>82</v>
      </c>
      <c r="V22" s="16">
        <f t="shared" si="23"/>
        <v>3.28</v>
      </c>
      <c r="W22" s="11">
        <v>15</v>
      </c>
      <c r="X22" s="15">
        <v>3</v>
      </c>
      <c r="Y22" s="15">
        <f>IFERROR(VLOOKUP(B22,$AY:$AZ,2,FALSE),0)</f>
        <v>75</v>
      </c>
      <c r="Z22" s="83"/>
      <c r="AA22" s="83"/>
      <c r="AB22" s="15">
        <f t="shared" si="24"/>
        <v>75</v>
      </c>
      <c r="AC22" s="84">
        <f t="shared" si="5"/>
        <v>5</v>
      </c>
      <c r="AD22" s="11">
        <v>2</v>
      </c>
      <c r="AE22" s="14">
        <v>3</v>
      </c>
      <c r="AF22" s="84">
        <f t="shared" si="6"/>
        <v>1.5</v>
      </c>
      <c r="AG22" s="84">
        <f t="shared" si="25"/>
        <v>1.2</v>
      </c>
      <c r="AH22" s="92">
        <v>1.2</v>
      </c>
      <c r="AI22" s="111"/>
      <c r="AJ22" s="111"/>
      <c r="AK22" s="111" t="s">
        <v>92</v>
      </c>
      <c r="AL22" s="111">
        <v>0</v>
      </c>
      <c r="AM22" s="111">
        <v>0</v>
      </c>
      <c r="AN22" s="111">
        <v>0</v>
      </c>
      <c r="AO22" s="111">
        <v>0</v>
      </c>
      <c r="AP22" s="111">
        <v>0</v>
      </c>
      <c r="AQ22" s="111">
        <v>0</v>
      </c>
      <c r="AS22" s="109" t="s">
        <v>93</v>
      </c>
      <c r="AT22" s="109">
        <v>50000</v>
      </c>
      <c r="AY22" s="109" t="s">
        <v>94</v>
      </c>
      <c r="AZ22" s="109">
        <v>2</v>
      </c>
    </row>
    <row r="23" s="109" customFormat="1" ht="18.75" spans="1:52">
      <c r="A23" s="43"/>
      <c r="B23" s="24" t="s">
        <v>59</v>
      </c>
      <c r="C23" s="25" t="s">
        <v>39</v>
      </c>
      <c r="D23" s="26" t="s">
        <v>39</v>
      </c>
      <c r="E23" s="26" t="s">
        <v>39</v>
      </c>
      <c r="F23" s="100" t="s">
        <v>39</v>
      </c>
      <c r="G23" s="25">
        <f t="shared" ref="G23:J23" si="27">SUM(G16:G22)</f>
        <v>3800</v>
      </c>
      <c r="H23" s="63">
        <v>235.431663291214</v>
      </c>
      <c r="I23" s="63">
        <f t="shared" si="27"/>
        <v>2796.0275</v>
      </c>
      <c r="J23" s="63">
        <f t="shared" si="27"/>
        <v>3013.3787</v>
      </c>
      <c r="K23" s="63"/>
      <c r="L23" s="63"/>
      <c r="M23" s="63">
        <f>SUM(M16:M22)</f>
        <v>5809.4062</v>
      </c>
      <c r="N23" s="29">
        <f t="shared" si="2"/>
        <v>1.52879110526316</v>
      </c>
      <c r="O23" s="65">
        <f>SUM(O16:O22)</f>
        <v>190</v>
      </c>
      <c r="P23" s="63">
        <v>19</v>
      </c>
      <c r="Q23" s="63">
        <f t="shared" ref="Q23:T23" si="28">SUM(Q16:Q21)</f>
        <v>349</v>
      </c>
      <c r="R23" s="63">
        <f t="shared" si="28"/>
        <v>53</v>
      </c>
      <c r="S23" s="63">
        <f t="shared" ref="S23:Y23" si="29">SUM(S16:S22)</f>
        <v>125</v>
      </c>
      <c r="T23" s="63">
        <f t="shared" si="28"/>
        <v>4</v>
      </c>
      <c r="U23" s="63">
        <f t="shared" si="29"/>
        <v>583</v>
      </c>
      <c r="V23" s="29">
        <f t="shared" si="23"/>
        <v>3.06842105263158</v>
      </c>
      <c r="W23" s="65">
        <f t="shared" si="29"/>
        <v>115</v>
      </c>
      <c r="X23" s="63">
        <f t="shared" si="29"/>
        <v>12</v>
      </c>
      <c r="Y23" s="62">
        <f t="shared" si="29"/>
        <v>425</v>
      </c>
      <c r="Z23" s="62"/>
      <c r="AA23" s="62">
        <f t="shared" ref="AA23:AE23" si="30">SUM(AA16:AA22)</f>
        <v>0</v>
      </c>
      <c r="AB23" s="63">
        <f t="shared" si="30"/>
        <v>449</v>
      </c>
      <c r="AC23" s="85">
        <f t="shared" si="5"/>
        <v>3.90434782608696</v>
      </c>
      <c r="AD23" s="65">
        <f t="shared" si="30"/>
        <v>19</v>
      </c>
      <c r="AE23" s="62">
        <f t="shared" si="30"/>
        <v>28</v>
      </c>
      <c r="AF23" s="85">
        <f t="shared" si="6"/>
        <v>1.47368421052632</v>
      </c>
      <c r="AG23" s="85">
        <f t="shared" si="25"/>
        <v>1.2</v>
      </c>
      <c r="AH23" s="90" t="s">
        <v>39</v>
      </c>
      <c r="AI23" s="111"/>
      <c r="AJ23" s="111"/>
      <c r="AK23" s="111" t="s">
        <v>95</v>
      </c>
      <c r="AL23" s="111">
        <v>0</v>
      </c>
      <c r="AM23" s="111">
        <v>0</v>
      </c>
      <c r="AN23" s="111">
        <v>0</v>
      </c>
      <c r="AO23" s="111">
        <v>0</v>
      </c>
      <c r="AP23" s="111">
        <v>0</v>
      </c>
      <c r="AQ23" s="111">
        <v>0</v>
      </c>
      <c r="AS23" s="109" t="s">
        <v>96</v>
      </c>
      <c r="AT23" s="109">
        <v>20000</v>
      </c>
      <c r="AY23" s="109" t="s">
        <v>97</v>
      </c>
      <c r="AZ23" s="109">
        <v>1</v>
      </c>
    </row>
    <row r="24" s="109" customFormat="1" ht="19.5" spans="1:52">
      <c r="A24" s="44" t="s">
        <v>59</v>
      </c>
      <c r="B24" s="45"/>
      <c r="C24" s="44">
        <f>C9+C15</f>
        <v>20000</v>
      </c>
      <c r="D24" s="46">
        <f>SUM(D9,D15)</f>
        <v>300</v>
      </c>
      <c r="E24" s="46">
        <f>E9+E15</f>
        <v>16428.5</v>
      </c>
      <c r="F24" s="102">
        <f>E24/C24</f>
        <v>0.821425</v>
      </c>
      <c r="G24" s="44">
        <f>G9+G15+G23</f>
        <v>5350</v>
      </c>
      <c r="H24" s="47">
        <v>268.881663291215</v>
      </c>
      <c r="I24" s="47">
        <f t="shared" ref="I24:K24" si="31">SUM(I9,I15,I23)</f>
        <v>3395.1983</v>
      </c>
      <c r="J24" s="47">
        <f t="shared" si="31"/>
        <v>3099.0787</v>
      </c>
      <c r="K24" s="47">
        <f t="shared" si="31"/>
        <v>0</v>
      </c>
      <c r="L24" s="47">
        <f>SUM(L4:L23)</f>
        <v>20</v>
      </c>
      <c r="M24" s="46">
        <f>SUM(M9,M15,M23)</f>
        <v>6614.277</v>
      </c>
      <c r="N24" s="48">
        <f t="shared" si="2"/>
        <v>1.23631345794393</v>
      </c>
      <c r="O24" s="44">
        <f>O23</f>
        <v>190</v>
      </c>
      <c r="P24" s="47">
        <v>20</v>
      </c>
      <c r="Q24" s="47">
        <f t="shared" ref="Q24:U24" si="32">Q23+Q15+Q9</f>
        <v>361</v>
      </c>
      <c r="R24" s="47">
        <f t="shared" si="32"/>
        <v>53</v>
      </c>
      <c r="S24" s="47"/>
      <c r="T24" s="47"/>
      <c r="U24" s="47">
        <f t="shared" si="32"/>
        <v>597</v>
      </c>
      <c r="V24" s="48">
        <f t="shared" si="23"/>
        <v>3.14210526315789</v>
      </c>
      <c r="W24" s="79">
        <f t="shared" ref="W24:Y24" si="33">SUM(W9,W15,W23)</f>
        <v>147</v>
      </c>
      <c r="X24" s="47">
        <f t="shared" si="33"/>
        <v>14</v>
      </c>
      <c r="Y24" s="47">
        <f t="shared" si="33"/>
        <v>435</v>
      </c>
      <c r="Z24" s="47">
        <f>SUM(Z16:Z23)</f>
        <v>24</v>
      </c>
      <c r="AA24" s="47">
        <f t="shared" ref="AA24:AE24" si="34">SUM(AA9,AA15,AA23)</f>
        <v>0</v>
      </c>
      <c r="AB24" s="47">
        <f t="shared" si="34"/>
        <v>461</v>
      </c>
      <c r="AC24" s="48">
        <f t="shared" si="5"/>
        <v>3.13605442176871</v>
      </c>
      <c r="AD24" s="79">
        <f t="shared" si="34"/>
        <v>40</v>
      </c>
      <c r="AE24" s="87">
        <f t="shared" si="34"/>
        <v>36</v>
      </c>
      <c r="AF24" s="48">
        <f t="shared" si="6"/>
        <v>0.9</v>
      </c>
      <c r="AG24" s="48" t="s">
        <v>39</v>
      </c>
      <c r="AH24" s="94" t="s">
        <v>39</v>
      </c>
      <c r="AI24" s="111"/>
      <c r="AJ24" s="111"/>
      <c r="AK24" s="111" t="s">
        <v>14</v>
      </c>
      <c r="AL24" s="111">
        <v>0</v>
      </c>
      <c r="AM24" s="111">
        <v>0</v>
      </c>
      <c r="AN24" s="111">
        <v>200000</v>
      </c>
      <c r="AO24" s="111">
        <v>53</v>
      </c>
      <c r="AP24" s="111">
        <v>703000</v>
      </c>
      <c r="AQ24" s="111">
        <v>1113000</v>
      </c>
      <c r="AS24" s="109" t="s">
        <v>98</v>
      </c>
      <c r="AT24" s="109">
        <v>180000</v>
      </c>
      <c r="AY24" s="109" t="s">
        <v>48</v>
      </c>
      <c r="AZ24" s="109">
        <v>1</v>
      </c>
    </row>
    <row r="25" s="109" customFormat="1" ht="18" spans="1:52">
      <c r="A25" s="49" t="s">
        <v>99</v>
      </c>
      <c r="B25" s="50"/>
      <c r="C25" s="50"/>
      <c r="D25" s="50"/>
      <c r="E25" s="50"/>
      <c r="F25" s="50"/>
      <c r="G25" s="50"/>
      <c r="H25" s="50"/>
      <c r="I25" s="70"/>
      <c r="J25" s="70"/>
      <c r="K25" s="70"/>
      <c r="L25" s="70"/>
      <c r="M25" s="70"/>
      <c r="N25" s="71"/>
      <c r="O25" s="72"/>
      <c r="P25" s="70"/>
      <c r="Q25" s="70"/>
      <c r="R25" s="72"/>
      <c r="S25" s="72"/>
      <c r="T25" s="72"/>
      <c r="U25" s="72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95"/>
      <c r="AH25" s="96"/>
      <c r="AI25" s="111"/>
      <c r="AJ25" s="111"/>
      <c r="AK25" s="111" t="s">
        <v>100</v>
      </c>
      <c r="AL25" s="111">
        <v>0</v>
      </c>
      <c r="AM25" s="111">
        <v>0</v>
      </c>
      <c r="AN25" s="111">
        <v>0</v>
      </c>
      <c r="AO25" s="111">
        <v>0</v>
      </c>
      <c r="AP25" s="111">
        <v>0</v>
      </c>
      <c r="AQ25" s="111">
        <v>0</v>
      </c>
      <c r="AS25" s="109" t="s">
        <v>79</v>
      </c>
      <c r="AT25" s="109">
        <v>200000</v>
      </c>
      <c r="AY25" s="109" t="s">
        <v>101</v>
      </c>
      <c r="AZ25" s="109">
        <v>1</v>
      </c>
    </row>
    <row r="26" s="109" customFormat="1" ht="16.5" spans="1:52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11"/>
      <c r="AJ26" s="111"/>
      <c r="AK26" s="111" t="s">
        <v>103</v>
      </c>
      <c r="AL26" s="111">
        <v>0</v>
      </c>
      <c r="AM26" s="111">
        <v>0</v>
      </c>
      <c r="AN26" s="111">
        <v>0</v>
      </c>
      <c r="AO26" s="111">
        <v>0</v>
      </c>
      <c r="AP26" s="111">
        <v>0</v>
      </c>
      <c r="AQ26" s="111">
        <v>0</v>
      </c>
      <c r="AS26" s="109" t="s">
        <v>104</v>
      </c>
      <c r="AY26" s="109" t="s">
        <v>66</v>
      </c>
      <c r="AZ26" s="109">
        <v>104</v>
      </c>
    </row>
    <row r="27" s="109" customFormat="1" ht="18" spans="1:52">
      <c r="A27" s="49" t="s">
        <v>105</v>
      </c>
      <c r="B27" s="50"/>
      <c r="C27" s="50"/>
      <c r="D27" s="50"/>
      <c r="E27" s="50"/>
      <c r="F27" s="50"/>
      <c r="G27" s="50"/>
      <c r="H27" s="50"/>
      <c r="I27" s="70"/>
      <c r="J27" s="70"/>
      <c r="K27" s="70"/>
      <c r="L27" s="70"/>
      <c r="M27" s="70"/>
      <c r="N27" s="71"/>
      <c r="O27" s="72"/>
      <c r="P27" s="70"/>
      <c r="Q27" s="70"/>
      <c r="R27" s="72"/>
      <c r="S27" s="72"/>
      <c r="T27" s="72"/>
      <c r="U27" s="72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95"/>
      <c r="AH27" s="96"/>
      <c r="AI27" s="111"/>
      <c r="AJ27" s="111"/>
      <c r="AK27" s="111" t="s">
        <v>106</v>
      </c>
      <c r="AL27" s="111">
        <v>0</v>
      </c>
      <c r="AM27" s="111">
        <v>0</v>
      </c>
      <c r="AN27" s="111">
        <v>0</v>
      </c>
      <c r="AO27" s="111">
        <v>2</v>
      </c>
      <c r="AP27" s="111">
        <v>100000</v>
      </c>
      <c r="AQ27" s="111">
        <v>377000</v>
      </c>
      <c r="AS27" s="109" t="s">
        <v>107</v>
      </c>
      <c r="AT27" s="109">
        <v>33366340</v>
      </c>
      <c r="AY27" s="109" t="s">
        <v>108</v>
      </c>
      <c r="AZ27" s="109">
        <v>1</v>
      </c>
    </row>
    <row r="28" s="109" customFormat="1" ht="18" spans="1:52">
      <c r="A28" s="49" t="s">
        <v>109</v>
      </c>
      <c r="B28" s="50"/>
      <c r="C28" s="50"/>
      <c r="D28" s="50"/>
      <c r="E28" s="50"/>
      <c r="F28" s="50"/>
      <c r="G28" s="50"/>
      <c r="H28" s="50"/>
      <c r="I28" s="70"/>
      <c r="J28" s="70"/>
      <c r="K28" s="70"/>
      <c r="L28" s="70"/>
      <c r="M28" s="70"/>
      <c r="N28" s="71"/>
      <c r="O28" s="72"/>
      <c r="P28" s="70"/>
      <c r="Q28" s="70"/>
      <c r="R28" s="72"/>
      <c r="S28" s="72"/>
      <c r="T28" s="72"/>
      <c r="U28" s="72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95"/>
      <c r="AH28" s="96"/>
      <c r="AI28" s="111"/>
      <c r="AJ28" s="111"/>
      <c r="AK28" s="111" t="s">
        <v>110</v>
      </c>
      <c r="AL28" s="111">
        <v>0</v>
      </c>
      <c r="AM28" s="111">
        <v>0</v>
      </c>
      <c r="AN28" s="111">
        <v>0</v>
      </c>
      <c r="AO28" s="111">
        <v>0</v>
      </c>
      <c r="AP28" s="111">
        <v>0</v>
      </c>
      <c r="AQ28" s="111">
        <v>0</v>
      </c>
      <c r="AY28" s="109" t="s">
        <v>111</v>
      </c>
      <c r="AZ28" s="109">
        <v>1</v>
      </c>
    </row>
    <row r="29" s="109" customFormat="1" ht="18" spans="1:52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1"/>
      <c r="AJ29" s="111"/>
      <c r="AK29" s="111" t="s">
        <v>112</v>
      </c>
      <c r="AL29" s="111">
        <v>0</v>
      </c>
      <c r="AM29" s="111">
        <v>0</v>
      </c>
      <c r="AN29" s="111">
        <v>0</v>
      </c>
      <c r="AO29" s="111">
        <v>0</v>
      </c>
      <c r="AP29" s="111">
        <v>0</v>
      </c>
      <c r="AQ29" s="111">
        <v>0</v>
      </c>
      <c r="AY29" s="109" t="s">
        <v>70</v>
      </c>
      <c r="AZ29" s="109">
        <v>32</v>
      </c>
    </row>
    <row r="30" s="109" customFormat="1" ht="18" spans="1:52">
      <c r="A30" s="112" t="s">
        <v>113</v>
      </c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1"/>
      <c r="AJ30" s="111"/>
      <c r="AK30" s="111" t="s">
        <v>114</v>
      </c>
      <c r="AL30" s="111">
        <v>0</v>
      </c>
      <c r="AM30" s="111">
        <v>0</v>
      </c>
      <c r="AN30" s="111">
        <v>0</v>
      </c>
      <c r="AO30" s="111">
        <v>0</v>
      </c>
      <c r="AP30" s="111">
        <v>0</v>
      </c>
      <c r="AQ30" s="111">
        <v>0</v>
      </c>
      <c r="AY30" s="109" t="s">
        <v>115</v>
      </c>
      <c r="AZ30" s="109">
        <v>3</v>
      </c>
    </row>
    <row r="31" s="109" customFormat="1" ht="15" spans="1:52">
      <c r="A31" s="113" t="s">
        <v>116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AI31" s="111"/>
      <c r="AJ31" s="111"/>
      <c r="AK31" s="111" t="s">
        <v>117</v>
      </c>
      <c r="AL31" s="111">
        <v>0</v>
      </c>
      <c r="AM31" s="111">
        <v>0</v>
      </c>
      <c r="AN31" s="111">
        <v>0</v>
      </c>
      <c r="AO31" s="111">
        <v>0</v>
      </c>
      <c r="AP31" s="111">
        <v>0</v>
      </c>
      <c r="AQ31" s="111">
        <v>0</v>
      </c>
      <c r="AY31" s="109" t="s">
        <v>38</v>
      </c>
      <c r="AZ31" s="109">
        <v>3</v>
      </c>
    </row>
    <row r="32" s="109" customFormat="1" spans="1:52">
      <c r="A32" s="115" t="s">
        <v>118</v>
      </c>
      <c r="B32" s="115"/>
      <c r="C32" s="115"/>
      <c r="D32" s="115"/>
      <c r="E32" s="115"/>
      <c r="F32" s="115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AI32" s="111"/>
      <c r="AJ32" s="111"/>
      <c r="AK32" s="111" t="s">
        <v>119</v>
      </c>
      <c r="AL32" s="111">
        <v>0</v>
      </c>
      <c r="AM32" s="111">
        <v>0</v>
      </c>
      <c r="AN32" s="111">
        <v>0</v>
      </c>
      <c r="AO32" s="111">
        <v>0</v>
      </c>
      <c r="AP32" s="111">
        <v>0</v>
      </c>
      <c r="AQ32" s="111">
        <v>0</v>
      </c>
      <c r="AY32" s="109" t="s">
        <v>73</v>
      </c>
      <c r="AZ32" s="109">
        <v>65</v>
      </c>
    </row>
    <row r="33" s="109" customFormat="1" spans="1:52">
      <c r="A33" s="115" t="s">
        <v>120</v>
      </c>
      <c r="B33" s="115"/>
      <c r="C33" s="115"/>
      <c r="D33" s="115"/>
      <c r="E33" s="115"/>
      <c r="F33" s="115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AI33" s="111"/>
      <c r="AJ33" s="111"/>
      <c r="AK33" s="111" t="s">
        <v>121</v>
      </c>
      <c r="AL33" s="111">
        <v>0</v>
      </c>
      <c r="AM33" s="111">
        <v>0</v>
      </c>
      <c r="AN33" s="111">
        <v>0</v>
      </c>
      <c r="AO33" s="111">
        <v>0</v>
      </c>
      <c r="AP33" s="111">
        <v>0</v>
      </c>
      <c r="AQ33" s="111">
        <v>0</v>
      </c>
      <c r="AY33" s="109" t="s">
        <v>122</v>
      </c>
      <c r="AZ33" s="109">
        <v>1</v>
      </c>
    </row>
    <row r="34" s="109" customFormat="1" spans="1:52">
      <c r="A34" s="116" t="s">
        <v>123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AI34" s="111"/>
      <c r="AJ34" s="111"/>
      <c r="AK34" s="111" t="s">
        <v>124</v>
      </c>
      <c r="AL34" s="111">
        <v>0</v>
      </c>
      <c r="AM34" s="111">
        <v>0</v>
      </c>
      <c r="AN34" s="111">
        <v>0</v>
      </c>
      <c r="AO34" s="111">
        <v>0</v>
      </c>
      <c r="AP34" s="111">
        <v>0</v>
      </c>
      <c r="AQ34" s="111">
        <v>0</v>
      </c>
      <c r="AY34" s="109" t="s">
        <v>125</v>
      </c>
      <c r="AZ34" s="109">
        <v>3</v>
      </c>
    </row>
    <row r="35" s="109" customFormat="1" spans="1:5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AI35" s="111"/>
      <c r="AJ35" s="111"/>
      <c r="AK35" s="111" t="s">
        <v>126</v>
      </c>
      <c r="AL35" s="111">
        <v>0</v>
      </c>
      <c r="AM35" s="111">
        <v>0</v>
      </c>
      <c r="AN35" s="111">
        <v>0</v>
      </c>
      <c r="AO35" s="111">
        <v>0</v>
      </c>
      <c r="AP35" s="111">
        <v>0</v>
      </c>
      <c r="AQ35" s="111">
        <v>0</v>
      </c>
      <c r="AY35" s="109" t="s">
        <v>127</v>
      </c>
      <c r="AZ35" s="109">
        <v>1</v>
      </c>
    </row>
    <row r="36" s="109" customFormat="1" spans="1:52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AI36" s="111"/>
      <c r="AJ36" s="111"/>
      <c r="AK36" s="111" t="s">
        <v>128</v>
      </c>
      <c r="AL36" s="111">
        <v>0</v>
      </c>
      <c r="AM36" s="111">
        <v>0</v>
      </c>
      <c r="AN36" s="111">
        <v>0</v>
      </c>
      <c r="AO36" s="111">
        <v>2</v>
      </c>
      <c r="AP36" s="111">
        <v>0</v>
      </c>
      <c r="AQ36" s="111">
        <v>0</v>
      </c>
      <c r="AY36" s="109" t="s">
        <v>129</v>
      </c>
      <c r="AZ36" s="109">
        <v>1</v>
      </c>
    </row>
    <row r="37" s="109" customFormat="1" spans="1:52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AI37" s="111"/>
      <c r="AJ37" s="111"/>
      <c r="AK37" s="111" t="s">
        <v>130</v>
      </c>
      <c r="AL37" s="111">
        <v>0</v>
      </c>
      <c r="AM37" s="111">
        <v>0</v>
      </c>
      <c r="AN37" s="111">
        <v>0</v>
      </c>
      <c r="AO37" s="111">
        <v>0</v>
      </c>
      <c r="AP37" s="111">
        <v>0</v>
      </c>
      <c r="AQ37" s="111">
        <v>0</v>
      </c>
      <c r="AY37" s="109" t="s">
        <v>131</v>
      </c>
      <c r="AZ37" s="109">
        <v>4</v>
      </c>
    </row>
    <row r="38" s="109" customFormat="1" spans="1:52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AI38" s="111"/>
      <c r="AJ38" s="111"/>
      <c r="AK38" s="111" t="s">
        <v>132</v>
      </c>
      <c r="AL38" s="111">
        <v>2</v>
      </c>
      <c r="AM38" s="111">
        <v>0</v>
      </c>
      <c r="AN38" s="111">
        <v>0</v>
      </c>
      <c r="AO38" s="111">
        <v>50</v>
      </c>
      <c r="AP38" s="111">
        <v>0</v>
      </c>
      <c r="AQ38" s="111">
        <v>163852</v>
      </c>
      <c r="AY38" s="109" t="s">
        <v>133</v>
      </c>
      <c r="AZ38" s="109">
        <v>2</v>
      </c>
    </row>
    <row r="39" s="109" customFormat="1" spans="1:52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AI39" s="111"/>
      <c r="AJ39" s="111"/>
      <c r="AK39" s="111" t="s">
        <v>42</v>
      </c>
      <c r="AL39" s="111">
        <v>0</v>
      </c>
      <c r="AM39" s="111">
        <v>0</v>
      </c>
      <c r="AN39" s="111">
        <v>0</v>
      </c>
      <c r="AO39" s="111">
        <v>2</v>
      </c>
      <c r="AP39" s="111">
        <v>0</v>
      </c>
      <c r="AQ39" s="111">
        <v>0</v>
      </c>
      <c r="AY39" s="109" t="s">
        <v>77</v>
      </c>
      <c r="AZ39" s="109">
        <v>4</v>
      </c>
    </row>
    <row r="40" s="109" customFormat="1" spans="1:52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AI40" s="111"/>
      <c r="AJ40" s="111"/>
      <c r="AK40" s="111" t="s">
        <v>134</v>
      </c>
      <c r="AL40" s="111">
        <v>0</v>
      </c>
      <c r="AM40" s="111">
        <v>0</v>
      </c>
      <c r="AN40" s="111">
        <v>0</v>
      </c>
      <c r="AO40" s="111">
        <v>1</v>
      </c>
      <c r="AP40" s="111">
        <v>0</v>
      </c>
      <c r="AQ40" s="111">
        <v>0</v>
      </c>
      <c r="AY40" s="109" t="s">
        <v>79</v>
      </c>
      <c r="AZ40" s="109">
        <v>2</v>
      </c>
    </row>
    <row r="41" s="109" customFormat="1" spans="1:43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AI41" s="111"/>
      <c r="AJ41" s="111"/>
      <c r="AK41" s="111" t="s">
        <v>135</v>
      </c>
      <c r="AL41" s="111">
        <v>0</v>
      </c>
      <c r="AM41" s="111">
        <v>0</v>
      </c>
      <c r="AN41" s="111">
        <v>0</v>
      </c>
      <c r="AO41" s="111">
        <v>0</v>
      </c>
      <c r="AP41" s="111">
        <v>0</v>
      </c>
      <c r="AQ41" s="111">
        <v>0</v>
      </c>
    </row>
    <row r="42" s="109" customFormat="1" spans="1:43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AI42" s="111"/>
      <c r="AJ42" s="111"/>
      <c r="AK42" s="111" t="s">
        <v>136</v>
      </c>
      <c r="AL42" s="111">
        <v>0</v>
      </c>
      <c r="AM42" s="111">
        <v>0</v>
      </c>
      <c r="AN42" s="111">
        <v>0</v>
      </c>
      <c r="AO42" s="111">
        <v>0</v>
      </c>
      <c r="AP42" s="111">
        <v>0</v>
      </c>
      <c r="AQ42" s="111">
        <v>2000</v>
      </c>
    </row>
    <row r="43" s="109" customFormat="1" spans="1:43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AI43" s="111"/>
      <c r="AJ43" s="111"/>
      <c r="AK43" s="111" t="s">
        <v>46</v>
      </c>
      <c r="AL43" s="111">
        <v>1</v>
      </c>
      <c r="AM43" s="111">
        <v>0</v>
      </c>
      <c r="AN43" s="111">
        <v>0</v>
      </c>
      <c r="AO43" s="111">
        <v>1</v>
      </c>
      <c r="AP43" s="111">
        <v>0</v>
      </c>
      <c r="AQ43" s="111">
        <v>365600</v>
      </c>
    </row>
    <row r="44" s="109" customFormat="1" spans="1:43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AI44" s="111"/>
      <c r="AJ44" s="111"/>
      <c r="AK44" s="111" t="s">
        <v>137</v>
      </c>
      <c r="AL44" s="111">
        <v>0</v>
      </c>
      <c r="AM44" s="111">
        <v>0</v>
      </c>
      <c r="AN44" s="111">
        <v>0</v>
      </c>
      <c r="AO44" s="111">
        <v>0</v>
      </c>
      <c r="AP44" s="111">
        <v>0</v>
      </c>
      <c r="AQ44" s="111">
        <v>0</v>
      </c>
    </row>
    <row r="45" s="109" customFormat="1" spans="1:43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AI45" s="111"/>
      <c r="AJ45" s="111"/>
      <c r="AK45" s="111" t="s">
        <v>138</v>
      </c>
      <c r="AL45" s="111">
        <v>0</v>
      </c>
      <c r="AM45" s="111">
        <v>0</v>
      </c>
      <c r="AN45" s="111">
        <v>0</v>
      </c>
      <c r="AO45" s="111">
        <v>0</v>
      </c>
      <c r="AP45" s="111">
        <v>0</v>
      </c>
      <c r="AQ45" s="111">
        <v>0</v>
      </c>
    </row>
    <row r="46" s="109" customFormat="1" spans="1:43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AI46" s="111"/>
      <c r="AJ46" s="111"/>
      <c r="AK46" s="111" t="s">
        <v>139</v>
      </c>
      <c r="AL46" s="111">
        <v>0</v>
      </c>
      <c r="AM46" s="111">
        <v>0</v>
      </c>
      <c r="AN46" s="111">
        <v>0</v>
      </c>
      <c r="AO46" s="111">
        <v>0</v>
      </c>
      <c r="AP46" s="111">
        <v>0</v>
      </c>
      <c r="AQ46" s="111">
        <v>0</v>
      </c>
    </row>
    <row r="47" s="109" customFormat="1" spans="1:43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AI47" s="111"/>
      <c r="AJ47" s="111"/>
      <c r="AK47" s="111" t="s">
        <v>140</v>
      </c>
      <c r="AL47" s="111">
        <v>0</v>
      </c>
      <c r="AM47" s="111">
        <v>0</v>
      </c>
      <c r="AN47" s="111">
        <v>0</v>
      </c>
      <c r="AO47" s="111">
        <v>0</v>
      </c>
      <c r="AP47" s="111">
        <v>0</v>
      </c>
      <c r="AQ47" s="111">
        <v>0</v>
      </c>
    </row>
    <row r="48" s="109" customFormat="1" spans="1:43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AI48" s="111"/>
      <c r="AJ48" s="111"/>
      <c r="AK48" s="111" t="s">
        <v>141</v>
      </c>
      <c r="AL48" s="111">
        <v>0</v>
      </c>
      <c r="AM48" s="111">
        <v>0</v>
      </c>
      <c r="AN48" s="111">
        <v>0</v>
      </c>
      <c r="AO48" s="111">
        <v>0</v>
      </c>
      <c r="AP48" s="111">
        <v>0</v>
      </c>
      <c r="AQ48" s="111">
        <v>0</v>
      </c>
    </row>
    <row r="49" s="109" customFormat="1" spans="1:43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AI49" s="111"/>
      <c r="AJ49" s="111"/>
      <c r="AK49" s="111" t="s">
        <v>142</v>
      </c>
      <c r="AL49" s="111">
        <v>0</v>
      </c>
      <c r="AM49" s="111">
        <v>0</v>
      </c>
      <c r="AN49" s="111">
        <v>0</v>
      </c>
      <c r="AO49" s="111">
        <v>0</v>
      </c>
      <c r="AP49" s="111">
        <v>0</v>
      </c>
      <c r="AQ49" s="111">
        <v>0</v>
      </c>
    </row>
    <row r="50" s="109" customFormat="1" spans="1:43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AI50" s="111"/>
      <c r="AJ50" s="111"/>
      <c r="AK50" s="111" t="s">
        <v>36</v>
      </c>
      <c r="AL50" s="111">
        <v>0</v>
      </c>
      <c r="AM50" s="111">
        <v>0</v>
      </c>
      <c r="AN50" s="111">
        <v>0</v>
      </c>
      <c r="AO50" s="111">
        <v>0</v>
      </c>
      <c r="AP50" s="111">
        <v>0</v>
      </c>
      <c r="AQ50" s="111">
        <v>0</v>
      </c>
    </row>
    <row r="51" s="109" customFormat="1" spans="1:43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AI51" s="111"/>
      <c r="AJ51" s="111"/>
      <c r="AK51" s="111" t="s">
        <v>143</v>
      </c>
      <c r="AL51" s="111">
        <v>0</v>
      </c>
      <c r="AM51" s="111">
        <v>0</v>
      </c>
      <c r="AN51" s="111">
        <v>0</v>
      </c>
      <c r="AO51" s="111">
        <v>0</v>
      </c>
      <c r="AP51" s="111">
        <v>0</v>
      </c>
      <c r="AQ51" s="111">
        <v>0</v>
      </c>
    </row>
    <row r="52" s="109" customFormat="1" spans="1:43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AI52" s="111"/>
      <c r="AJ52" s="111"/>
      <c r="AK52" s="111" t="s">
        <v>144</v>
      </c>
      <c r="AL52" s="111">
        <v>0</v>
      </c>
      <c r="AM52" s="111">
        <v>0</v>
      </c>
      <c r="AN52" s="111">
        <v>0</v>
      </c>
      <c r="AO52" s="111">
        <v>0</v>
      </c>
      <c r="AP52" s="111">
        <v>100000</v>
      </c>
      <c r="AQ52" s="111">
        <v>130000</v>
      </c>
    </row>
    <row r="53" s="109" customFormat="1" spans="1:43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AI53" s="111"/>
      <c r="AJ53" s="111"/>
      <c r="AK53" s="111" t="s">
        <v>145</v>
      </c>
      <c r="AL53" s="111">
        <v>0</v>
      </c>
      <c r="AM53" s="111">
        <v>0</v>
      </c>
      <c r="AN53" s="111">
        <v>0</v>
      </c>
      <c r="AO53" s="111">
        <v>0</v>
      </c>
      <c r="AP53" s="111">
        <v>0</v>
      </c>
      <c r="AQ53" s="111">
        <v>0</v>
      </c>
    </row>
    <row r="54" s="109" customFormat="1" spans="1:43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AI54" s="111"/>
      <c r="AJ54" s="111"/>
      <c r="AK54" s="111" t="s">
        <v>146</v>
      </c>
      <c r="AL54" s="111">
        <v>0</v>
      </c>
      <c r="AM54" s="111">
        <v>0</v>
      </c>
      <c r="AN54" s="111">
        <v>0</v>
      </c>
      <c r="AO54" s="111">
        <v>19</v>
      </c>
      <c r="AP54" s="111">
        <v>65000</v>
      </c>
      <c r="AQ54" s="111">
        <v>225000</v>
      </c>
    </row>
    <row r="55" s="109" customFormat="1" spans="1:43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AI55" s="111"/>
      <c r="AJ55" s="111"/>
      <c r="AK55" s="111" t="s">
        <v>147</v>
      </c>
      <c r="AL55" s="111">
        <v>0</v>
      </c>
      <c r="AM55" s="111">
        <v>0</v>
      </c>
      <c r="AN55" s="111">
        <v>0</v>
      </c>
      <c r="AO55" s="111">
        <v>0</v>
      </c>
      <c r="AP55" s="111">
        <v>0</v>
      </c>
      <c r="AQ55" s="111">
        <v>0</v>
      </c>
    </row>
    <row r="56" s="109" customFormat="1" spans="1:43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AI56" s="111"/>
      <c r="AJ56" s="111"/>
      <c r="AK56" s="111" t="s">
        <v>148</v>
      </c>
      <c r="AL56" s="111">
        <v>0</v>
      </c>
      <c r="AM56" s="111">
        <v>0</v>
      </c>
      <c r="AN56" s="111">
        <v>0</v>
      </c>
      <c r="AO56" s="111">
        <v>0</v>
      </c>
      <c r="AP56" s="111">
        <v>0</v>
      </c>
      <c r="AQ56" s="111">
        <v>0</v>
      </c>
    </row>
    <row r="57" s="109" customFormat="1" spans="1:43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AI57" s="111"/>
      <c r="AJ57" s="111"/>
      <c r="AK57" s="111" t="s">
        <v>149</v>
      </c>
      <c r="AL57" s="111">
        <v>0</v>
      </c>
      <c r="AM57" s="111">
        <v>0</v>
      </c>
      <c r="AN57" s="111">
        <v>0</v>
      </c>
      <c r="AO57" s="111">
        <v>0</v>
      </c>
      <c r="AP57" s="111">
        <v>0</v>
      </c>
      <c r="AQ57" s="111">
        <v>0</v>
      </c>
    </row>
    <row r="58" s="109" customFormat="1" spans="1:43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AI58" s="111"/>
      <c r="AJ58" s="111"/>
      <c r="AK58" s="111" t="s">
        <v>150</v>
      </c>
      <c r="AL58" s="111">
        <v>0</v>
      </c>
      <c r="AM58" s="111">
        <v>0</v>
      </c>
      <c r="AN58" s="111">
        <v>0</v>
      </c>
      <c r="AO58" s="111">
        <v>0</v>
      </c>
      <c r="AP58" s="111">
        <v>0</v>
      </c>
      <c r="AQ58" s="111">
        <v>0</v>
      </c>
    </row>
    <row r="59" s="109" customFormat="1" spans="1:43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AI59" s="111"/>
      <c r="AJ59" s="111"/>
      <c r="AK59" s="111" t="s">
        <v>151</v>
      </c>
      <c r="AL59" s="111">
        <v>0</v>
      </c>
      <c r="AM59" s="111">
        <v>0</v>
      </c>
      <c r="AN59" s="111">
        <v>0</v>
      </c>
      <c r="AO59" s="111">
        <v>0</v>
      </c>
      <c r="AP59" s="111">
        <v>0</v>
      </c>
      <c r="AQ59" s="111">
        <v>0</v>
      </c>
    </row>
    <row r="60" s="109" customFormat="1" spans="1:43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AI60" s="111"/>
      <c r="AJ60" s="111"/>
      <c r="AK60" s="111" t="s">
        <v>152</v>
      </c>
      <c r="AL60" s="111">
        <v>0</v>
      </c>
      <c r="AM60" s="111">
        <v>0</v>
      </c>
      <c r="AN60" s="111">
        <v>0</v>
      </c>
      <c r="AO60" s="111">
        <v>0</v>
      </c>
      <c r="AP60" s="111">
        <v>0</v>
      </c>
      <c r="AQ60" s="111">
        <v>90000</v>
      </c>
    </row>
    <row r="61" s="109" customFormat="1" spans="1:43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AI61" s="111"/>
      <c r="AJ61" s="111"/>
      <c r="AK61" s="111" t="s">
        <v>153</v>
      </c>
      <c r="AL61" s="111">
        <v>0</v>
      </c>
      <c r="AM61" s="111">
        <v>0</v>
      </c>
      <c r="AN61" s="111">
        <v>0</v>
      </c>
      <c r="AO61" s="111">
        <v>0</v>
      </c>
      <c r="AP61" s="111">
        <v>0</v>
      </c>
      <c r="AQ61" s="111">
        <v>0</v>
      </c>
    </row>
    <row r="62" s="109" customFormat="1" spans="1:43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AI62" s="111"/>
      <c r="AJ62" s="111"/>
      <c r="AK62" s="111" t="s">
        <v>154</v>
      </c>
      <c r="AL62" s="111">
        <v>0</v>
      </c>
      <c r="AM62" s="111">
        <v>0</v>
      </c>
      <c r="AN62" s="111">
        <v>0</v>
      </c>
      <c r="AO62" s="111">
        <v>0</v>
      </c>
      <c r="AP62" s="111">
        <v>0</v>
      </c>
      <c r="AQ62" s="111">
        <v>0</v>
      </c>
    </row>
    <row r="63" s="109" customFormat="1" spans="1:43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AI63" s="111"/>
      <c r="AJ63" s="111"/>
      <c r="AK63" s="111" t="s">
        <v>155</v>
      </c>
      <c r="AL63" s="111">
        <v>0</v>
      </c>
      <c r="AM63" s="111">
        <v>0</v>
      </c>
      <c r="AN63" s="111">
        <v>0</v>
      </c>
      <c r="AO63" s="111">
        <v>0</v>
      </c>
      <c r="AP63" s="111">
        <v>0</v>
      </c>
      <c r="AQ63" s="111">
        <v>0</v>
      </c>
    </row>
    <row r="64" s="109" customFormat="1" spans="1:43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AI64" s="111"/>
      <c r="AJ64" s="111"/>
      <c r="AK64" s="111" t="s">
        <v>156</v>
      </c>
      <c r="AL64" s="111">
        <v>0</v>
      </c>
      <c r="AM64" s="111">
        <v>0</v>
      </c>
      <c r="AN64" s="111">
        <v>0</v>
      </c>
      <c r="AO64" s="111">
        <v>0</v>
      </c>
      <c r="AP64" s="111">
        <v>0</v>
      </c>
      <c r="AQ64" s="111">
        <v>0</v>
      </c>
    </row>
    <row r="65" s="109" customFormat="1" spans="1:43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AI65" s="111"/>
      <c r="AJ65" s="111"/>
      <c r="AK65" s="111" t="s">
        <v>157</v>
      </c>
      <c r="AL65" s="111">
        <v>0</v>
      </c>
      <c r="AM65" s="111">
        <v>0</v>
      </c>
      <c r="AN65" s="111">
        <v>0</v>
      </c>
      <c r="AO65" s="111">
        <v>0</v>
      </c>
      <c r="AP65" s="111">
        <v>0</v>
      </c>
      <c r="AQ65" s="111">
        <v>0</v>
      </c>
    </row>
    <row r="66" s="109" customFormat="1" spans="1:43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AI66" s="111"/>
      <c r="AJ66" s="111"/>
      <c r="AK66" s="111" t="s">
        <v>158</v>
      </c>
      <c r="AL66" s="111">
        <v>0</v>
      </c>
      <c r="AM66" s="111">
        <v>0</v>
      </c>
      <c r="AN66" s="111">
        <v>0</v>
      </c>
      <c r="AO66" s="111">
        <v>5</v>
      </c>
      <c r="AP66" s="111">
        <v>0</v>
      </c>
      <c r="AQ66" s="111">
        <v>0</v>
      </c>
    </row>
    <row r="67" s="109" customFormat="1" spans="1:43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AI67" s="111"/>
      <c r="AJ67" s="111"/>
      <c r="AK67" s="111" t="s">
        <v>159</v>
      </c>
      <c r="AL67" s="111">
        <v>0</v>
      </c>
      <c r="AM67" s="111">
        <v>0</v>
      </c>
      <c r="AN67" s="111">
        <v>0</v>
      </c>
      <c r="AO67" s="111">
        <v>0</v>
      </c>
      <c r="AP67" s="111">
        <v>0</v>
      </c>
      <c r="AQ67" s="111">
        <v>0</v>
      </c>
    </row>
    <row r="68" s="109" customFormat="1" spans="1:43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AI68" s="111"/>
      <c r="AJ68" s="111"/>
      <c r="AK68" s="111" t="s">
        <v>160</v>
      </c>
      <c r="AL68" s="111">
        <v>0</v>
      </c>
      <c r="AM68" s="111">
        <v>0</v>
      </c>
      <c r="AN68" s="111">
        <v>0</v>
      </c>
      <c r="AO68" s="111">
        <v>0</v>
      </c>
      <c r="AP68" s="111">
        <v>0</v>
      </c>
      <c r="AQ68" s="111">
        <v>0</v>
      </c>
    </row>
    <row r="69" s="109" customFormat="1" spans="1:43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AI69" s="111"/>
      <c r="AJ69" s="111"/>
      <c r="AK69" s="111" t="s">
        <v>161</v>
      </c>
      <c r="AL69" s="111">
        <v>0</v>
      </c>
      <c r="AM69" s="111">
        <v>0</v>
      </c>
      <c r="AN69" s="111">
        <v>0</v>
      </c>
      <c r="AO69" s="111">
        <v>0</v>
      </c>
      <c r="AP69" s="111">
        <v>0</v>
      </c>
      <c r="AQ69" s="111">
        <v>0</v>
      </c>
    </row>
    <row r="70" s="109" customFormat="1" spans="1:43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AI70" s="111"/>
      <c r="AJ70" s="111"/>
      <c r="AK70" s="111" t="s">
        <v>162</v>
      </c>
      <c r="AL70" s="111">
        <v>0</v>
      </c>
      <c r="AM70" s="111">
        <v>0</v>
      </c>
      <c r="AN70" s="111">
        <v>0</v>
      </c>
      <c r="AO70" s="111">
        <v>0</v>
      </c>
      <c r="AP70" s="111">
        <v>0</v>
      </c>
      <c r="AQ70" s="111">
        <v>5000</v>
      </c>
    </row>
    <row r="71" s="109" customFormat="1" spans="1:43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AI71" s="111"/>
      <c r="AJ71" s="111"/>
      <c r="AK71" s="111" t="s">
        <v>55</v>
      </c>
      <c r="AL71" s="111">
        <v>0</v>
      </c>
      <c r="AM71" s="111">
        <v>0</v>
      </c>
      <c r="AN71" s="111">
        <v>0</v>
      </c>
      <c r="AO71" s="111">
        <v>1</v>
      </c>
      <c r="AP71" s="111">
        <v>150000</v>
      </c>
      <c r="AQ71" s="111">
        <v>150000</v>
      </c>
    </row>
    <row r="72" s="109" customFormat="1" spans="1:43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AI72" s="111"/>
      <c r="AJ72" s="111"/>
      <c r="AK72" s="111" t="s">
        <v>163</v>
      </c>
      <c r="AL72" s="111">
        <v>0</v>
      </c>
      <c r="AM72" s="111">
        <v>0</v>
      </c>
      <c r="AN72" s="111">
        <v>0</v>
      </c>
      <c r="AO72" s="111">
        <v>0</v>
      </c>
      <c r="AP72" s="111">
        <v>0</v>
      </c>
      <c r="AQ72" s="111">
        <v>0</v>
      </c>
    </row>
    <row r="73" s="109" customFormat="1" spans="1:43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AI73" s="111"/>
      <c r="AJ73" s="111"/>
      <c r="AK73" s="111" t="s">
        <v>164</v>
      </c>
      <c r="AL73" s="111">
        <v>0</v>
      </c>
      <c r="AM73" s="111">
        <v>0</v>
      </c>
      <c r="AN73" s="111">
        <v>0</v>
      </c>
      <c r="AO73" s="111">
        <v>0</v>
      </c>
      <c r="AP73" s="111">
        <v>0</v>
      </c>
      <c r="AQ73" s="111">
        <v>6000</v>
      </c>
    </row>
    <row r="74" s="109" customFormat="1" spans="1:43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AI74" s="111"/>
      <c r="AJ74" s="111"/>
      <c r="AK74" s="111" t="s">
        <v>165</v>
      </c>
      <c r="AL74" s="111">
        <v>0</v>
      </c>
      <c r="AM74" s="111">
        <v>0</v>
      </c>
      <c r="AN74" s="111">
        <v>0</v>
      </c>
      <c r="AO74" s="111">
        <v>0</v>
      </c>
      <c r="AP74" s="111">
        <v>0</v>
      </c>
      <c r="AQ74" s="111">
        <v>0</v>
      </c>
    </row>
    <row r="75" s="109" customFormat="1" spans="1:43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AI75" s="111"/>
      <c r="AJ75" s="111"/>
      <c r="AK75" s="111" t="s">
        <v>166</v>
      </c>
      <c r="AL75" s="111">
        <v>0</v>
      </c>
      <c r="AM75" s="111">
        <v>0</v>
      </c>
      <c r="AN75" s="111">
        <v>0</v>
      </c>
      <c r="AO75" s="111">
        <v>0</v>
      </c>
      <c r="AP75" s="111">
        <v>0</v>
      </c>
      <c r="AQ75" s="111">
        <v>13900</v>
      </c>
    </row>
    <row r="76" s="109" customFormat="1" spans="1:43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AI76" s="111"/>
      <c r="AJ76" s="111"/>
      <c r="AK76" s="111" t="s">
        <v>167</v>
      </c>
      <c r="AL76" s="111">
        <v>0</v>
      </c>
      <c r="AM76" s="111">
        <v>0</v>
      </c>
      <c r="AN76" s="111">
        <v>0</v>
      </c>
      <c r="AO76" s="111">
        <v>0</v>
      </c>
      <c r="AP76" s="111">
        <v>0</v>
      </c>
      <c r="AQ76" s="111">
        <v>30000</v>
      </c>
    </row>
    <row r="77" s="109" customFormat="1" spans="1:43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AI77" s="111"/>
      <c r="AJ77" s="111"/>
      <c r="AK77" s="111" t="s">
        <v>168</v>
      </c>
      <c r="AL77" s="111">
        <v>0</v>
      </c>
      <c r="AM77" s="111">
        <v>0</v>
      </c>
      <c r="AN77" s="111">
        <v>0</v>
      </c>
      <c r="AO77" s="111">
        <v>0</v>
      </c>
      <c r="AP77" s="111">
        <v>0</v>
      </c>
      <c r="AQ77" s="111">
        <v>0</v>
      </c>
    </row>
    <row r="78" s="109" customFormat="1" spans="1:43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AI78" s="111"/>
      <c r="AJ78" s="111"/>
      <c r="AK78" s="111" t="s">
        <v>58</v>
      </c>
      <c r="AL78" s="111">
        <v>0</v>
      </c>
      <c r="AM78" s="111">
        <v>150000</v>
      </c>
      <c r="AN78" s="111">
        <v>150000</v>
      </c>
      <c r="AO78" s="111">
        <v>0</v>
      </c>
      <c r="AP78" s="111">
        <v>150000</v>
      </c>
      <c r="AQ78" s="111">
        <v>955662</v>
      </c>
    </row>
    <row r="79" s="109" customFormat="1" spans="1:43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AI79" s="111"/>
      <c r="AJ79" s="111"/>
      <c r="AK79" s="111" t="s">
        <v>169</v>
      </c>
      <c r="AL79" s="111">
        <v>0</v>
      </c>
      <c r="AM79" s="111">
        <v>0</v>
      </c>
      <c r="AN79" s="111">
        <v>0</v>
      </c>
      <c r="AO79" s="111">
        <v>0</v>
      </c>
      <c r="AP79" s="111">
        <v>0</v>
      </c>
      <c r="AQ79" s="111">
        <v>0</v>
      </c>
    </row>
    <row r="80" s="109" customFormat="1" spans="1:43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AI80" s="111"/>
      <c r="AJ80" s="111"/>
      <c r="AK80" s="111" t="s">
        <v>170</v>
      </c>
      <c r="AL80" s="111">
        <v>0</v>
      </c>
      <c r="AM80" s="111">
        <v>0</v>
      </c>
      <c r="AN80" s="111">
        <v>0</v>
      </c>
      <c r="AO80" s="111">
        <v>3</v>
      </c>
      <c r="AP80" s="111">
        <v>0</v>
      </c>
      <c r="AQ80" s="111">
        <v>25000</v>
      </c>
    </row>
    <row r="81" s="109" customFormat="1" spans="1:43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AI81" s="111"/>
      <c r="AJ81" s="111"/>
      <c r="AK81" s="111" t="s">
        <v>171</v>
      </c>
      <c r="AL81" s="111">
        <v>0</v>
      </c>
      <c r="AM81" s="111">
        <v>0</v>
      </c>
      <c r="AN81" s="111">
        <v>0</v>
      </c>
      <c r="AO81" s="111">
        <v>0</v>
      </c>
      <c r="AP81" s="111">
        <v>0</v>
      </c>
      <c r="AQ81" s="111">
        <v>0</v>
      </c>
    </row>
    <row r="82" s="109" customFormat="1" spans="1:43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AI82" s="111"/>
      <c r="AJ82" s="111"/>
      <c r="AK82" s="111" t="s">
        <v>172</v>
      </c>
      <c r="AL82" s="111">
        <v>0</v>
      </c>
      <c r="AM82" s="111">
        <v>0</v>
      </c>
      <c r="AN82" s="111">
        <v>0</v>
      </c>
      <c r="AO82" s="111">
        <v>0</v>
      </c>
      <c r="AP82" s="111">
        <v>0</v>
      </c>
      <c r="AQ82" s="111">
        <v>0</v>
      </c>
    </row>
    <row r="83" s="109" customFormat="1" spans="1:43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AI83" s="111"/>
      <c r="AJ83" s="111"/>
      <c r="AK83" s="111" t="s">
        <v>173</v>
      </c>
      <c r="AL83" s="111">
        <v>0</v>
      </c>
      <c r="AM83" s="111">
        <v>0</v>
      </c>
      <c r="AN83" s="111">
        <v>0</v>
      </c>
      <c r="AO83" s="111">
        <v>0</v>
      </c>
      <c r="AP83" s="111">
        <v>0</v>
      </c>
      <c r="AQ83" s="111">
        <v>80000</v>
      </c>
    </row>
    <row r="84" s="109" customFormat="1" spans="1:43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AI84" s="111"/>
      <c r="AJ84" s="111"/>
      <c r="AK84" s="111" t="s">
        <v>174</v>
      </c>
      <c r="AL84" s="111">
        <v>0</v>
      </c>
      <c r="AM84" s="111">
        <v>0</v>
      </c>
      <c r="AN84" s="111">
        <v>0</v>
      </c>
      <c r="AO84" s="111">
        <v>0</v>
      </c>
      <c r="AP84" s="111">
        <v>0</v>
      </c>
      <c r="AQ84" s="111">
        <v>0</v>
      </c>
    </row>
    <row r="85" s="109" customFormat="1" spans="1:43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AI85" s="111"/>
      <c r="AJ85" s="111"/>
      <c r="AK85" s="111" t="s">
        <v>35</v>
      </c>
      <c r="AL85" s="111">
        <v>0</v>
      </c>
      <c r="AM85" s="111">
        <v>0</v>
      </c>
      <c r="AN85" s="111">
        <v>0</v>
      </c>
      <c r="AO85" s="111">
        <v>47</v>
      </c>
      <c r="AP85" s="111">
        <v>0</v>
      </c>
      <c r="AQ85" s="111">
        <v>80000</v>
      </c>
    </row>
    <row r="86" s="109" customFormat="1" spans="1:43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AI86" s="111"/>
      <c r="AJ86" s="111"/>
      <c r="AK86" s="111" t="s">
        <v>175</v>
      </c>
      <c r="AL86" s="111">
        <v>0</v>
      </c>
      <c r="AM86" s="111">
        <v>0</v>
      </c>
      <c r="AN86" s="111">
        <v>0</v>
      </c>
      <c r="AO86" s="111">
        <v>1</v>
      </c>
      <c r="AP86" s="111">
        <v>0</v>
      </c>
      <c r="AQ86" s="111">
        <v>0</v>
      </c>
    </row>
    <row r="87" s="109" customFormat="1" spans="1:43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AI87" s="111"/>
      <c r="AJ87" s="111"/>
      <c r="AK87" s="111" t="s">
        <v>176</v>
      </c>
      <c r="AL87" s="111">
        <v>0</v>
      </c>
      <c r="AM87" s="111">
        <v>0</v>
      </c>
      <c r="AN87" s="111">
        <v>0</v>
      </c>
      <c r="AO87" s="111">
        <v>0</v>
      </c>
      <c r="AP87" s="111">
        <v>0</v>
      </c>
      <c r="AQ87" s="111">
        <v>0</v>
      </c>
    </row>
    <row r="88" s="109" customFormat="1" spans="1:43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AI88" s="111"/>
      <c r="AJ88" s="111"/>
      <c r="AK88" s="111" t="s">
        <v>177</v>
      </c>
      <c r="AL88" s="111">
        <v>0</v>
      </c>
      <c r="AM88" s="111">
        <v>0</v>
      </c>
      <c r="AN88" s="111">
        <v>0</v>
      </c>
      <c r="AO88" s="111">
        <v>0</v>
      </c>
      <c r="AP88" s="111">
        <v>0</v>
      </c>
      <c r="AQ88" s="111">
        <v>0</v>
      </c>
    </row>
    <row r="89" s="109" customFormat="1" spans="1:43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AI89" s="111"/>
      <c r="AJ89" s="111"/>
      <c r="AK89" s="111" t="s">
        <v>178</v>
      </c>
      <c r="AL89" s="111">
        <v>0</v>
      </c>
      <c r="AM89" s="111">
        <v>0</v>
      </c>
      <c r="AN89" s="111">
        <v>0</v>
      </c>
      <c r="AO89" s="111">
        <v>0</v>
      </c>
      <c r="AP89" s="111">
        <v>0</v>
      </c>
      <c r="AQ89" s="111">
        <v>10000</v>
      </c>
    </row>
    <row r="90" s="109" customFormat="1" spans="1:43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AI90" s="111"/>
      <c r="AJ90" s="111"/>
      <c r="AK90" s="111" t="s">
        <v>179</v>
      </c>
      <c r="AL90" s="111">
        <v>0</v>
      </c>
      <c r="AM90" s="111">
        <v>0</v>
      </c>
      <c r="AN90" s="111">
        <v>0</v>
      </c>
      <c r="AO90" s="111">
        <v>0</v>
      </c>
      <c r="AP90" s="111">
        <v>0</v>
      </c>
      <c r="AQ90" s="111">
        <v>0</v>
      </c>
    </row>
    <row r="91" s="109" customFormat="1" spans="1:43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AI91" s="111"/>
      <c r="AJ91" s="111"/>
      <c r="AK91" s="111" t="s">
        <v>67</v>
      </c>
      <c r="AL91" s="111">
        <v>1</v>
      </c>
      <c r="AM91" s="111">
        <v>0</v>
      </c>
      <c r="AN91" s="111">
        <v>0</v>
      </c>
      <c r="AO91" s="111">
        <v>3</v>
      </c>
      <c r="AP91" s="111">
        <v>0</v>
      </c>
      <c r="AQ91" s="111">
        <v>0</v>
      </c>
    </row>
    <row r="92" s="109" customFormat="1" spans="1:43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AI92" s="111"/>
      <c r="AJ92" s="111"/>
      <c r="AK92" s="111" t="s">
        <v>180</v>
      </c>
      <c r="AL92" s="111">
        <v>0</v>
      </c>
      <c r="AM92" s="111">
        <v>0</v>
      </c>
      <c r="AN92" s="111">
        <v>0</v>
      </c>
      <c r="AO92" s="111">
        <v>0</v>
      </c>
      <c r="AP92" s="111">
        <v>0</v>
      </c>
      <c r="AQ92" s="111">
        <v>302600</v>
      </c>
    </row>
    <row r="93" s="109" customFormat="1" spans="1:43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AI93" s="111"/>
      <c r="AJ93" s="111"/>
      <c r="AK93" s="111" t="s">
        <v>181</v>
      </c>
      <c r="AL93" s="111">
        <v>0</v>
      </c>
      <c r="AM93" s="111">
        <v>0</v>
      </c>
      <c r="AN93" s="111">
        <v>0</v>
      </c>
      <c r="AO93" s="111">
        <v>2</v>
      </c>
      <c r="AP93" s="111">
        <v>0</v>
      </c>
      <c r="AQ93" s="111">
        <v>0</v>
      </c>
    </row>
    <row r="94" s="109" customFormat="1" spans="1:43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AI94" s="111"/>
      <c r="AJ94" s="111"/>
      <c r="AK94" s="111" t="s">
        <v>182</v>
      </c>
      <c r="AL94" s="111">
        <v>0</v>
      </c>
      <c r="AM94" s="111">
        <v>0</v>
      </c>
      <c r="AN94" s="111">
        <v>0</v>
      </c>
      <c r="AO94" s="111">
        <v>5</v>
      </c>
      <c r="AP94" s="111">
        <v>51000</v>
      </c>
      <c r="AQ94" s="111">
        <v>51000</v>
      </c>
    </row>
    <row r="95" s="109" customFormat="1" spans="1:43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AI95" s="111"/>
      <c r="AJ95" s="111"/>
      <c r="AK95" s="111" t="s">
        <v>183</v>
      </c>
      <c r="AL95" s="111">
        <v>0</v>
      </c>
      <c r="AM95" s="111">
        <v>0</v>
      </c>
      <c r="AN95" s="111">
        <v>0</v>
      </c>
      <c r="AO95" s="111">
        <v>0</v>
      </c>
      <c r="AP95" s="111">
        <v>0</v>
      </c>
      <c r="AQ95" s="111">
        <v>0</v>
      </c>
    </row>
    <row r="96" s="109" customFormat="1" spans="1:43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AI96" s="111"/>
      <c r="AJ96" s="111"/>
      <c r="AK96" s="111" t="s">
        <v>184</v>
      </c>
      <c r="AL96" s="111">
        <v>0</v>
      </c>
      <c r="AM96" s="111">
        <v>0</v>
      </c>
      <c r="AN96" s="111">
        <v>0</v>
      </c>
      <c r="AO96" s="111">
        <v>0</v>
      </c>
      <c r="AP96" s="111">
        <v>0</v>
      </c>
      <c r="AQ96" s="111">
        <v>0</v>
      </c>
    </row>
    <row r="97" s="109" customFormat="1" spans="1:43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AI97" s="111"/>
      <c r="AJ97" s="111"/>
      <c r="AK97" s="111" t="s">
        <v>185</v>
      </c>
      <c r="AL97" s="111">
        <v>0</v>
      </c>
      <c r="AM97" s="111">
        <v>0</v>
      </c>
      <c r="AN97" s="111">
        <v>0</v>
      </c>
      <c r="AO97" s="111">
        <v>0</v>
      </c>
      <c r="AP97" s="111">
        <v>0</v>
      </c>
      <c r="AQ97" s="111">
        <v>0</v>
      </c>
    </row>
    <row r="98" s="109" customFormat="1" spans="1:43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AI98" s="111"/>
      <c r="AJ98" s="111"/>
      <c r="AK98" s="111" t="s">
        <v>186</v>
      </c>
      <c r="AL98" s="111">
        <v>0</v>
      </c>
      <c r="AM98" s="111">
        <v>0</v>
      </c>
      <c r="AN98" s="111">
        <v>0</v>
      </c>
      <c r="AO98" s="111">
        <v>0</v>
      </c>
      <c r="AP98" s="111">
        <v>0</v>
      </c>
      <c r="AQ98" s="111">
        <v>0</v>
      </c>
    </row>
    <row r="99" s="109" customFormat="1" spans="1:43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AI99" s="111"/>
      <c r="AJ99" s="111"/>
      <c r="AK99" s="111" t="s">
        <v>187</v>
      </c>
      <c r="AL99" s="111">
        <v>0</v>
      </c>
      <c r="AM99" s="111">
        <v>0</v>
      </c>
      <c r="AN99" s="111">
        <v>0</v>
      </c>
      <c r="AO99" s="111">
        <v>0</v>
      </c>
      <c r="AP99" s="111">
        <v>0</v>
      </c>
      <c r="AQ99" s="111">
        <v>0</v>
      </c>
    </row>
    <row r="100" s="109" customFormat="1" spans="1:43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AI100" s="111"/>
      <c r="AJ100" s="111"/>
      <c r="AK100" s="111" t="s">
        <v>188</v>
      </c>
      <c r="AL100" s="111">
        <v>0</v>
      </c>
      <c r="AM100" s="111">
        <v>0</v>
      </c>
      <c r="AN100" s="111">
        <v>0</v>
      </c>
      <c r="AO100" s="111">
        <v>0</v>
      </c>
      <c r="AP100" s="111">
        <v>0</v>
      </c>
      <c r="AQ100" s="111">
        <v>24000</v>
      </c>
    </row>
    <row r="101" s="109" customFormat="1" spans="1:43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AI101" s="111"/>
      <c r="AJ101" s="111"/>
      <c r="AK101" s="111" t="s">
        <v>189</v>
      </c>
      <c r="AL101" s="111">
        <v>0</v>
      </c>
      <c r="AM101" s="111">
        <v>0</v>
      </c>
      <c r="AN101" s="111">
        <v>0</v>
      </c>
      <c r="AO101" s="111">
        <v>2</v>
      </c>
      <c r="AP101" s="111">
        <v>300000</v>
      </c>
      <c r="AQ101" s="111">
        <v>511000</v>
      </c>
    </row>
    <row r="102" s="109" customFormat="1" spans="1:43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AI102" s="111"/>
      <c r="AJ102" s="111"/>
      <c r="AK102" s="111" t="s">
        <v>190</v>
      </c>
      <c r="AL102" s="111">
        <v>0</v>
      </c>
      <c r="AM102" s="111">
        <v>0</v>
      </c>
      <c r="AN102" s="111">
        <v>0</v>
      </c>
      <c r="AO102" s="111">
        <v>0</v>
      </c>
      <c r="AP102" s="111">
        <v>0</v>
      </c>
      <c r="AQ102" s="111">
        <v>0</v>
      </c>
    </row>
    <row r="103" s="109" customFormat="1" spans="1:43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AI103" s="111"/>
      <c r="AJ103" s="111"/>
      <c r="AK103" s="111" t="s">
        <v>191</v>
      </c>
      <c r="AL103" s="111">
        <v>0</v>
      </c>
      <c r="AM103" s="111">
        <v>0</v>
      </c>
      <c r="AN103" s="111">
        <v>0</v>
      </c>
      <c r="AO103" s="111">
        <v>0</v>
      </c>
      <c r="AP103" s="111">
        <v>0</v>
      </c>
      <c r="AQ103" s="111">
        <v>0</v>
      </c>
    </row>
    <row r="104" s="109" customFormat="1" spans="1:43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AI104" s="111"/>
      <c r="AJ104" s="111"/>
      <c r="AK104" s="111" t="s">
        <v>192</v>
      </c>
      <c r="AL104" s="111">
        <v>0</v>
      </c>
      <c r="AM104" s="111">
        <v>0</v>
      </c>
      <c r="AN104" s="111">
        <v>0</v>
      </c>
      <c r="AO104" s="111">
        <v>0</v>
      </c>
      <c r="AP104" s="111">
        <v>0</v>
      </c>
      <c r="AQ104" s="111">
        <v>0</v>
      </c>
    </row>
    <row r="105" s="109" customFormat="1" spans="1:43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AI105" s="111"/>
      <c r="AJ105" s="111"/>
      <c r="AK105" s="111" t="s">
        <v>193</v>
      </c>
      <c r="AL105" s="111">
        <v>0</v>
      </c>
      <c r="AM105" s="111">
        <v>0</v>
      </c>
      <c r="AN105" s="111">
        <v>0</v>
      </c>
      <c r="AO105" s="111">
        <v>0</v>
      </c>
      <c r="AP105" s="111">
        <v>0</v>
      </c>
      <c r="AQ105" s="111">
        <v>25000</v>
      </c>
    </row>
    <row r="106" s="109" customFormat="1" spans="1:43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AI106" s="111"/>
      <c r="AJ106" s="111"/>
      <c r="AK106" s="111" t="s">
        <v>194</v>
      </c>
      <c r="AL106" s="111">
        <v>0</v>
      </c>
      <c r="AM106" s="111">
        <v>0</v>
      </c>
      <c r="AN106" s="111">
        <v>0</v>
      </c>
      <c r="AO106" s="111">
        <v>0</v>
      </c>
      <c r="AP106" s="111">
        <v>0</v>
      </c>
      <c r="AQ106" s="111">
        <v>0</v>
      </c>
    </row>
    <row r="107" s="109" customFormat="1" spans="1:43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AI107" s="111"/>
      <c r="AJ107" s="111"/>
      <c r="AK107" s="111" t="s">
        <v>195</v>
      </c>
      <c r="AL107" s="111">
        <v>0</v>
      </c>
      <c r="AM107" s="111">
        <v>0</v>
      </c>
      <c r="AN107" s="111">
        <v>0</v>
      </c>
      <c r="AO107" s="111">
        <v>0</v>
      </c>
      <c r="AP107" s="111">
        <v>0</v>
      </c>
      <c r="AQ107" s="111">
        <v>0</v>
      </c>
    </row>
    <row r="108" s="109" customFormat="1" spans="1:43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AI108" s="111"/>
      <c r="AJ108" s="111"/>
      <c r="AK108" s="111" t="s">
        <v>196</v>
      </c>
      <c r="AL108" s="111">
        <v>0</v>
      </c>
      <c r="AM108" s="111">
        <v>0</v>
      </c>
      <c r="AN108" s="111">
        <v>0</v>
      </c>
      <c r="AO108" s="111">
        <v>0</v>
      </c>
      <c r="AP108" s="111">
        <v>0</v>
      </c>
      <c r="AQ108" s="111">
        <v>0</v>
      </c>
    </row>
    <row r="109" s="109" customFormat="1" spans="1:43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AI109" s="111"/>
      <c r="AJ109" s="111"/>
      <c r="AK109" s="111" t="s">
        <v>197</v>
      </c>
      <c r="AL109" s="111">
        <v>0</v>
      </c>
      <c r="AM109" s="111">
        <v>0</v>
      </c>
      <c r="AN109" s="111">
        <v>0</v>
      </c>
      <c r="AO109" s="111">
        <v>0</v>
      </c>
      <c r="AP109" s="111">
        <v>0</v>
      </c>
      <c r="AQ109" s="111">
        <v>0</v>
      </c>
    </row>
    <row r="110" s="109" customFormat="1" spans="1:43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AI110" s="111"/>
      <c r="AJ110" s="111"/>
      <c r="AK110" s="111" t="s">
        <v>41</v>
      </c>
      <c r="AL110" s="111">
        <v>0</v>
      </c>
      <c r="AM110" s="111">
        <v>0</v>
      </c>
      <c r="AN110" s="111">
        <v>0</v>
      </c>
      <c r="AO110" s="111">
        <v>0</v>
      </c>
      <c r="AP110" s="111">
        <v>200000</v>
      </c>
      <c r="AQ110" s="111">
        <v>717325</v>
      </c>
    </row>
    <row r="111" s="109" customFormat="1" spans="1:43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AI111" s="111"/>
      <c r="AJ111" s="111"/>
      <c r="AK111" s="111" t="s">
        <v>198</v>
      </c>
      <c r="AL111" s="111">
        <v>0</v>
      </c>
      <c r="AM111" s="111">
        <v>0</v>
      </c>
      <c r="AN111" s="111">
        <v>0</v>
      </c>
      <c r="AO111" s="111">
        <v>0</v>
      </c>
      <c r="AP111" s="111">
        <v>0</v>
      </c>
      <c r="AQ111" s="111">
        <v>0</v>
      </c>
    </row>
    <row r="112" s="109" customFormat="1" spans="1:43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AI112" s="111"/>
      <c r="AJ112" s="111"/>
      <c r="AK112" s="111" t="s">
        <v>199</v>
      </c>
      <c r="AL112" s="111">
        <v>0</v>
      </c>
      <c r="AM112" s="111">
        <v>0</v>
      </c>
      <c r="AN112" s="111">
        <v>0</v>
      </c>
      <c r="AO112" s="111">
        <v>0</v>
      </c>
      <c r="AP112" s="111">
        <v>0</v>
      </c>
      <c r="AQ112" s="111">
        <v>0</v>
      </c>
    </row>
    <row r="113" s="109" customFormat="1" spans="1:43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AI113" s="111"/>
      <c r="AJ113" s="111"/>
      <c r="AK113" s="111" t="s">
        <v>200</v>
      </c>
      <c r="AL113" s="111">
        <v>0</v>
      </c>
      <c r="AM113" s="111">
        <v>0</v>
      </c>
      <c r="AN113" s="111">
        <v>0</v>
      </c>
      <c r="AO113" s="111">
        <v>0</v>
      </c>
      <c r="AP113" s="111">
        <v>0</v>
      </c>
      <c r="AQ113" s="111">
        <v>0</v>
      </c>
    </row>
    <row r="114" s="109" customFormat="1" spans="1:43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AI114" s="111"/>
      <c r="AJ114" s="111"/>
      <c r="AK114" s="111" t="s">
        <v>201</v>
      </c>
      <c r="AL114" s="111">
        <v>0</v>
      </c>
      <c r="AM114" s="111">
        <v>0</v>
      </c>
      <c r="AN114" s="111">
        <v>0</v>
      </c>
      <c r="AO114" s="111">
        <v>0</v>
      </c>
      <c r="AP114" s="111">
        <v>0</v>
      </c>
      <c r="AQ114" s="111">
        <v>0</v>
      </c>
    </row>
    <row r="115" s="109" customFormat="1" spans="1:43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AI115" s="111"/>
      <c r="AJ115" s="111"/>
      <c r="AK115" s="111" t="s">
        <v>202</v>
      </c>
      <c r="AL115" s="111">
        <v>0</v>
      </c>
      <c r="AM115" s="111">
        <v>0</v>
      </c>
      <c r="AN115" s="111">
        <v>0</v>
      </c>
      <c r="AO115" s="111">
        <v>0</v>
      </c>
      <c r="AP115" s="111">
        <v>0</v>
      </c>
      <c r="AQ115" s="111">
        <v>0</v>
      </c>
    </row>
    <row r="116" s="109" customFormat="1" spans="1:43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AI116" s="111"/>
      <c r="AJ116" s="111"/>
      <c r="AK116" s="111" t="s">
        <v>203</v>
      </c>
      <c r="AL116" s="111">
        <v>0</v>
      </c>
      <c r="AM116" s="111">
        <v>0</v>
      </c>
      <c r="AN116" s="111">
        <v>0</v>
      </c>
      <c r="AO116" s="111">
        <v>0</v>
      </c>
      <c r="AP116" s="111">
        <v>0</v>
      </c>
      <c r="AQ116" s="111">
        <v>0</v>
      </c>
    </row>
    <row r="117" s="109" customFormat="1" spans="1:43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AI117" s="111"/>
      <c r="AJ117" s="111"/>
      <c r="AK117" s="111" t="s">
        <v>204</v>
      </c>
      <c r="AL117" s="111">
        <v>0</v>
      </c>
      <c r="AM117" s="111">
        <v>0</v>
      </c>
      <c r="AN117" s="111">
        <v>1000</v>
      </c>
      <c r="AO117" s="111">
        <v>0</v>
      </c>
      <c r="AP117" s="111">
        <v>0</v>
      </c>
      <c r="AQ117" s="111">
        <v>334800</v>
      </c>
    </row>
    <row r="118" s="109" customFormat="1" spans="1:43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AI118" s="111"/>
      <c r="AJ118" s="111"/>
      <c r="AK118" s="111" t="s">
        <v>205</v>
      </c>
      <c r="AL118" s="111">
        <v>0</v>
      </c>
      <c r="AM118" s="111">
        <v>0</v>
      </c>
      <c r="AN118" s="111">
        <v>0</v>
      </c>
      <c r="AO118" s="111">
        <v>0</v>
      </c>
      <c r="AP118" s="111">
        <v>0</v>
      </c>
      <c r="AQ118" s="111">
        <v>0</v>
      </c>
    </row>
    <row r="119" s="109" customFormat="1" spans="1:43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AI119" s="111"/>
      <c r="AJ119" s="111"/>
      <c r="AK119" s="111" t="s">
        <v>206</v>
      </c>
      <c r="AL119" s="111">
        <v>0</v>
      </c>
      <c r="AM119" s="111">
        <v>0</v>
      </c>
      <c r="AN119" s="111">
        <v>0</v>
      </c>
      <c r="AO119" s="111">
        <v>0</v>
      </c>
      <c r="AP119" s="111">
        <v>0</v>
      </c>
      <c r="AQ119" s="111">
        <v>0</v>
      </c>
    </row>
    <row r="120" s="109" customFormat="1" spans="1:43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AI120" s="111"/>
      <c r="AJ120" s="111"/>
      <c r="AK120" s="111" t="s">
        <v>207</v>
      </c>
      <c r="AL120" s="111">
        <v>0</v>
      </c>
      <c r="AM120" s="111">
        <v>0</v>
      </c>
      <c r="AN120" s="111">
        <v>0</v>
      </c>
      <c r="AO120" s="111">
        <v>0</v>
      </c>
      <c r="AP120" s="111">
        <v>0</v>
      </c>
      <c r="AQ120" s="111">
        <v>0</v>
      </c>
    </row>
    <row r="121" s="109" customFormat="1" spans="1:43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AI121" s="111"/>
      <c r="AJ121" s="111"/>
      <c r="AK121" s="111" t="s">
        <v>208</v>
      </c>
      <c r="AL121" s="111">
        <v>0</v>
      </c>
      <c r="AM121" s="111">
        <v>0</v>
      </c>
      <c r="AN121" s="111">
        <v>0</v>
      </c>
      <c r="AO121" s="111">
        <v>0</v>
      </c>
      <c r="AP121" s="111">
        <v>0</v>
      </c>
      <c r="AQ121" s="111">
        <v>0</v>
      </c>
    </row>
    <row r="122" s="109" customFormat="1" spans="1:43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AI122" s="111"/>
      <c r="AJ122" s="111"/>
      <c r="AK122" s="111" t="s">
        <v>209</v>
      </c>
      <c r="AL122" s="111">
        <v>0</v>
      </c>
      <c r="AM122" s="111">
        <v>0</v>
      </c>
      <c r="AN122" s="111">
        <v>0</v>
      </c>
      <c r="AO122" s="111">
        <v>0</v>
      </c>
      <c r="AP122" s="111">
        <v>0</v>
      </c>
      <c r="AQ122" s="111">
        <v>0</v>
      </c>
    </row>
    <row r="123" s="109" customFormat="1" spans="1:43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AI123" s="111"/>
      <c r="AJ123" s="111"/>
      <c r="AK123" s="111" t="s">
        <v>210</v>
      </c>
      <c r="AL123" s="111">
        <v>0</v>
      </c>
      <c r="AM123" s="111">
        <v>0</v>
      </c>
      <c r="AN123" s="111">
        <v>0</v>
      </c>
      <c r="AO123" s="111">
        <v>0</v>
      </c>
      <c r="AP123" s="111">
        <v>0</v>
      </c>
      <c r="AQ123" s="111">
        <v>0</v>
      </c>
    </row>
    <row r="124" s="109" customFormat="1" spans="1:43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AI124" s="111"/>
      <c r="AJ124" s="111"/>
      <c r="AK124" s="111" t="s">
        <v>211</v>
      </c>
      <c r="AL124" s="111">
        <v>0</v>
      </c>
      <c r="AM124" s="111">
        <v>0</v>
      </c>
      <c r="AN124" s="111">
        <v>0</v>
      </c>
      <c r="AO124" s="111">
        <v>0</v>
      </c>
      <c r="AP124" s="111">
        <v>0</v>
      </c>
      <c r="AQ124" s="111">
        <v>0</v>
      </c>
    </row>
    <row r="125" s="109" customFormat="1" spans="1:43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AI125" s="111"/>
      <c r="AJ125" s="111"/>
      <c r="AK125" s="111" t="s">
        <v>43</v>
      </c>
      <c r="AL125" s="111">
        <v>0</v>
      </c>
      <c r="AM125" s="111">
        <v>0</v>
      </c>
      <c r="AN125" s="111">
        <v>100000</v>
      </c>
      <c r="AO125" s="111">
        <v>0</v>
      </c>
      <c r="AP125" s="111">
        <v>0</v>
      </c>
      <c r="AQ125" s="111">
        <v>599935</v>
      </c>
    </row>
    <row r="126" s="109" customFormat="1" spans="1:43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AI126" s="111"/>
      <c r="AJ126" s="111"/>
      <c r="AK126" s="111" t="s">
        <v>212</v>
      </c>
      <c r="AL126" s="111">
        <v>0</v>
      </c>
      <c r="AM126" s="111">
        <v>0</v>
      </c>
      <c r="AN126" s="111">
        <v>0</v>
      </c>
      <c r="AO126" s="111">
        <v>0</v>
      </c>
      <c r="AP126" s="111">
        <v>0</v>
      </c>
      <c r="AQ126" s="111">
        <v>0</v>
      </c>
    </row>
    <row r="127" s="109" customFormat="1" spans="1:43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AI127" s="111"/>
      <c r="AJ127" s="111"/>
      <c r="AK127" s="111" t="s">
        <v>213</v>
      </c>
      <c r="AL127" s="111">
        <v>0</v>
      </c>
      <c r="AM127" s="111">
        <v>0</v>
      </c>
      <c r="AN127" s="111">
        <v>0</v>
      </c>
      <c r="AO127" s="111">
        <v>0</v>
      </c>
      <c r="AP127" s="111">
        <v>0</v>
      </c>
      <c r="AQ127" s="111">
        <v>0</v>
      </c>
    </row>
    <row r="128" s="109" customFormat="1" spans="1:43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AI128" s="111"/>
      <c r="AJ128" s="111"/>
      <c r="AK128" s="111" t="s">
        <v>214</v>
      </c>
      <c r="AL128" s="111">
        <v>0</v>
      </c>
      <c r="AM128" s="111">
        <v>0</v>
      </c>
      <c r="AN128" s="111">
        <v>0</v>
      </c>
      <c r="AO128" s="111">
        <v>0</v>
      </c>
      <c r="AP128" s="111">
        <v>0</v>
      </c>
      <c r="AQ128" s="111">
        <v>300000</v>
      </c>
    </row>
    <row r="129" s="109" customFormat="1" spans="1:43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AI129" s="111"/>
      <c r="AJ129" s="111"/>
      <c r="AK129" s="111" t="s">
        <v>215</v>
      </c>
      <c r="AL129" s="111">
        <v>0</v>
      </c>
      <c r="AM129" s="111">
        <v>0</v>
      </c>
      <c r="AN129" s="111">
        <v>0</v>
      </c>
      <c r="AO129" s="111">
        <v>0</v>
      </c>
      <c r="AP129" s="111">
        <v>0</v>
      </c>
      <c r="AQ129" s="111">
        <v>0</v>
      </c>
    </row>
    <row r="130" s="109" customFormat="1" spans="1:43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AI130" s="111"/>
      <c r="AJ130" s="111"/>
      <c r="AK130" s="111" t="s">
        <v>216</v>
      </c>
      <c r="AL130" s="111">
        <v>0</v>
      </c>
      <c r="AM130" s="111">
        <v>0</v>
      </c>
      <c r="AN130" s="111">
        <v>0</v>
      </c>
      <c r="AO130" s="111">
        <v>0</v>
      </c>
      <c r="AP130" s="111">
        <v>0</v>
      </c>
      <c r="AQ130" s="111">
        <v>0</v>
      </c>
    </row>
    <row r="131" s="109" customFormat="1" spans="1:43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AI131" s="111"/>
      <c r="AJ131" s="111"/>
      <c r="AK131" s="111" t="s">
        <v>217</v>
      </c>
      <c r="AL131" s="111">
        <v>0</v>
      </c>
      <c r="AM131" s="111">
        <v>0</v>
      </c>
      <c r="AN131" s="111">
        <v>0</v>
      </c>
      <c r="AO131" s="111">
        <v>0</v>
      </c>
      <c r="AP131" s="111">
        <v>0</v>
      </c>
      <c r="AQ131" s="111">
        <v>0</v>
      </c>
    </row>
    <row r="132" s="109" customFormat="1" spans="1:43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AI132" s="111"/>
      <c r="AJ132" s="111"/>
      <c r="AK132" s="111" t="s">
        <v>218</v>
      </c>
      <c r="AL132" s="111">
        <v>0</v>
      </c>
      <c r="AM132" s="111">
        <v>0</v>
      </c>
      <c r="AN132" s="111">
        <v>0</v>
      </c>
      <c r="AO132" s="111">
        <v>0</v>
      </c>
      <c r="AP132" s="111">
        <v>0</v>
      </c>
      <c r="AQ132" s="111">
        <v>0</v>
      </c>
    </row>
    <row r="133" s="109" customFormat="1" spans="1:43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AI133" s="111"/>
      <c r="AJ133" s="111"/>
      <c r="AK133" s="111" t="s">
        <v>219</v>
      </c>
      <c r="AL133" s="111">
        <v>0</v>
      </c>
      <c r="AM133" s="111">
        <v>0</v>
      </c>
      <c r="AN133" s="111">
        <v>0</v>
      </c>
      <c r="AO133" s="111">
        <v>0</v>
      </c>
      <c r="AP133" s="111">
        <v>0</v>
      </c>
      <c r="AQ133" s="111">
        <v>0</v>
      </c>
    </row>
    <row r="134" s="109" customFormat="1" spans="1:4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AI134" s="111"/>
      <c r="AJ134" s="111"/>
      <c r="AK134" s="111" t="s">
        <v>220</v>
      </c>
      <c r="AL134" s="111">
        <v>0</v>
      </c>
      <c r="AM134" s="111">
        <v>0</v>
      </c>
      <c r="AN134" s="111">
        <v>0</v>
      </c>
      <c r="AO134" s="111">
        <v>0</v>
      </c>
      <c r="AP134" s="111">
        <v>0</v>
      </c>
      <c r="AQ134" s="111">
        <v>0</v>
      </c>
    </row>
    <row r="135" s="109" customFormat="1" spans="1:43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AI135" s="111"/>
      <c r="AJ135" s="111"/>
      <c r="AK135" s="111" t="s">
        <v>221</v>
      </c>
      <c r="AL135" s="111">
        <v>0</v>
      </c>
      <c r="AM135" s="111">
        <v>0</v>
      </c>
      <c r="AN135" s="111">
        <v>0</v>
      </c>
      <c r="AO135" s="111">
        <v>0</v>
      </c>
      <c r="AP135" s="111">
        <v>0</v>
      </c>
      <c r="AQ135" s="111">
        <v>0</v>
      </c>
    </row>
    <row r="136" s="109" customFormat="1" spans="1:43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AI136" s="111"/>
      <c r="AJ136" s="111"/>
      <c r="AK136" s="111" t="s">
        <v>222</v>
      </c>
      <c r="AL136" s="111">
        <v>0</v>
      </c>
      <c r="AM136" s="111">
        <v>0</v>
      </c>
      <c r="AN136" s="111">
        <v>0</v>
      </c>
      <c r="AO136" s="111">
        <v>0</v>
      </c>
      <c r="AP136" s="111">
        <v>0</v>
      </c>
      <c r="AQ136" s="111">
        <v>0</v>
      </c>
    </row>
    <row r="137" s="109" customFormat="1" spans="1:43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AI137" s="111"/>
      <c r="AJ137" s="111"/>
      <c r="AK137" s="111" t="s">
        <v>223</v>
      </c>
      <c r="AL137" s="111">
        <v>0</v>
      </c>
      <c r="AM137" s="111">
        <v>0</v>
      </c>
      <c r="AN137" s="111">
        <v>0</v>
      </c>
      <c r="AO137" s="111">
        <v>0</v>
      </c>
      <c r="AP137" s="111">
        <v>0</v>
      </c>
      <c r="AQ137" s="111">
        <v>0</v>
      </c>
    </row>
    <row r="138" s="109" customFormat="1" spans="1:43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AI138" s="111"/>
      <c r="AJ138" s="111"/>
      <c r="AK138" s="111" t="s">
        <v>224</v>
      </c>
      <c r="AL138" s="111">
        <v>0</v>
      </c>
      <c r="AM138" s="111">
        <v>0</v>
      </c>
      <c r="AN138" s="111">
        <v>0</v>
      </c>
      <c r="AO138" s="111">
        <v>0</v>
      </c>
      <c r="AP138" s="111">
        <v>0</v>
      </c>
      <c r="AQ138" s="111">
        <v>0</v>
      </c>
    </row>
    <row r="139" s="109" customFormat="1" spans="1:43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AI139" s="111"/>
      <c r="AJ139" s="111"/>
      <c r="AK139" s="111" t="s">
        <v>50</v>
      </c>
      <c r="AL139" s="111">
        <v>0</v>
      </c>
      <c r="AM139" s="111">
        <v>0</v>
      </c>
      <c r="AN139" s="111">
        <v>10000</v>
      </c>
      <c r="AO139" s="111">
        <v>0</v>
      </c>
      <c r="AP139" s="111">
        <v>0</v>
      </c>
      <c r="AQ139" s="111">
        <v>35000</v>
      </c>
    </row>
    <row r="140" s="109" customFormat="1" spans="1:43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AI140" s="111"/>
      <c r="AJ140" s="111"/>
      <c r="AK140" s="111" t="s">
        <v>225</v>
      </c>
      <c r="AL140" s="111">
        <v>0</v>
      </c>
      <c r="AM140" s="111">
        <v>0</v>
      </c>
      <c r="AN140" s="111">
        <v>0</v>
      </c>
      <c r="AO140" s="111">
        <v>0</v>
      </c>
      <c r="AP140" s="111">
        <v>0</v>
      </c>
      <c r="AQ140" s="111">
        <v>0</v>
      </c>
    </row>
    <row r="141" s="109" customFormat="1" spans="1:43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AI141" s="111"/>
      <c r="AJ141" s="111"/>
      <c r="AK141" s="111" t="s">
        <v>226</v>
      </c>
      <c r="AL141" s="111">
        <v>0</v>
      </c>
      <c r="AM141" s="111">
        <v>0</v>
      </c>
      <c r="AN141" s="111">
        <v>0</v>
      </c>
      <c r="AO141" s="111">
        <v>0</v>
      </c>
      <c r="AP141" s="111">
        <v>0</v>
      </c>
      <c r="AQ141" s="111">
        <v>0</v>
      </c>
    </row>
    <row r="142" s="109" customFormat="1" spans="1:43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AI142" s="111"/>
      <c r="AJ142" s="111"/>
      <c r="AK142" s="111" t="s">
        <v>227</v>
      </c>
      <c r="AL142" s="111">
        <v>0</v>
      </c>
      <c r="AM142" s="111">
        <v>0</v>
      </c>
      <c r="AN142" s="111">
        <v>0</v>
      </c>
      <c r="AO142" s="111">
        <v>4</v>
      </c>
      <c r="AP142" s="111">
        <v>0</v>
      </c>
      <c r="AQ142" s="111">
        <v>0</v>
      </c>
    </row>
    <row r="143" s="109" customFormat="1" spans="1:43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AI143" s="111"/>
      <c r="AJ143" s="111"/>
      <c r="AK143" s="111" t="s">
        <v>228</v>
      </c>
      <c r="AL143" s="111">
        <v>0</v>
      </c>
      <c r="AM143" s="111">
        <v>0</v>
      </c>
      <c r="AN143" s="111">
        <v>0</v>
      </c>
      <c r="AO143" s="111">
        <v>0</v>
      </c>
      <c r="AP143" s="111">
        <v>0</v>
      </c>
      <c r="AQ143" s="111">
        <v>0</v>
      </c>
    </row>
    <row r="144" s="109" customFormat="1" spans="1:43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AI144" s="111"/>
      <c r="AJ144" s="111"/>
      <c r="AK144" s="111" t="s">
        <v>229</v>
      </c>
      <c r="AL144" s="111">
        <v>0</v>
      </c>
      <c r="AM144" s="111">
        <v>0</v>
      </c>
      <c r="AN144" s="111">
        <v>0</v>
      </c>
      <c r="AO144" s="111">
        <v>0</v>
      </c>
      <c r="AP144" s="111">
        <v>100000</v>
      </c>
      <c r="AQ144" s="111">
        <v>200000</v>
      </c>
    </row>
    <row r="145" s="109" customFormat="1" spans="1:43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AI145" s="111"/>
      <c r="AJ145" s="111"/>
      <c r="AK145" s="111" t="s">
        <v>51</v>
      </c>
      <c r="AL145" s="111">
        <v>0</v>
      </c>
      <c r="AM145" s="111">
        <v>0</v>
      </c>
      <c r="AN145" s="111">
        <v>0</v>
      </c>
      <c r="AO145" s="111">
        <v>0</v>
      </c>
      <c r="AP145" s="111">
        <v>0</v>
      </c>
      <c r="AQ145" s="111">
        <v>30000</v>
      </c>
    </row>
    <row r="146" s="109" customFormat="1" spans="1:43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AI146" s="111"/>
      <c r="AJ146" s="111"/>
      <c r="AK146" s="111" t="s">
        <v>230</v>
      </c>
      <c r="AL146" s="111">
        <v>0</v>
      </c>
      <c r="AM146" s="111">
        <v>0</v>
      </c>
      <c r="AN146" s="111">
        <v>0</v>
      </c>
      <c r="AO146" s="111">
        <v>0</v>
      </c>
      <c r="AP146" s="111">
        <v>0</v>
      </c>
      <c r="AQ146" s="111">
        <v>0</v>
      </c>
    </row>
    <row r="147" s="109" customFormat="1" spans="1:43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AI147" s="111"/>
      <c r="AJ147" s="111"/>
      <c r="AK147" s="111" t="s">
        <v>231</v>
      </c>
      <c r="AL147" s="111">
        <v>0</v>
      </c>
      <c r="AM147" s="111">
        <v>0</v>
      </c>
      <c r="AN147" s="111">
        <v>0</v>
      </c>
      <c r="AO147" s="111">
        <v>0</v>
      </c>
      <c r="AP147" s="111">
        <v>0</v>
      </c>
      <c r="AQ147" s="111">
        <v>0</v>
      </c>
    </row>
    <row r="148" s="109" customFormat="1" spans="1:43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AI148" s="111"/>
      <c r="AJ148" s="111"/>
      <c r="AK148" s="111" t="s">
        <v>232</v>
      </c>
      <c r="AL148" s="111">
        <v>0</v>
      </c>
      <c r="AM148" s="111">
        <v>0</v>
      </c>
      <c r="AN148" s="111">
        <v>0</v>
      </c>
      <c r="AO148" s="111">
        <v>0</v>
      </c>
      <c r="AP148" s="111">
        <v>0</v>
      </c>
      <c r="AQ148" s="111">
        <v>0</v>
      </c>
    </row>
    <row r="149" s="109" customFormat="1" spans="1:43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AI149" s="111"/>
      <c r="AJ149" s="111"/>
      <c r="AK149" s="111" t="s">
        <v>233</v>
      </c>
      <c r="AL149" s="111">
        <v>0</v>
      </c>
      <c r="AM149" s="111">
        <v>0</v>
      </c>
      <c r="AN149" s="111">
        <v>0</v>
      </c>
      <c r="AO149" s="111">
        <v>0</v>
      </c>
      <c r="AP149" s="111">
        <v>0</v>
      </c>
      <c r="AQ149" s="111">
        <v>30000</v>
      </c>
    </row>
    <row r="150" s="109" customFormat="1" spans="1:43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AI150" s="111"/>
      <c r="AJ150" s="111"/>
      <c r="AK150" s="111" t="s">
        <v>234</v>
      </c>
      <c r="AL150" s="111">
        <v>0</v>
      </c>
      <c r="AM150" s="111">
        <v>0</v>
      </c>
      <c r="AN150" s="111">
        <v>0</v>
      </c>
      <c r="AO150" s="111">
        <v>0</v>
      </c>
      <c r="AP150" s="111">
        <v>0</v>
      </c>
      <c r="AQ150" s="111">
        <v>0</v>
      </c>
    </row>
    <row r="151" s="109" customFormat="1" spans="1:43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AI151" s="111"/>
      <c r="AJ151" s="111"/>
      <c r="AK151" s="111" t="s">
        <v>235</v>
      </c>
      <c r="AL151" s="111">
        <v>0</v>
      </c>
      <c r="AM151" s="111">
        <v>0</v>
      </c>
      <c r="AN151" s="111">
        <v>0</v>
      </c>
      <c r="AO151" s="111">
        <v>0</v>
      </c>
      <c r="AP151" s="111">
        <v>0</v>
      </c>
      <c r="AQ151" s="111">
        <v>0</v>
      </c>
    </row>
    <row r="152" s="109" customFormat="1" spans="1:43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AI152" s="111"/>
      <c r="AJ152" s="111"/>
      <c r="AK152" s="111" t="s">
        <v>236</v>
      </c>
      <c r="AL152" s="111">
        <v>0</v>
      </c>
      <c r="AM152" s="111">
        <v>0</v>
      </c>
      <c r="AN152" s="111">
        <v>0</v>
      </c>
      <c r="AO152" s="111">
        <v>0</v>
      </c>
      <c r="AP152" s="111">
        <v>80000</v>
      </c>
      <c r="AQ152" s="111">
        <v>80000</v>
      </c>
    </row>
    <row r="153" s="109" customFormat="1" spans="1:43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AI153" s="111"/>
      <c r="AJ153" s="111"/>
      <c r="AK153" s="111" t="s">
        <v>237</v>
      </c>
      <c r="AL153" s="111">
        <v>0</v>
      </c>
      <c r="AM153" s="111">
        <v>0</v>
      </c>
      <c r="AN153" s="111">
        <v>0</v>
      </c>
      <c r="AO153" s="111">
        <v>0</v>
      </c>
      <c r="AP153" s="111">
        <v>0</v>
      </c>
      <c r="AQ153" s="111">
        <v>0</v>
      </c>
    </row>
    <row r="154" s="109" customFormat="1" spans="1:43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AI154" s="111"/>
      <c r="AJ154" s="111"/>
      <c r="AK154" s="111" t="s">
        <v>238</v>
      </c>
      <c r="AL154" s="111">
        <v>0</v>
      </c>
      <c r="AM154" s="111">
        <v>0</v>
      </c>
      <c r="AN154" s="111">
        <v>0</v>
      </c>
      <c r="AO154" s="111">
        <v>0</v>
      </c>
      <c r="AP154" s="111">
        <v>0</v>
      </c>
      <c r="AQ154" s="111">
        <v>0</v>
      </c>
    </row>
    <row r="155" s="109" customFormat="1" spans="1:43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AI155" s="111"/>
      <c r="AJ155" s="111"/>
      <c r="AK155" s="111" t="s">
        <v>239</v>
      </c>
      <c r="AL155" s="111">
        <v>0</v>
      </c>
      <c r="AM155" s="111">
        <v>0</v>
      </c>
      <c r="AN155" s="111">
        <v>0</v>
      </c>
      <c r="AO155" s="111">
        <v>0</v>
      </c>
      <c r="AP155" s="111">
        <v>0</v>
      </c>
      <c r="AQ155" s="111">
        <v>0</v>
      </c>
    </row>
    <row r="156" s="109" customFormat="1" spans="1:43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AI156" s="111"/>
      <c r="AJ156" s="111"/>
      <c r="AK156" s="111" t="s">
        <v>240</v>
      </c>
      <c r="AL156" s="111">
        <v>0</v>
      </c>
      <c r="AM156" s="111">
        <v>0</v>
      </c>
      <c r="AN156" s="111">
        <v>0</v>
      </c>
      <c r="AO156" s="111">
        <v>0</v>
      </c>
      <c r="AP156" s="111">
        <v>0</v>
      </c>
      <c r="AQ156" s="111">
        <v>10000</v>
      </c>
    </row>
    <row r="157" s="109" customFormat="1" spans="1:43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AI157" s="111"/>
      <c r="AJ157" s="111"/>
      <c r="AK157" s="111" t="s">
        <v>241</v>
      </c>
      <c r="AL157" s="111">
        <v>0</v>
      </c>
      <c r="AM157" s="111">
        <v>0</v>
      </c>
      <c r="AN157" s="111">
        <v>0</v>
      </c>
      <c r="AO157" s="111">
        <v>0</v>
      </c>
      <c r="AP157" s="111">
        <v>0</v>
      </c>
      <c r="AQ157" s="111">
        <v>0</v>
      </c>
    </row>
    <row r="158" s="109" customFormat="1" spans="1:43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AI158" s="111"/>
      <c r="AJ158" s="111"/>
      <c r="AK158" s="111" t="s">
        <v>242</v>
      </c>
      <c r="AL158" s="111">
        <v>0</v>
      </c>
      <c r="AM158" s="111">
        <v>0</v>
      </c>
      <c r="AN158" s="111">
        <v>0</v>
      </c>
      <c r="AO158" s="111">
        <v>0</v>
      </c>
      <c r="AP158" s="111">
        <v>0</v>
      </c>
      <c r="AQ158" s="111">
        <v>0</v>
      </c>
    </row>
    <row r="159" s="109" customFormat="1" spans="1:43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AI159" s="111"/>
      <c r="AJ159" s="111"/>
      <c r="AK159" s="111" t="s">
        <v>243</v>
      </c>
      <c r="AL159" s="111">
        <v>0</v>
      </c>
      <c r="AM159" s="111">
        <v>0</v>
      </c>
      <c r="AN159" s="111">
        <v>0</v>
      </c>
      <c r="AO159" s="111">
        <v>0</v>
      </c>
      <c r="AP159" s="111">
        <v>0</v>
      </c>
      <c r="AQ159" s="111">
        <v>38000</v>
      </c>
    </row>
    <row r="160" s="109" customFormat="1" spans="1:43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AI160" s="111"/>
      <c r="AJ160" s="111"/>
      <c r="AK160" s="111" t="s">
        <v>244</v>
      </c>
      <c r="AL160" s="111">
        <v>0</v>
      </c>
      <c r="AM160" s="111">
        <v>0</v>
      </c>
      <c r="AN160" s="111">
        <v>0</v>
      </c>
      <c r="AO160" s="111">
        <v>0</v>
      </c>
      <c r="AP160" s="111">
        <v>0</v>
      </c>
      <c r="AQ160" s="111">
        <v>0</v>
      </c>
    </row>
    <row r="161" s="109" customFormat="1" spans="1:43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AI161" s="111"/>
      <c r="AJ161" s="111"/>
      <c r="AK161" s="111" t="s">
        <v>245</v>
      </c>
      <c r="AL161" s="111">
        <v>0</v>
      </c>
      <c r="AM161" s="111">
        <v>0</v>
      </c>
      <c r="AN161" s="111">
        <v>0</v>
      </c>
      <c r="AO161" s="111">
        <v>0</v>
      </c>
      <c r="AP161" s="111">
        <v>0</v>
      </c>
      <c r="AQ161" s="111">
        <v>0</v>
      </c>
    </row>
    <row r="162" s="109" customFormat="1" spans="1:43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AI162" s="111"/>
      <c r="AJ162" s="111"/>
      <c r="AK162" s="111" t="s">
        <v>246</v>
      </c>
      <c r="AL162" s="111">
        <v>0</v>
      </c>
      <c r="AM162" s="111">
        <v>0</v>
      </c>
      <c r="AN162" s="111">
        <v>0</v>
      </c>
      <c r="AO162" s="111">
        <v>0</v>
      </c>
      <c r="AP162" s="111">
        <v>0</v>
      </c>
      <c r="AQ162" s="111">
        <v>0</v>
      </c>
    </row>
    <row r="163" s="109" customFormat="1" spans="1:43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AI163" s="111"/>
      <c r="AJ163" s="111"/>
      <c r="AK163" s="111" t="s">
        <v>247</v>
      </c>
      <c r="AL163" s="111">
        <v>0</v>
      </c>
      <c r="AM163" s="111">
        <v>0</v>
      </c>
      <c r="AN163" s="111">
        <v>0</v>
      </c>
      <c r="AO163" s="111">
        <v>0</v>
      </c>
      <c r="AP163" s="111">
        <v>0</v>
      </c>
      <c r="AQ163" s="111">
        <v>0</v>
      </c>
    </row>
    <row r="164" s="109" customFormat="1" spans="1:43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AI164" s="111"/>
      <c r="AJ164" s="111"/>
      <c r="AK164" s="111" t="s">
        <v>248</v>
      </c>
      <c r="AL164" s="111">
        <v>0</v>
      </c>
      <c r="AM164" s="111">
        <v>0</v>
      </c>
      <c r="AN164" s="111">
        <v>0</v>
      </c>
      <c r="AO164" s="111">
        <v>0</v>
      </c>
      <c r="AP164" s="111">
        <v>0</v>
      </c>
      <c r="AQ164" s="111">
        <v>0</v>
      </c>
    </row>
    <row r="165" s="109" customFormat="1" spans="1:43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AI165" s="111"/>
      <c r="AJ165" s="111"/>
      <c r="AK165" s="111" t="s">
        <v>249</v>
      </c>
      <c r="AL165" s="111">
        <v>0</v>
      </c>
      <c r="AM165" s="111">
        <v>0</v>
      </c>
      <c r="AN165" s="111">
        <v>0</v>
      </c>
      <c r="AO165" s="111">
        <v>0</v>
      </c>
      <c r="AP165" s="111">
        <v>0</v>
      </c>
      <c r="AQ165" s="111">
        <v>0</v>
      </c>
    </row>
    <row r="166" s="109" customFormat="1" spans="1:43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AI166" s="111"/>
      <c r="AJ166" s="111"/>
      <c r="AK166" s="111" t="s">
        <v>250</v>
      </c>
      <c r="AL166" s="111">
        <v>0</v>
      </c>
      <c r="AM166" s="111">
        <v>0</v>
      </c>
      <c r="AN166" s="111">
        <v>0</v>
      </c>
      <c r="AO166" s="111">
        <v>0</v>
      </c>
      <c r="AP166" s="111">
        <v>0</v>
      </c>
      <c r="AQ166" s="111">
        <v>0</v>
      </c>
    </row>
    <row r="167" s="109" customFormat="1" spans="1:43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AI167" s="111"/>
      <c r="AJ167" s="111"/>
      <c r="AK167" s="111" t="s">
        <v>251</v>
      </c>
      <c r="AL167" s="111">
        <v>0</v>
      </c>
      <c r="AM167" s="111">
        <v>0</v>
      </c>
      <c r="AN167" s="111">
        <v>0</v>
      </c>
      <c r="AO167" s="111">
        <v>0</v>
      </c>
      <c r="AP167" s="111">
        <v>0</v>
      </c>
      <c r="AQ167" s="111">
        <v>0</v>
      </c>
    </row>
    <row r="168" s="109" customFormat="1" spans="1:43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AI168" s="111"/>
      <c r="AJ168" s="111"/>
      <c r="AK168" s="111" t="s">
        <v>252</v>
      </c>
      <c r="AL168" s="111">
        <v>0</v>
      </c>
      <c r="AM168" s="111">
        <v>0</v>
      </c>
      <c r="AN168" s="111">
        <v>0</v>
      </c>
      <c r="AO168" s="111">
        <v>0</v>
      </c>
      <c r="AP168" s="111">
        <v>0</v>
      </c>
      <c r="AQ168" s="111">
        <v>97200</v>
      </c>
    </row>
    <row r="169" s="109" customFormat="1" spans="1:43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AI169" s="111"/>
      <c r="AJ169" s="111"/>
      <c r="AK169" s="111" t="s">
        <v>253</v>
      </c>
      <c r="AL169" s="111">
        <v>0</v>
      </c>
      <c r="AM169" s="111">
        <v>0</v>
      </c>
      <c r="AN169" s="111">
        <v>0</v>
      </c>
      <c r="AO169" s="111">
        <v>0</v>
      </c>
      <c r="AP169" s="111">
        <v>0</v>
      </c>
      <c r="AQ169" s="111">
        <v>0</v>
      </c>
    </row>
    <row r="170" s="109" customFormat="1" spans="1:43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AI170" s="111"/>
      <c r="AJ170" s="111"/>
      <c r="AK170" s="111" t="s">
        <v>254</v>
      </c>
      <c r="AL170" s="111">
        <v>0</v>
      </c>
      <c r="AM170" s="111">
        <v>0</v>
      </c>
      <c r="AN170" s="111">
        <v>0</v>
      </c>
      <c r="AO170" s="111">
        <v>0</v>
      </c>
      <c r="AP170" s="111">
        <v>0</v>
      </c>
      <c r="AQ170" s="111">
        <v>92000</v>
      </c>
    </row>
    <row r="171" s="109" customFormat="1" spans="1:43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AI171" s="111"/>
      <c r="AJ171" s="111"/>
      <c r="AK171" s="111" t="s">
        <v>255</v>
      </c>
      <c r="AL171" s="111">
        <v>0</v>
      </c>
      <c r="AM171" s="111">
        <v>0</v>
      </c>
      <c r="AN171" s="111">
        <v>0</v>
      </c>
      <c r="AO171" s="111">
        <v>0</v>
      </c>
      <c r="AP171" s="111">
        <v>0</v>
      </c>
      <c r="AQ171" s="111">
        <v>0</v>
      </c>
    </row>
    <row r="172" s="109" customFormat="1" spans="1:43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AI172" s="111"/>
      <c r="AJ172" s="111"/>
      <c r="AK172" s="111" t="s">
        <v>256</v>
      </c>
      <c r="AL172" s="111">
        <v>0</v>
      </c>
      <c r="AM172" s="111">
        <v>0</v>
      </c>
      <c r="AN172" s="111">
        <v>0</v>
      </c>
      <c r="AO172" s="111">
        <v>0</v>
      </c>
      <c r="AP172" s="111">
        <v>0</v>
      </c>
      <c r="AQ172" s="111">
        <v>0</v>
      </c>
    </row>
    <row r="173" s="109" customFormat="1" spans="1:43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AI173" s="111"/>
      <c r="AJ173" s="111"/>
      <c r="AK173" s="111" t="s">
        <v>257</v>
      </c>
      <c r="AL173" s="111">
        <v>0</v>
      </c>
      <c r="AM173" s="111">
        <v>0</v>
      </c>
      <c r="AN173" s="111">
        <v>0</v>
      </c>
      <c r="AO173" s="111">
        <v>0</v>
      </c>
      <c r="AP173" s="111">
        <v>0</v>
      </c>
      <c r="AQ173" s="111">
        <v>14000</v>
      </c>
    </row>
    <row r="174" s="109" customFormat="1" spans="1:43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AI174" s="111"/>
      <c r="AJ174" s="111"/>
      <c r="AK174" s="111" t="s">
        <v>258</v>
      </c>
      <c r="AL174" s="111">
        <v>0</v>
      </c>
      <c r="AM174" s="111">
        <v>0</v>
      </c>
      <c r="AN174" s="111">
        <v>0</v>
      </c>
      <c r="AO174" s="111">
        <v>0</v>
      </c>
      <c r="AP174" s="111">
        <v>0</v>
      </c>
      <c r="AQ174" s="111">
        <v>0</v>
      </c>
    </row>
    <row r="175" s="109" customFormat="1" spans="1:43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AI175" s="111"/>
      <c r="AJ175" s="111"/>
      <c r="AK175" s="111" t="s">
        <v>259</v>
      </c>
      <c r="AL175" s="111">
        <v>0</v>
      </c>
      <c r="AM175" s="111">
        <v>0</v>
      </c>
      <c r="AN175" s="111">
        <v>0</v>
      </c>
      <c r="AO175" s="111">
        <v>0</v>
      </c>
      <c r="AP175" s="111">
        <v>0</v>
      </c>
      <c r="AQ175" s="111">
        <v>0</v>
      </c>
    </row>
    <row r="176" s="109" customFormat="1" spans="1:43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AI176" s="111"/>
      <c r="AJ176" s="111"/>
      <c r="AK176" s="111" t="s">
        <v>47</v>
      </c>
      <c r="AL176" s="111">
        <v>0</v>
      </c>
      <c r="AM176" s="111">
        <v>0</v>
      </c>
      <c r="AN176" s="111">
        <v>0</v>
      </c>
      <c r="AO176" s="111">
        <v>52</v>
      </c>
      <c r="AP176" s="111">
        <v>408000</v>
      </c>
      <c r="AQ176" s="111">
        <v>608000</v>
      </c>
    </row>
    <row r="177" s="109" customFormat="1" spans="1:43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AI177" s="111"/>
      <c r="AJ177" s="111"/>
      <c r="AK177" s="111" t="s">
        <v>260</v>
      </c>
      <c r="AL177" s="111">
        <v>0</v>
      </c>
      <c r="AM177" s="111">
        <v>0</v>
      </c>
      <c r="AN177" s="111">
        <v>0</v>
      </c>
      <c r="AO177" s="111">
        <v>0</v>
      </c>
      <c r="AP177" s="111">
        <v>0</v>
      </c>
      <c r="AQ177" s="111">
        <v>0</v>
      </c>
    </row>
    <row r="178" s="109" customFormat="1" spans="1:43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AI178" s="111"/>
      <c r="AJ178" s="111"/>
      <c r="AK178" s="111" t="s">
        <v>261</v>
      </c>
      <c r="AL178" s="111">
        <v>0</v>
      </c>
      <c r="AM178" s="111">
        <v>0</v>
      </c>
      <c r="AN178" s="111">
        <v>0</v>
      </c>
      <c r="AO178" s="111">
        <v>0</v>
      </c>
      <c r="AP178" s="111">
        <v>0</v>
      </c>
      <c r="AQ178" s="111">
        <v>6280</v>
      </c>
    </row>
    <row r="179" s="109" customFormat="1" spans="1:4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AI179" s="111"/>
      <c r="AJ179" s="111"/>
      <c r="AK179" s="111" t="s">
        <v>262</v>
      </c>
      <c r="AL179" s="111">
        <v>0</v>
      </c>
      <c r="AM179" s="111">
        <v>0</v>
      </c>
      <c r="AN179" s="111">
        <v>0</v>
      </c>
      <c r="AO179" s="111">
        <v>0</v>
      </c>
      <c r="AP179" s="111">
        <v>0</v>
      </c>
      <c r="AQ179" s="111">
        <v>222150</v>
      </c>
    </row>
    <row r="180" s="109" customFormat="1" spans="1:43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AI180" s="111"/>
      <c r="AJ180" s="111"/>
      <c r="AK180" s="111" t="s">
        <v>263</v>
      </c>
      <c r="AL180" s="111">
        <v>0</v>
      </c>
      <c r="AM180" s="111">
        <v>0</v>
      </c>
      <c r="AN180" s="111">
        <v>0</v>
      </c>
      <c r="AO180" s="111">
        <v>0</v>
      </c>
      <c r="AP180" s="111">
        <v>0</v>
      </c>
      <c r="AQ180" s="111">
        <v>0</v>
      </c>
    </row>
    <row r="181" s="109" customFormat="1" spans="1:43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AI181" s="111"/>
      <c r="AJ181" s="111"/>
      <c r="AK181" s="111" t="s">
        <v>264</v>
      </c>
      <c r="AL181" s="111">
        <v>0</v>
      </c>
      <c r="AM181" s="111">
        <v>0</v>
      </c>
      <c r="AN181" s="111">
        <v>0</v>
      </c>
      <c r="AO181" s="111">
        <v>0</v>
      </c>
      <c r="AP181" s="111">
        <v>0</v>
      </c>
      <c r="AQ181" s="111">
        <v>66000</v>
      </c>
    </row>
    <row r="182" s="109" customFormat="1" spans="1:43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AI182" s="111"/>
      <c r="AJ182" s="111"/>
      <c r="AK182" s="111" t="s">
        <v>265</v>
      </c>
      <c r="AL182" s="111">
        <v>0</v>
      </c>
      <c r="AM182" s="111">
        <v>0</v>
      </c>
      <c r="AN182" s="111">
        <v>0</v>
      </c>
      <c r="AO182" s="111">
        <v>0</v>
      </c>
      <c r="AP182" s="111">
        <v>0</v>
      </c>
      <c r="AQ182" s="111">
        <v>0</v>
      </c>
    </row>
    <row r="183" s="109" customFormat="1" spans="1:43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AI183" s="111"/>
      <c r="AJ183" s="111"/>
      <c r="AK183" s="111" t="s">
        <v>266</v>
      </c>
      <c r="AL183" s="111">
        <v>0</v>
      </c>
      <c r="AM183" s="111">
        <v>0</v>
      </c>
      <c r="AN183" s="111">
        <v>0</v>
      </c>
      <c r="AO183" s="111">
        <v>0</v>
      </c>
      <c r="AP183" s="111">
        <v>0</v>
      </c>
      <c r="AQ183" s="111">
        <v>0</v>
      </c>
    </row>
    <row r="184" s="109" customFormat="1" spans="1:43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AI184" s="111"/>
      <c r="AJ184" s="111"/>
      <c r="AK184" s="111" t="s">
        <v>267</v>
      </c>
      <c r="AL184" s="111">
        <v>0</v>
      </c>
      <c r="AM184" s="111">
        <v>0</v>
      </c>
      <c r="AN184" s="111">
        <v>0</v>
      </c>
      <c r="AO184" s="111">
        <v>0</v>
      </c>
      <c r="AP184" s="111">
        <v>0</v>
      </c>
      <c r="AQ184" s="111">
        <v>0</v>
      </c>
    </row>
    <row r="185" s="109" customFormat="1" spans="1:43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AI185" s="111"/>
      <c r="AJ185" s="111"/>
      <c r="AK185" s="111" t="s">
        <v>268</v>
      </c>
      <c r="AL185" s="111">
        <v>0</v>
      </c>
      <c r="AM185" s="111">
        <v>0</v>
      </c>
      <c r="AN185" s="111">
        <v>0</v>
      </c>
      <c r="AO185" s="111">
        <v>0</v>
      </c>
      <c r="AP185" s="111">
        <v>0</v>
      </c>
      <c r="AQ185" s="111">
        <v>10000</v>
      </c>
    </row>
    <row r="186" s="109" customFormat="1" spans="1:43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AI186" s="111"/>
      <c r="AJ186" s="111"/>
      <c r="AK186" s="111" t="s">
        <v>269</v>
      </c>
      <c r="AL186" s="111">
        <v>0</v>
      </c>
      <c r="AM186" s="111">
        <v>0</v>
      </c>
      <c r="AN186" s="111">
        <v>0</v>
      </c>
      <c r="AO186" s="111">
        <v>0</v>
      </c>
      <c r="AP186" s="111">
        <v>0</v>
      </c>
      <c r="AQ186" s="111">
        <v>0</v>
      </c>
    </row>
    <row r="187" s="109" customFormat="1" spans="1:43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AI187" s="111"/>
      <c r="AJ187" s="111"/>
      <c r="AK187" s="111" t="s">
        <v>270</v>
      </c>
      <c r="AL187" s="111">
        <v>0</v>
      </c>
      <c r="AM187" s="111">
        <v>0</v>
      </c>
      <c r="AN187" s="111">
        <v>0</v>
      </c>
      <c r="AO187" s="111">
        <v>0</v>
      </c>
      <c r="AP187" s="111">
        <v>0</v>
      </c>
      <c r="AQ187" s="111">
        <v>200000</v>
      </c>
    </row>
    <row r="188" s="109" customFormat="1" spans="1:43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AI188" s="111"/>
      <c r="AJ188" s="111"/>
      <c r="AK188" s="111" t="s">
        <v>271</v>
      </c>
      <c r="AL188" s="111">
        <v>0</v>
      </c>
      <c r="AM188" s="111">
        <v>0</v>
      </c>
      <c r="AN188" s="111">
        <v>0</v>
      </c>
      <c r="AO188" s="111">
        <v>0</v>
      </c>
      <c r="AP188" s="111">
        <v>0</v>
      </c>
      <c r="AQ188" s="111">
        <v>0</v>
      </c>
    </row>
    <row r="189" s="109" customFormat="1" spans="1:43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AI189" s="111"/>
      <c r="AJ189" s="111"/>
      <c r="AK189" s="111" t="s">
        <v>272</v>
      </c>
      <c r="AL189" s="111">
        <v>0</v>
      </c>
      <c r="AM189" s="111">
        <v>0</v>
      </c>
      <c r="AN189" s="111">
        <v>0</v>
      </c>
      <c r="AO189" s="111">
        <v>0</v>
      </c>
      <c r="AP189" s="111">
        <v>0</v>
      </c>
      <c r="AQ189" s="111">
        <v>0</v>
      </c>
    </row>
    <row r="190" s="109" customFormat="1" spans="1:43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AI190" s="111"/>
      <c r="AJ190" s="111"/>
      <c r="AK190" s="111" t="s">
        <v>273</v>
      </c>
      <c r="AL190" s="111">
        <v>0</v>
      </c>
      <c r="AM190" s="111">
        <v>0</v>
      </c>
      <c r="AN190" s="111">
        <v>0</v>
      </c>
      <c r="AO190" s="111">
        <v>0</v>
      </c>
      <c r="AP190" s="111">
        <v>0</v>
      </c>
      <c r="AQ190" s="111">
        <v>0</v>
      </c>
    </row>
    <row r="191" s="109" customFormat="1" spans="1:43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AI191" s="111"/>
      <c r="AJ191" s="111"/>
      <c r="AK191" s="111" t="s">
        <v>274</v>
      </c>
      <c r="AL191" s="111">
        <v>0</v>
      </c>
      <c r="AM191" s="111">
        <v>0</v>
      </c>
      <c r="AN191" s="111">
        <v>0</v>
      </c>
      <c r="AO191" s="111">
        <v>0</v>
      </c>
      <c r="AP191" s="111">
        <v>0</v>
      </c>
      <c r="AQ191" s="111">
        <v>13000</v>
      </c>
    </row>
    <row r="192" s="109" customFormat="1" spans="1:43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AI192" s="111"/>
      <c r="AJ192" s="111"/>
      <c r="AK192" s="111" t="s">
        <v>275</v>
      </c>
      <c r="AL192" s="111">
        <v>0</v>
      </c>
      <c r="AM192" s="111">
        <v>0</v>
      </c>
      <c r="AN192" s="111">
        <v>0</v>
      </c>
      <c r="AO192" s="111">
        <v>0</v>
      </c>
      <c r="AP192" s="111">
        <v>0</v>
      </c>
      <c r="AQ192" s="111">
        <v>0</v>
      </c>
    </row>
    <row r="193" s="109" customFormat="1" spans="1:43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AI193" s="111"/>
      <c r="AJ193" s="111"/>
      <c r="AK193" s="111" t="s">
        <v>276</v>
      </c>
      <c r="AL193" s="111">
        <v>0</v>
      </c>
      <c r="AM193" s="111">
        <v>0</v>
      </c>
      <c r="AN193" s="111">
        <v>8000</v>
      </c>
      <c r="AO193" s="111">
        <v>0</v>
      </c>
      <c r="AP193" s="111">
        <v>0</v>
      </c>
      <c r="AQ193" s="111">
        <v>8000</v>
      </c>
    </row>
    <row r="194" s="109" customFormat="1" spans="1:43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AI194" s="111"/>
      <c r="AJ194" s="111"/>
      <c r="AK194" s="111" t="s">
        <v>277</v>
      </c>
      <c r="AL194" s="111">
        <v>0</v>
      </c>
      <c r="AM194" s="111">
        <v>0</v>
      </c>
      <c r="AN194" s="111">
        <v>0</v>
      </c>
      <c r="AO194" s="111">
        <v>0</v>
      </c>
      <c r="AP194" s="111">
        <v>0</v>
      </c>
      <c r="AQ194" s="111">
        <v>0</v>
      </c>
    </row>
    <row r="195" s="109" customFormat="1" spans="1:43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AI195" s="111"/>
      <c r="AJ195" s="111"/>
      <c r="AK195" s="111" t="s">
        <v>278</v>
      </c>
      <c r="AL195" s="111">
        <v>0</v>
      </c>
      <c r="AM195" s="111">
        <v>0</v>
      </c>
      <c r="AN195" s="111">
        <v>0</v>
      </c>
      <c r="AO195" s="111">
        <v>0</v>
      </c>
      <c r="AP195" s="111">
        <v>0</v>
      </c>
      <c r="AQ195" s="111">
        <v>0</v>
      </c>
    </row>
    <row r="196" s="109" customFormat="1" spans="1:43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AI196" s="111"/>
      <c r="AJ196" s="111"/>
      <c r="AK196" s="111" t="s">
        <v>279</v>
      </c>
      <c r="AL196" s="111">
        <v>0</v>
      </c>
      <c r="AM196" s="111">
        <v>0</v>
      </c>
      <c r="AN196" s="111">
        <v>0</v>
      </c>
      <c r="AO196" s="111">
        <v>0</v>
      </c>
      <c r="AP196" s="111">
        <v>0</v>
      </c>
      <c r="AQ196" s="111">
        <v>50000</v>
      </c>
    </row>
    <row r="197" s="109" customFormat="1" spans="1:43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AI197" s="111"/>
      <c r="AJ197" s="111"/>
      <c r="AK197" s="111" t="s">
        <v>280</v>
      </c>
      <c r="AL197" s="111">
        <v>0</v>
      </c>
      <c r="AM197" s="111">
        <v>0</v>
      </c>
      <c r="AN197" s="111">
        <v>0</v>
      </c>
      <c r="AO197" s="111">
        <v>0</v>
      </c>
      <c r="AP197" s="111">
        <v>0</v>
      </c>
      <c r="AQ197" s="111">
        <v>0</v>
      </c>
    </row>
    <row r="198" s="109" customFormat="1" spans="1:43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AI198" s="111"/>
      <c r="AJ198" s="111"/>
      <c r="AK198" s="111" t="s">
        <v>281</v>
      </c>
      <c r="AL198" s="111">
        <v>0</v>
      </c>
      <c r="AM198" s="111">
        <v>0</v>
      </c>
      <c r="AN198" s="111">
        <v>0</v>
      </c>
      <c r="AO198" s="111">
        <v>0</v>
      </c>
      <c r="AP198" s="111">
        <v>0</v>
      </c>
      <c r="AQ198" s="111">
        <v>0</v>
      </c>
    </row>
    <row r="199" s="109" customFormat="1" spans="1:43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AI199" s="111"/>
      <c r="AJ199" s="111"/>
      <c r="AK199" s="111" t="s">
        <v>282</v>
      </c>
      <c r="AL199" s="111">
        <v>0</v>
      </c>
      <c r="AM199" s="111">
        <v>0</v>
      </c>
      <c r="AN199" s="111">
        <v>0</v>
      </c>
      <c r="AO199" s="111">
        <v>0</v>
      </c>
      <c r="AP199" s="111">
        <v>0</v>
      </c>
      <c r="AQ199" s="111">
        <v>0</v>
      </c>
    </row>
    <row r="200" s="109" customFormat="1" spans="1:43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AI200" s="111"/>
      <c r="AJ200" s="111"/>
      <c r="AK200" s="111" t="s">
        <v>283</v>
      </c>
      <c r="AL200" s="111">
        <v>0</v>
      </c>
      <c r="AM200" s="111">
        <v>0</v>
      </c>
      <c r="AN200" s="111">
        <v>0</v>
      </c>
      <c r="AO200" s="111">
        <v>0</v>
      </c>
      <c r="AP200" s="111">
        <v>0</v>
      </c>
      <c r="AQ200" s="111">
        <v>0</v>
      </c>
    </row>
    <row r="201" s="109" customFormat="1" spans="1:43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AI201" s="111"/>
      <c r="AJ201" s="111"/>
      <c r="AK201" s="111" t="s">
        <v>284</v>
      </c>
      <c r="AL201" s="111">
        <v>0</v>
      </c>
      <c r="AM201" s="111">
        <v>0</v>
      </c>
      <c r="AN201" s="111">
        <v>0</v>
      </c>
      <c r="AO201" s="111">
        <v>3</v>
      </c>
      <c r="AP201" s="111">
        <v>0</v>
      </c>
      <c r="AQ201" s="111">
        <v>0</v>
      </c>
    </row>
    <row r="202" s="109" customFormat="1" spans="1:43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AI202" s="111"/>
      <c r="AJ202" s="111"/>
      <c r="AK202" s="111" t="s">
        <v>285</v>
      </c>
      <c r="AL202" s="111">
        <v>0</v>
      </c>
      <c r="AM202" s="111">
        <v>0</v>
      </c>
      <c r="AN202" s="111">
        <v>0</v>
      </c>
      <c r="AO202" s="111">
        <v>0</v>
      </c>
      <c r="AP202" s="111">
        <v>0</v>
      </c>
      <c r="AQ202" s="111">
        <v>0</v>
      </c>
    </row>
    <row r="203" s="109" customFormat="1" spans="1:43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AI203" s="111"/>
      <c r="AJ203" s="111"/>
      <c r="AK203" s="111" t="s">
        <v>286</v>
      </c>
      <c r="AL203" s="111">
        <v>0</v>
      </c>
      <c r="AM203" s="111">
        <v>0</v>
      </c>
      <c r="AN203" s="111">
        <v>0</v>
      </c>
      <c r="AO203" s="111">
        <v>0</v>
      </c>
      <c r="AP203" s="111">
        <v>0</v>
      </c>
      <c r="AQ203" s="111">
        <v>477300</v>
      </c>
    </row>
    <row r="204" s="109" customFormat="1" spans="1:43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AI204" s="111"/>
      <c r="AJ204" s="111"/>
      <c r="AK204" s="111" t="s">
        <v>287</v>
      </c>
      <c r="AL204" s="111">
        <v>0</v>
      </c>
      <c r="AM204" s="111">
        <v>0</v>
      </c>
      <c r="AN204" s="111">
        <v>0</v>
      </c>
      <c r="AO204" s="111">
        <v>0</v>
      </c>
      <c r="AP204" s="111">
        <v>0</v>
      </c>
      <c r="AQ204" s="111">
        <v>140000</v>
      </c>
    </row>
    <row r="205" s="109" customFormat="1" spans="1:43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AI205" s="111"/>
      <c r="AJ205" s="111"/>
      <c r="AK205" s="111" t="s">
        <v>288</v>
      </c>
      <c r="AL205" s="111">
        <v>0</v>
      </c>
      <c r="AM205" s="111">
        <v>0</v>
      </c>
      <c r="AN205" s="111">
        <v>0</v>
      </c>
      <c r="AO205" s="111">
        <v>0</v>
      </c>
      <c r="AP205" s="111">
        <v>0</v>
      </c>
      <c r="AQ205" s="111">
        <v>6800</v>
      </c>
    </row>
    <row r="206" s="109" customFormat="1" spans="1:43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AI206" s="111"/>
      <c r="AJ206" s="111"/>
      <c r="AK206" s="111" t="s">
        <v>289</v>
      </c>
      <c r="AL206" s="111">
        <v>0</v>
      </c>
      <c r="AM206" s="111">
        <v>0</v>
      </c>
      <c r="AN206" s="111">
        <v>0</v>
      </c>
      <c r="AO206" s="111">
        <v>0</v>
      </c>
      <c r="AP206" s="111">
        <v>0</v>
      </c>
      <c r="AQ206" s="111">
        <v>0</v>
      </c>
    </row>
    <row r="207" s="109" customFormat="1" spans="1:43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AI207" s="111"/>
      <c r="AJ207" s="111"/>
      <c r="AK207" s="111" t="s">
        <v>290</v>
      </c>
      <c r="AL207" s="111">
        <v>0</v>
      </c>
      <c r="AM207" s="111">
        <v>0</v>
      </c>
      <c r="AN207" s="111">
        <v>0</v>
      </c>
      <c r="AO207" s="111">
        <v>0</v>
      </c>
      <c r="AP207" s="111">
        <v>0</v>
      </c>
      <c r="AQ207" s="111">
        <v>0</v>
      </c>
    </row>
    <row r="208" s="109" customFormat="1" spans="1:43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AI208" s="111"/>
      <c r="AJ208" s="111"/>
      <c r="AK208" s="111" t="s">
        <v>291</v>
      </c>
      <c r="AL208" s="111">
        <v>0</v>
      </c>
      <c r="AM208" s="111">
        <v>0</v>
      </c>
      <c r="AN208" s="111">
        <v>0</v>
      </c>
      <c r="AO208" s="111">
        <v>0</v>
      </c>
      <c r="AP208" s="111">
        <v>0</v>
      </c>
      <c r="AQ208" s="111">
        <v>0</v>
      </c>
    </row>
    <row r="209" s="109" customFormat="1" spans="1:43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AI209" s="111"/>
      <c r="AJ209" s="111"/>
      <c r="AK209" s="111" t="s">
        <v>292</v>
      </c>
      <c r="AL209" s="111">
        <v>0</v>
      </c>
      <c r="AM209" s="111">
        <v>0</v>
      </c>
      <c r="AN209" s="111">
        <v>0</v>
      </c>
      <c r="AO209" s="111">
        <v>0</v>
      </c>
      <c r="AP209" s="111">
        <v>0</v>
      </c>
      <c r="AQ209" s="111">
        <v>0</v>
      </c>
    </row>
    <row r="210" s="109" customFormat="1" spans="1:43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AI210" s="111"/>
      <c r="AJ210" s="111"/>
      <c r="AK210" s="111" t="s">
        <v>293</v>
      </c>
      <c r="AL210" s="111">
        <v>0</v>
      </c>
      <c r="AM210" s="111">
        <v>0</v>
      </c>
      <c r="AN210" s="111">
        <v>0</v>
      </c>
      <c r="AO210" s="111">
        <v>0</v>
      </c>
      <c r="AP210" s="111">
        <v>0</v>
      </c>
      <c r="AQ210" s="111">
        <v>0</v>
      </c>
    </row>
    <row r="211" s="109" customFormat="1" spans="1:43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AI211" s="111"/>
      <c r="AJ211" s="111"/>
      <c r="AK211" s="111" t="s">
        <v>294</v>
      </c>
      <c r="AL211" s="111">
        <v>0</v>
      </c>
      <c r="AM211" s="111">
        <v>0</v>
      </c>
      <c r="AN211" s="111">
        <v>0</v>
      </c>
      <c r="AO211" s="111">
        <v>0</v>
      </c>
      <c r="AP211" s="111">
        <v>0</v>
      </c>
      <c r="AQ211" s="111">
        <v>0</v>
      </c>
    </row>
    <row r="212" s="109" customFormat="1" spans="1:43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AI212" s="111"/>
      <c r="AJ212" s="111"/>
      <c r="AK212" s="111" t="s">
        <v>295</v>
      </c>
      <c r="AL212" s="111">
        <v>0</v>
      </c>
      <c r="AM212" s="111">
        <v>0</v>
      </c>
      <c r="AN212" s="111">
        <v>0</v>
      </c>
      <c r="AO212" s="111">
        <v>0</v>
      </c>
      <c r="AP212" s="111">
        <v>0</v>
      </c>
      <c r="AQ212" s="111">
        <v>0</v>
      </c>
    </row>
    <row r="213" s="109" customFormat="1" spans="1:43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AI213" s="111"/>
      <c r="AJ213" s="111"/>
      <c r="AK213" s="111" t="s">
        <v>296</v>
      </c>
      <c r="AL213" s="111">
        <v>0</v>
      </c>
      <c r="AM213" s="111">
        <v>0</v>
      </c>
      <c r="AN213" s="111">
        <v>0</v>
      </c>
      <c r="AO213" s="111">
        <v>6</v>
      </c>
      <c r="AP213" s="111">
        <v>0</v>
      </c>
      <c r="AQ213" s="111">
        <v>0</v>
      </c>
    </row>
    <row r="214" s="109" customFormat="1" spans="1:43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AI214" s="111"/>
      <c r="AJ214" s="111"/>
      <c r="AK214" s="111" t="s">
        <v>297</v>
      </c>
      <c r="AL214" s="111">
        <v>0</v>
      </c>
      <c r="AM214" s="111">
        <v>0</v>
      </c>
      <c r="AN214" s="111">
        <v>0</v>
      </c>
      <c r="AO214" s="111">
        <v>0</v>
      </c>
      <c r="AP214" s="111">
        <v>0</v>
      </c>
      <c r="AQ214" s="111">
        <v>0</v>
      </c>
    </row>
    <row r="215" s="109" customFormat="1" spans="1:43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AI215" s="111"/>
      <c r="AJ215" s="111"/>
      <c r="AK215" s="111" t="s">
        <v>61</v>
      </c>
      <c r="AL215" s="111">
        <v>0</v>
      </c>
      <c r="AM215" s="111">
        <v>0</v>
      </c>
      <c r="AN215" s="111">
        <v>0</v>
      </c>
      <c r="AO215" s="111">
        <v>0</v>
      </c>
      <c r="AP215" s="111">
        <v>0</v>
      </c>
      <c r="AQ215" s="111">
        <v>0</v>
      </c>
    </row>
    <row r="216" s="109" customFormat="1" spans="1:43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AI216" s="111"/>
      <c r="AJ216" s="111"/>
      <c r="AK216" s="111" t="s">
        <v>298</v>
      </c>
      <c r="AL216" s="111">
        <v>0</v>
      </c>
      <c r="AM216" s="111">
        <v>0</v>
      </c>
      <c r="AN216" s="111">
        <v>0</v>
      </c>
      <c r="AO216" s="111">
        <v>0</v>
      </c>
      <c r="AP216" s="111">
        <v>0</v>
      </c>
      <c r="AQ216" s="111">
        <v>25700</v>
      </c>
    </row>
    <row r="217" s="109" customFormat="1" spans="1:43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AI217" s="111"/>
      <c r="AJ217" s="111"/>
      <c r="AK217" s="111" t="s">
        <v>299</v>
      </c>
      <c r="AL217" s="111">
        <v>0</v>
      </c>
      <c r="AM217" s="111">
        <v>0</v>
      </c>
      <c r="AN217" s="111">
        <v>0</v>
      </c>
      <c r="AO217" s="111">
        <v>0</v>
      </c>
      <c r="AP217" s="111">
        <v>0</v>
      </c>
      <c r="AQ217" s="111">
        <v>0</v>
      </c>
    </row>
    <row r="218" s="109" customFormat="1" spans="1:43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AI218" s="111"/>
      <c r="AJ218" s="111"/>
      <c r="AK218" s="111" t="s">
        <v>300</v>
      </c>
      <c r="AL218" s="111">
        <v>0</v>
      </c>
      <c r="AM218" s="111">
        <v>0</v>
      </c>
      <c r="AN218" s="111">
        <v>0</v>
      </c>
      <c r="AO218" s="111">
        <v>0</v>
      </c>
      <c r="AP218" s="111">
        <v>0</v>
      </c>
      <c r="AQ218" s="111">
        <v>0</v>
      </c>
    </row>
    <row r="219" s="109" customFormat="1" spans="1:43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AI219" s="111"/>
      <c r="AJ219" s="111"/>
      <c r="AK219" s="111" t="s">
        <v>301</v>
      </c>
      <c r="AL219" s="111">
        <v>0</v>
      </c>
      <c r="AM219" s="111">
        <v>0</v>
      </c>
      <c r="AN219" s="111">
        <v>0</v>
      </c>
      <c r="AO219" s="111">
        <v>0</v>
      </c>
      <c r="AP219" s="111">
        <v>0</v>
      </c>
      <c r="AQ219" s="111">
        <v>0</v>
      </c>
    </row>
    <row r="220" s="109" customFormat="1" spans="1:43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AI220" s="111"/>
      <c r="AJ220" s="111"/>
      <c r="AK220" s="111" t="s">
        <v>302</v>
      </c>
      <c r="AL220" s="111">
        <v>0</v>
      </c>
      <c r="AM220" s="111">
        <v>0</v>
      </c>
      <c r="AN220" s="111">
        <v>0</v>
      </c>
      <c r="AO220" s="111">
        <v>0</v>
      </c>
      <c r="AP220" s="111">
        <v>0</v>
      </c>
      <c r="AQ220" s="111">
        <v>0</v>
      </c>
    </row>
    <row r="221" s="109" customFormat="1" spans="1:43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AI221" s="111"/>
      <c r="AJ221" s="111"/>
      <c r="AK221" s="111" t="s">
        <v>303</v>
      </c>
      <c r="AL221" s="111">
        <v>0</v>
      </c>
      <c r="AM221" s="111">
        <v>0</v>
      </c>
      <c r="AN221" s="111">
        <v>0</v>
      </c>
      <c r="AO221" s="111">
        <v>0</v>
      </c>
      <c r="AP221" s="111">
        <v>0</v>
      </c>
      <c r="AQ221" s="111">
        <v>0</v>
      </c>
    </row>
    <row r="222" s="109" customFormat="1" spans="1:43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AI222" s="111"/>
      <c r="AJ222" s="111"/>
      <c r="AK222" s="111" t="s">
        <v>304</v>
      </c>
      <c r="AL222" s="111">
        <v>0</v>
      </c>
      <c r="AM222" s="111">
        <v>0</v>
      </c>
      <c r="AN222" s="111">
        <v>0</v>
      </c>
      <c r="AO222" s="111">
        <v>0</v>
      </c>
      <c r="AP222" s="111">
        <v>0</v>
      </c>
      <c r="AQ222" s="111">
        <v>0</v>
      </c>
    </row>
    <row r="223" s="109" customFormat="1" spans="1:43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AI223" s="111"/>
      <c r="AJ223" s="111"/>
      <c r="AK223" s="111" t="s">
        <v>305</v>
      </c>
      <c r="AL223" s="111">
        <v>0</v>
      </c>
      <c r="AM223" s="111">
        <v>0</v>
      </c>
      <c r="AN223" s="111">
        <v>0</v>
      </c>
      <c r="AO223" s="111">
        <v>0</v>
      </c>
      <c r="AP223" s="111">
        <v>0</v>
      </c>
      <c r="AQ223" s="111">
        <v>0</v>
      </c>
    </row>
    <row r="224" s="109" customFormat="1" spans="1:43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AI224" s="111"/>
      <c r="AJ224" s="111"/>
      <c r="AK224" s="111" t="s">
        <v>306</v>
      </c>
      <c r="AL224" s="111">
        <v>0</v>
      </c>
      <c r="AM224" s="111">
        <v>0</v>
      </c>
      <c r="AN224" s="111">
        <v>0</v>
      </c>
      <c r="AO224" s="111">
        <v>0</v>
      </c>
      <c r="AP224" s="111">
        <v>0</v>
      </c>
      <c r="AQ224" s="111">
        <v>0</v>
      </c>
    </row>
    <row r="225" s="109" customFormat="1" spans="1:43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AI225" s="111"/>
      <c r="AJ225" s="111"/>
      <c r="AK225" s="111" t="s">
        <v>307</v>
      </c>
      <c r="AL225" s="111">
        <v>0</v>
      </c>
      <c r="AM225" s="111">
        <v>0</v>
      </c>
      <c r="AN225" s="111">
        <v>0</v>
      </c>
      <c r="AO225" s="111">
        <v>0</v>
      </c>
      <c r="AP225" s="111">
        <v>0</v>
      </c>
      <c r="AQ225" s="111">
        <v>0</v>
      </c>
    </row>
    <row r="226" s="109" customFormat="1" spans="1:43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AI226" s="111"/>
      <c r="AJ226" s="111"/>
      <c r="AK226" s="111" t="s">
        <v>308</v>
      </c>
      <c r="AL226" s="111">
        <v>0</v>
      </c>
      <c r="AM226" s="111">
        <v>0</v>
      </c>
      <c r="AN226" s="111">
        <v>0</v>
      </c>
      <c r="AO226" s="111">
        <v>0</v>
      </c>
      <c r="AP226" s="111">
        <v>0</v>
      </c>
      <c r="AQ226" s="111">
        <v>0</v>
      </c>
    </row>
    <row r="227" s="109" customFormat="1" spans="1:43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AI227" s="111"/>
      <c r="AJ227" s="111"/>
      <c r="AK227" s="111" t="s">
        <v>309</v>
      </c>
      <c r="AL227" s="111">
        <v>0</v>
      </c>
      <c r="AM227" s="111">
        <v>0</v>
      </c>
      <c r="AN227" s="111">
        <v>0</v>
      </c>
      <c r="AO227" s="111">
        <v>0</v>
      </c>
      <c r="AP227" s="111">
        <v>0</v>
      </c>
      <c r="AQ227" s="111">
        <v>100000</v>
      </c>
    </row>
    <row r="228" s="109" customFormat="1" spans="1:43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AI228" s="111"/>
      <c r="AJ228" s="111"/>
      <c r="AK228" s="111" t="s">
        <v>310</v>
      </c>
      <c r="AL228" s="111">
        <v>0</v>
      </c>
      <c r="AM228" s="111">
        <v>0</v>
      </c>
      <c r="AN228" s="111">
        <v>0</v>
      </c>
      <c r="AO228" s="111">
        <v>0</v>
      </c>
      <c r="AP228" s="111">
        <v>0</v>
      </c>
      <c r="AQ228" s="111">
        <v>0</v>
      </c>
    </row>
    <row r="229" s="109" customFormat="1" spans="1:43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AI229" s="111"/>
      <c r="AJ229" s="111"/>
      <c r="AK229" s="111" t="s">
        <v>311</v>
      </c>
      <c r="AL229" s="111">
        <v>0</v>
      </c>
      <c r="AM229" s="111">
        <v>0</v>
      </c>
      <c r="AN229" s="111">
        <v>0</v>
      </c>
      <c r="AO229" s="111">
        <v>0</v>
      </c>
      <c r="AP229" s="111">
        <v>100000</v>
      </c>
      <c r="AQ229" s="111">
        <v>100000</v>
      </c>
    </row>
    <row r="230" s="109" customFormat="1" spans="1:43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AI230" s="111"/>
      <c r="AJ230" s="111"/>
      <c r="AK230" s="111" t="s">
        <v>312</v>
      </c>
      <c r="AL230" s="111">
        <v>0</v>
      </c>
      <c r="AM230" s="111">
        <v>0</v>
      </c>
      <c r="AN230" s="111">
        <v>0</v>
      </c>
      <c r="AO230" s="111">
        <v>0</v>
      </c>
      <c r="AP230" s="111">
        <v>0</v>
      </c>
      <c r="AQ230" s="111">
        <v>0</v>
      </c>
    </row>
    <row r="231" s="109" customFormat="1" spans="1:43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AI231" s="111"/>
      <c r="AJ231" s="111"/>
      <c r="AK231" s="111" t="s">
        <v>313</v>
      </c>
      <c r="AL231" s="111">
        <v>0</v>
      </c>
      <c r="AM231" s="111">
        <v>0</v>
      </c>
      <c r="AN231" s="111">
        <v>0</v>
      </c>
      <c r="AO231" s="111">
        <v>0</v>
      </c>
      <c r="AP231" s="111">
        <v>0</v>
      </c>
      <c r="AQ231" s="111">
        <v>17888</v>
      </c>
    </row>
    <row r="232" s="109" customFormat="1" spans="1:43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AI232" s="111"/>
      <c r="AJ232" s="111"/>
      <c r="AK232" s="111" t="s">
        <v>314</v>
      </c>
      <c r="AL232" s="111">
        <v>0</v>
      </c>
      <c r="AM232" s="111">
        <v>0</v>
      </c>
      <c r="AN232" s="111">
        <v>0</v>
      </c>
      <c r="AO232" s="111">
        <v>0</v>
      </c>
      <c r="AP232" s="111">
        <v>0</v>
      </c>
      <c r="AQ232" s="111">
        <v>0</v>
      </c>
    </row>
    <row r="233" s="109" customFormat="1" spans="1:43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AI233" s="111"/>
      <c r="AJ233" s="111"/>
      <c r="AK233" s="111" t="s">
        <v>315</v>
      </c>
      <c r="AL233" s="111">
        <v>0</v>
      </c>
      <c r="AM233" s="111">
        <v>0</v>
      </c>
      <c r="AN233" s="111">
        <v>0</v>
      </c>
      <c r="AO233" s="111">
        <v>3</v>
      </c>
      <c r="AP233" s="111">
        <v>136000</v>
      </c>
      <c r="AQ233" s="111">
        <v>136000</v>
      </c>
    </row>
    <row r="234" s="109" customFormat="1" spans="1:43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AI234" s="111"/>
      <c r="AJ234" s="111"/>
      <c r="AK234" s="111" t="s">
        <v>82</v>
      </c>
      <c r="AL234" s="111">
        <v>0</v>
      </c>
      <c r="AM234" s="111">
        <v>0</v>
      </c>
      <c r="AN234" s="111">
        <v>0</v>
      </c>
      <c r="AO234" s="111">
        <v>27</v>
      </c>
      <c r="AP234" s="111">
        <v>139000</v>
      </c>
      <c r="AQ234" s="111">
        <v>182500</v>
      </c>
    </row>
    <row r="235" s="109" customFormat="1" spans="1:43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AI235" s="111"/>
      <c r="AJ235" s="111"/>
      <c r="AK235" s="111" t="s">
        <v>316</v>
      </c>
      <c r="AL235" s="111">
        <v>0</v>
      </c>
      <c r="AM235" s="111">
        <v>0</v>
      </c>
      <c r="AN235" s="111">
        <v>0</v>
      </c>
      <c r="AO235" s="111">
        <v>1</v>
      </c>
      <c r="AP235" s="111">
        <v>0</v>
      </c>
      <c r="AQ235" s="111">
        <v>36550</v>
      </c>
    </row>
    <row r="236" s="109" customFormat="1" spans="1:43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AI236" s="111"/>
      <c r="AJ236" s="111"/>
      <c r="AK236" s="111" t="s">
        <v>317</v>
      </c>
      <c r="AL236" s="111">
        <v>0</v>
      </c>
      <c r="AM236" s="111">
        <v>0</v>
      </c>
      <c r="AN236" s="111">
        <v>0</v>
      </c>
      <c r="AO236" s="111">
        <v>0</v>
      </c>
      <c r="AP236" s="111">
        <v>0</v>
      </c>
      <c r="AQ236" s="111">
        <v>0</v>
      </c>
    </row>
    <row r="237" s="109" customFormat="1" spans="1:43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AI237" s="111"/>
      <c r="AJ237" s="111"/>
      <c r="AK237" s="111" t="s">
        <v>318</v>
      </c>
      <c r="AL237" s="111">
        <v>0</v>
      </c>
      <c r="AM237" s="111">
        <v>0</v>
      </c>
      <c r="AN237" s="111">
        <v>0</v>
      </c>
      <c r="AO237" s="111">
        <v>0</v>
      </c>
      <c r="AP237" s="111">
        <v>0</v>
      </c>
      <c r="AQ237" s="111">
        <v>200000</v>
      </c>
    </row>
    <row r="238" s="109" customFormat="1" spans="1:43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AI238" s="111"/>
      <c r="AJ238" s="111"/>
      <c r="AK238" s="111" t="s">
        <v>319</v>
      </c>
      <c r="AL238" s="111">
        <v>0</v>
      </c>
      <c r="AM238" s="111">
        <v>0</v>
      </c>
      <c r="AN238" s="111">
        <v>0</v>
      </c>
      <c r="AO238" s="111">
        <v>0</v>
      </c>
      <c r="AP238" s="111">
        <v>0</v>
      </c>
      <c r="AQ238" s="111">
        <v>0</v>
      </c>
    </row>
    <row r="239" s="109" customFormat="1" spans="1:43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AI239" s="111"/>
      <c r="AJ239" s="111"/>
      <c r="AK239" s="111" t="s">
        <v>320</v>
      </c>
      <c r="AL239" s="111">
        <v>0</v>
      </c>
      <c r="AM239" s="111">
        <v>0</v>
      </c>
      <c r="AN239" s="111">
        <v>0</v>
      </c>
      <c r="AO239" s="111">
        <v>0</v>
      </c>
      <c r="AP239" s="111">
        <v>0</v>
      </c>
      <c r="AQ239" s="111">
        <v>0</v>
      </c>
    </row>
    <row r="240" s="109" customFormat="1" spans="1:43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AI240" s="111"/>
      <c r="AJ240" s="111"/>
      <c r="AK240" s="111" t="s">
        <v>52</v>
      </c>
      <c r="AL240" s="111">
        <v>0</v>
      </c>
      <c r="AM240" s="111">
        <v>0</v>
      </c>
      <c r="AN240" s="111">
        <v>0</v>
      </c>
      <c r="AO240" s="111">
        <v>50</v>
      </c>
      <c r="AP240" s="111">
        <v>657000</v>
      </c>
      <c r="AQ240" s="111">
        <v>1005000</v>
      </c>
    </row>
    <row r="241" s="109" customFormat="1" spans="1:43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AI241" s="111"/>
      <c r="AJ241" s="111"/>
      <c r="AK241" s="111" t="s">
        <v>321</v>
      </c>
      <c r="AL241" s="111">
        <v>0</v>
      </c>
      <c r="AM241" s="111">
        <v>0</v>
      </c>
      <c r="AN241" s="111">
        <v>0</v>
      </c>
      <c r="AO241" s="111">
        <v>0</v>
      </c>
      <c r="AP241" s="111">
        <v>0</v>
      </c>
      <c r="AQ241" s="111">
        <v>0</v>
      </c>
    </row>
    <row r="242" s="109" customFormat="1" spans="1:43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AI242" s="111"/>
      <c r="AJ242" s="111"/>
      <c r="AK242" s="111" t="s">
        <v>322</v>
      </c>
      <c r="AL242" s="111">
        <v>0</v>
      </c>
      <c r="AM242" s="111">
        <v>0</v>
      </c>
      <c r="AN242" s="111">
        <v>0</v>
      </c>
      <c r="AO242" s="111">
        <v>0</v>
      </c>
      <c r="AP242" s="111">
        <v>0</v>
      </c>
      <c r="AQ242" s="111">
        <v>0</v>
      </c>
    </row>
    <row r="243" s="109" customFormat="1" spans="1:43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AI243" s="111"/>
      <c r="AJ243" s="111"/>
      <c r="AK243" s="111" t="s">
        <v>69</v>
      </c>
      <c r="AL243" s="111">
        <v>0</v>
      </c>
      <c r="AM243" s="111">
        <v>0</v>
      </c>
      <c r="AN243" s="111">
        <v>0</v>
      </c>
      <c r="AO243" s="111">
        <v>1</v>
      </c>
      <c r="AP243" s="111">
        <v>0</v>
      </c>
      <c r="AQ243" s="111">
        <v>0</v>
      </c>
    </row>
    <row r="244" s="109" customFormat="1" spans="1:43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AI244" s="111"/>
      <c r="AJ244" s="111"/>
      <c r="AK244" s="111" t="s">
        <v>323</v>
      </c>
      <c r="AL244" s="111">
        <v>0</v>
      </c>
      <c r="AM244" s="111">
        <v>0</v>
      </c>
      <c r="AN244" s="111">
        <v>0</v>
      </c>
      <c r="AO244" s="111">
        <v>0</v>
      </c>
      <c r="AP244" s="111">
        <v>0</v>
      </c>
      <c r="AQ244" s="111">
        <v>0</v>
      </c>
    </row>
    <row r="245" s="109" customFormat="1" spans="1:43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AI245" s="111"/>
      <c r="AJ245" s="111"/>
      <c r="AK245" s="111" t="s">
        <v>324</v>
      </c>
      <c r="AL245" s="111">
        <v>0</v>
      </c>
      <c r="AM245" s="111">
        <v>0</v>
      </c>
      <c r="AN245" s="111">
        <v>0</v>
      </c>
      <c r="AO245" s="111">
        <v>0</v>
      </c>
      <c r="AP245" s="111">
        <v>0</v>
      </c>
      <c r="AQ245" s="111">
        <v>0</v>
      </c>
    </row>
    <row r="246" s="109" customFormat="1" spans="1:43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AI246" s="111"/>
      <c r="AJ246" s="111"/>
      <c r="AK246" s="111" t="s">
        <v>325</v>
      </c>
      <c r="AL246" s="111">
        <v>0</v>
      </c>
      <c r="AM246" s="111">
        <v>0</v>
      </c>
      <c r="AN246" s="111">
        <v>0</v>
      </c>
      <c r="AO246" s="111">
        <v>0</v>
      </c>
      <c r="AP246" s="111">
        <v>0</v>
      </c>
      <c r="AQ246" s="111">
        <v>0</v>
      </c>
    </row>
    <row r="247" s="109" customFormat="1" spans="1:43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AI247" s="111"/>
      <c r="AJ247" s="111"/>
      <c r="AK247" s="111" t="s">
        <v>326</v>
      </c>
      <c r="AL247" s="111">
        <v>0</v>
      </c>
      <c r="AM247" s="111">
        <v>0</v>
      </c>
      <c r="AN247" s="111">
        <v>0</v>
      </c>
      <c r="AO247" s="111">
        <v>0</v>
      </c>
      <c r="AP247" s="111">
        <v>0</v>
      </c>
      <c r="AQ247" s="111">
        <v>0</v>
      </c>
    </row>
    <row r="248" s="109" customFormat="1" spans="1:43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AI248" s="111"/>
      <c r="AJ248" s="111"/>
      <c r="AK248" s="111" t="s">
        <v>327</v>
      </c>
      <c r="AL248" s="111">
        <v>0</v>
      </c>
      <c r="AM248" s="111">
        <v>0</v>
      </c>
      <c r="AN248" s="111">
        <v>0</v>
      </c>
      <c r="AO248" s="111">
        <v>0</v>
      </c>
      <c r="AP248" s="111">
        <v>0</v>
      </c>
      <c r="AQ248" s="111">
        <v>0</v>
      </c>
    </row>
    <row r="249" s="109" customFormat="1" spans="1:43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AI249" s="111"/>
      <c r="AJ249" s="111"/>
      <c r="AK249" s="111" t="s">
        <v>328</v>
      </c>
      <c r="AL249" s="111">
        <v>0</v>
      </c>
      <c r="AM249" s="111">
        <v>0</v>
      </c>
      <c r="AN249" s="111">
        <v>0</v>
      </c>
      <c r="AO249" s="111">
        <v>0</v>
      </c>
      <c r="AP249" s="111">
        <v>0</v>
      </c>
      <c r="AQ249" s="111">
        <v>0</v>
      </c>
    </row>
    <row r="250" s="109" customFormat="1" spans="1:43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AI250" s="111"/>
      <c r="AJ250" s="111"/>
      <c r="AK250" s="111" t="s">
        <v>329</v>
      </c>
      <c r="AL250" s="111">
        <v>0</v>
      </c>
      <c r="AM250" s="111">
        <v>0</v>
      </c>
      <c r="AN250" s="111">
        <v>0</v>
      </c>
      <c r="AO250" s="111">
        <v>0</v>
      </c>
      <c r="AP250" s="111">
        <v>0</v>
      </c>
      <c r="AQ250" s="111">
        <v>132571</v>
      </c>
    </row>
    <row r="251" s="109" customFormat="1" spans="1:43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AI251" s="111"/>
      <c r="AJ251" s="111"/>
      <c r="AK251" s="111" t="s">
        <v>330</v>
      </c>
      <c r="AL251" s="111">
        <v>0</v>
      </c>
      <c r="AM251" s="111">
        <v>0</v>
      </c>
      <c r="AN251" s="111">
        <v>0</v>
      </c>
      <c r="AO251" s="111">
        <v>0</v>
      </c>
      <c r="AP251" s="111">
        <v>0</v>
      </c>
      <c r="AQ251" s="111">
        <v>0</v>
      </c>
    </row>
    <row r="252" s="109" customFormat="1" spans="1:43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AI252" s="111"/>
      <c r="AJ252" s="111"/>
      <c r="AK252" s="111" t="s">
        <v>331</v>
      </c>
      <c r="AL252" s="111">
        <v>0</v>
      </c>
      <c r="AM252" s="111">
        <v>0</v>
      </c>
      <c r="AN252" s="111">
        <v>0</v>
      </c>
      <c r="AO252" s="111">
        <v>0</v>
      </c>
      <c r="AP252" s="111">
        <v>0</v>
      </c>
      <c r="AQ252" s="111">
        <v>0</v>
      </c>
    </row>
    <row r="253" s="109" customFormat="1" spans="1:43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AI253" s="111"/>
      <c r="AJ253" s="111"/>
      <c r="AK253" s="111" t="s">
        <v>332</v>
      </c>
      <c r="AL253" s="111">
        <v>0</v>
      </c>
      <c r="AM253" s="111">
        <v>0</v>
      </c>
      <c r="AN253" s="111">
        <v>60000</v>
      </c>
      <c r="AO253" s="111">
        <v>0</v>
      </c>
      <c r="AP253" s="111">
        <v>0</v>
      </c>
      <c r="AQ253" s="111">
        <v>70000</v>
      </c>
    </row>
    <row r="254" s="109" customFormat="1" spans="1:43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AI254" s="111"/>
      <c r="AJ254" s="111"/>
      <c r="AK254" s="111" t="s">
        <v>333</v>
      </c>
      <c r="AL254" s="111">
        <v>0</v>
      </c>
      <c r="AM254" s="111">
        <v>0</v>
      </c>
      <c r="AN254" s="111">
        <v>0</v>
      </c>
      <c r="AO254" s="111">
        <v>0</v>
      </c>
      <c r="AP254" s="111">
        <v>0</v>
      </c>
      <c r="AQ254" s="111">
        <v>0</v>
      </c>
    </row>
    <row r="255" s="109" customFormat="1" spans="1:43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AI255" s="111"/>
      <c r="AJ255" s="111"/>
      <c r="AK255" s="111" t="s">
        <v>334</v>
      </c>
      <c r="AL255" s="111">
        <v>0</v>
      </c>
      <c r="AM255" s="111">
        <v>0</v>
      </c>
      <c r="AN255" s="111">
        <v>0</v>
      </c>
      <c r="AO255" s="111">
        <v>0</v>
      </c>
      <c r="AP255" s="111">
        <v>0</v>
      </c>
      <c r="AQ255" s="111">
        <v>0</v>
      </c>
    </row>
    <row r="256" s="109" customFormat="1" spans="1:43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AI256" s="111"/>
      <c r="AJ256" s="111"/>
      <c r="AK256" s="111" t="s">
        <v>72</v>
      </c>
      <c r="AL256" s="111">
        <v>0</v>
      </c>
      <c r="AM256" s="111">
        <v>0</v>
      </c>
      <c r="AN256" s="111">
        <v>0</v>
      </c>
      <c r="AO256" s="111">
        <v>1</v>
      </c>
      <c r="AP256" s="111">
        <v>0</v>
      </c>
      <c r="AQ256" s="111">
        <v>808700</v>
      </c>
    </row>
    <row r="257" s="109" customFormat="1" spans="1:43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AI257" s="111"/>
      <c r="AJ257" s="111"/>
      <c r="AK257" s="111" t="s">
        <v>335</v>
      </c>
      <c r="AL257" s="111">
        <v>0</v>
      </c>
      <c r="AM257" s="111">
        <v>0</v>
      </c>
      <c r="AN257" s="111">
        <v>0</v>
      </c>
      <c r="AO257" s="111">
        <v>0</v>
      </c>
      <c r="AP257" s="111">
        <v>0</v>
      </c>
      <c r="AQ257" s="111">
        <v>0</v>
      </c>
    </row>
    <row r="258" s="109" customFormat="1" spans="1:43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AI258" s="111"/>
      <c r="AJ258" s="111"/>
      <c r="AK258" s="111" t="s">
        <v>336</v>
      </c>
      <c r="AL258" s="111">
        <v>0</v>
      </c>
      <c r="AM258" s="111">
        <v>0</v>
      </c>
      <c r="AN258" s="111">
        <v>0</v>
      </c>
      <c r="AO258" s="111">
        <v>0</v>
      </c>
      <c r="AP258" s="111">
        <v>0</v>
      </c>
      <c r="AQ258" s="111">
        <v>0</v>
      </c>
    </row>
    <row r="259" s="109" customFormat="1" spans="1:43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AI259" s="111"/>
      <c r="AJ259" s="111"/>
      <c r="AK259" s="111" t="s">
        <v>337</v>
      </c>
      <c r="AL259" s="111">
        <v>0</v>
      </c>
      <c r="AM259" s="111">
        <v>0</v>
      </c>
      <c r="AN259" s="111">
        <v>0</v>
      </c>
      <c r="AO259" s="111">
        <v>0</v>
      </c>
      <c r="AP259" s="111">
        <v>0</v>
      </c>
      <c r="AQ259" s="111">
        <v>0</v>
      </c>
    </row>
    <row r="260" s="109" customFormat="1" spans="1:43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AI260" s="111"/>
      <c r="AJ260" s="111"/>
      <c r="AK260" s="111" t="s">
        <v>338</v>
      </c>
      <c r="AL260" s="111">
        <v>0</v>
      </c>
      <c r="AM260" s="111">
        <v>0</v>
      </c>
      <c r="AN260" s="111">
        <v>0</v>
      </c>
      <c r="AO260" s="111">
        <v>0</v>
      </c>
      <c r="AP260" s="111">
        <v>0</v>
      </c>
      <c r="AQ260" s="111">
        <v>0</v>
      </c>
    </row>
    <row r="261" s="109" customFormat="1" spans="1:43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AI261" s="111"/>
      <c r="AJ261" s="111"/>
      <c r="AK261" s="111" t="s">
        <v>339</v>
      </c>
      <c r="AL261" s="111">
        <v>0</v>
      </c>
      <c r="AM261" s="111">
        <v>0</v>
      </c>
      <c r="AN261" s="111">
        <v>0</v>
      </c>
      <c r="AO261" s="111">
        <v>0</v>
      </c>
      <c r="AP261" s="111">
        <v>0</v>
      </c>
      <c r="AQ261" s="111">
        <v>0</v>
      </c>
    </row>
    <row r="262" s="109" customFormat="1" spans="1:43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AI262" s="111"/>
      <c r="AJ262" s="111"/>
      <c r="AK262" s="111" t="s">
        <v>340</v>
      </c>
      <c r="AL262" s="111">
        <v>0</v>
      </c>
      <c r="AM262" s="111">
        <v>0</v>
      </c>
      <c r="AN262" s="111">
        <v>0</v>
      </c>
      <c r="AO262" s="111">
        <v>0</v>
      </c>
      <c r="AP262" s="111">
        <v>0</v>
      </c>
      <c r="AQ262" s="111">
        <v>6000</v>
      </c>
    </row>
    <row r="263" s="109" customFormat="1" spans="1:43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AI263" s="111"/>
      <c r="AJ263" s="111"/>
      <c r="AK263" s="111" t="s">
        <v>341</v>
      </c>
      <c r="AL263" s="111">
        <v>0</v>
      </c>
      <c r="AM263" s="111">
        <v>0</v>
      </c>
      <c r="AN263" s="111">
        <v>0</v>
      </c>
      <c r="AO263" s="111">
        <v>0</v>
      </c>
      <c r="AP263" s="111">
        <v>0</v>
      </c>
      <c r="AQ263" s="111">
        <v>0</v>
      </c>
    </row>
    <row r="264" s="109" customFormat="1" spans="1:43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AI264" s="111"/>
      <c r="AJ264" s="111"/>
      <c r="AK264" s="111" t="s">
        <v>342</v>
      </c>
      <c r="AL264" s="111">
        <v>0</v>
      </c>
      <c r="AM264" s="111">
        <v>0</v>
      </c>
      <c r="AN264" s="111">
        <v>0</v>
      </c>
      <c r="AO264" s="111">
        <v>0</v>
      </c>
      <c r="AP264" s="111">
        <v>0</v>
      </c>
      <c r="AQ264" s="111">
        <v>0</v>
      </c>
    </row>
    <row r="265" s="109" customFormat="1" spans="1:43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AI265" s="111"/>
      <c r="AJ265" s="111"/>
      <c r="AK265" s="111" t="s">
        <v>343</v>
      </c>
      <c r="AL265" s="111">
        <v>0</v>
      </c>
      <c r="AM265" s="111">
        <v>0</v>
      </c>
      <c r="AN265" s="111">
        <v>0</v>
      </c>
      <c r="AO265" s="111">
        <v>0</v>
      </c>
      <c r="AP265" s="111">
        <v>0</v>
      </c>
      <c r="AQ265" s="111">
        <v>0</v>
      </c>
    </row>
    <row r="266" s="109" customFormat="1" spans="1:43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AI266" s="111"/>
      <c r="AJ266" s="111"/>
      <c r="AK266" s="111" t="s">
        <v>344</v>
      </c>
      <c r="AL266" s="111">
        <v>0</v>
      </c>
      <c r="AM266" s="111">
        <v>0</v>
      </c>
      <c r="AN266" s="111">
        <v>0</v>
      </c>
      <c r="AO266" s="111">
        <v>0</v>
      </c>
      <c r="AP266" s="111">
        <v>0</v>
      </c>
      <c r="AQ266" s="111">
        <v>0</v>
      </c>
    </row>
    <row r="267" s="109" customFormat="1" spans="1:43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AI267" s="111"/>
      <c r="AJ267" s="111"/>
      <c r="AK267" s="111" t="s">
        <v>345</v>
      </c>
      <c r="AL267" s="111">
        <v>0</v>
      </c>
      <c r="AM267" s="111">
        <v>0</v>
      </c>
      <c r="AN267" s="111">
        <v>0</v>
      </c>
      <c r="AO267" s="111">
        <v>0</v>
      </c>
      <c r="AP267" s="111">
        <v>0</v>
      </c>
      <c r="AQ267" s="111">
        <v>0</v>
      </c>
    </row>
    <row r="268" s="109" customFormat="1" spans="1:43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AI268" s="111"/>
      <c r="AJ268" s="111"/>
      <c r="AK268" s="111" t="s">
        <v>346</v>
      </c>
      <c r="AL268" s="111">
        <v>0</v>
      </c>
      <c r="AM268" s="111">
        <v>0</v>
      </c>
      <c r="AN268" s="111">
        <v>0</v>
      </c>
      <c r="AO268" s="111">
        <v>1</v>
      </c>
      <c r="AP268" s="111">
        <v>0</v>
      </c>
      <c r="AQ268" s="111">
        <v>0</v>
      </c>
    </row>
    <row r="269" s="109" customFormat="1" spans="1:43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AI269" s="111"/>
      <c r="AJ269" s="111"/>
      <c r="AK269" s="111" t="s">
        <v>347</v>
      </c>
      <c r="AL269" s="111">
        <v>0</v>
      </c>
      <c r="AM269" s="111">
        <v>0</v>
      </c>
      <c r="AN269" s="111">
        <v>0</v>
      </c>
      <c r="AO269" s="111">
        <v>0</v>
      </c>
      <c r="AP269" s="111">
        <v>43000</v>
      </c>
      <c r="AQ269" s="111">
        <v>140900</v>
      </c>
    </row>
    <row r="270" s="109" customFormat="1" spans="1:43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AI270" s="111"/>
      <c r="AJ270" s="111"/>
      <c r="AK270" s="111" t="s">
        <v>348</v>
      </c>
      <c r="AL270" s="111">
        <v>0</v>
      </c>
      <c r="AM270" s="111">
        <v>0</v>
      </c>
      <c r="AN270" s="111">
        <v>0</v>
      </c>
      <c r="AO270" s="111">
        <v>0</v>
      </c>
      <c r="AP270" s="111">
        <v>20000</v>
      </c>
      <c r="AQ270" s="111">
        <v>20000</v>
      </c>
    </row>
    <row r="271" s="109" customFormat="1" spans="1:43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AI271" s="111"/>
      <c r="AJ271" s="111"/>
      <c r="AK271" s="111" t="s">
        <v>349</v>
      </c>
      <c r="AL271" s="111">
        <v>0</v>
      </c>
      <c r="AM271" s="111">
        <v>0</v>
      </c>
      <c r="AN271" s="111">
        <v>0</v>
      </c>
      <c r="AO271" s="111">
        <v>3</v>
      </c>
      <c r="AP271" s="111">
        <v>0</v>
      </c>
      <c r="AQ271" s="111">
        <v>0</v>
      </c>
    </row>
    <row r="272" s="109" customFormat="1" spans="1:43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AI272" s="111"/>
      <c r="AJ272" s="111"/>
      <c r="AK272" s="111" t="s">
        <v>350</v>
      </c>
      <c r="AL272" s="111">
        <v>0</v>
      </c>
      <c r="AM272" s="111">
        <v>0</v>
      </c>
      <c r="AN272" s="111">
        <v>0</v>
      </c>
      <c r="AO272" s="111">
        <v>0</v>
      </c>
      <c r="AP272" s="111">
        <v>0</v>
      </c>
      <c r="AQ272" s="111">
        <v>50000</v>
      </c>
    </row>
    <row r="273" s="109" customFormat="1" spans="1:43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AI273" s="111"/>
      <c r="AJ273" s="111"/>
      <c r="AK273" s="111" t="s">
        <v>351</v>
      </c>
      <c r="AL273" s="111">
        <v>0</v>
      </c>
      <c r="AM273" s="111">
        <v>0</v>
      </c>
      <c r="AN273" s="111">
        <v>0</v>
      </c>
      <c r="AO273" s="111">
        <v>0</v>
      </c>
      <c r="AP273" s="111">
        <v>0</v>
      </c>
      <c r="AQ273" s="111">
        <v>0</v>
      </c>
    </row>
    <row r="274" s="109" customFormat="1" spans="1:43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AI274" s="111"/>
      <c r="AJ274" s="111"/>
      <c r="AK274" s="111" t="s">
        <v>352</v>
      </c>
      <c r="AL274" s="111">
        <v>0</v>
      </c>
      <c r="AM274" s="111">
        <v>0</v>
      </c>
      <c r="AN274" s="111">
        <v>0</v>
      </c>
      <c r="AO274" s="111">
        <v>0</v>
      </c>
      <c r="AP274" s="111">
        <v>0</v>
      </c>
      <c r="AQ274" s="111">
        <v>0</v>
      </c>
    </row>
    <row r="275" s="109" customFormat="1" spans="1:43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AI275" s="111"/>
      <c r="AJ275" s="111"/>
      <c r="AK275" s="111" t="s">
        <v>353</v>
      </c>
      <c r="AL275" s="111">
        <v>0</v>
      </c>
      <c r="AM275" s="111">
        <v>0</v>
      </c>
      <c r="AN275" s="111">
        <v>0</v>
      </c>
      <c r="AO275" s="111">
        <v>0</v>
      </c>
      <c r="AP275" s="111">
        <v>0</v>
      </c>
      <c r="AQ275" s="111">
        <v>0</v>
      </c>
    </row>
    <row r="276" s="109" customFormat="1" spans="1:43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AI276" s="111"/>
      <c r="AJ276" s="111"/>
      <c r="AK276" s="111" t="s">
        <v>76</v>
      </c>
      <c r="AL276" s="111">
        <v>0</v>
      </c>
      <c r="AM276" s="111">
        <v>0</v>
      </c>
      <c r="AN276" s="111">
        <v>0</v>
      </c>
      <c r="AO276" s="111">
        <v>1</v>
      </c>
      <c r="AP276" s="111">
        <v>0</v>
      </c>
      <c r="AQ276" s="111">
        <v>10000</v>
      </c>
    </row>
    <row r="277" s="109" customFormat="1" spans="1:43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AI277" s="111"/>
      <c r="AJ277" s="111"/>
      <c r="AK277" s="111" t="s">
        <v>354</v>
      </c>
      <c r="AL277" s="111">
        <v>0</v>
      </c>
      <c r="AM277" s="111">
        <v>0</v>
      </c>
      <c r="AN277" s="111">
        <v>0</v>
      </c>
      <c r="AO277" s="111">
        <v>0</v>
      </c>
      <c r="AP277" s="111">
        <v>0</v>
      </c>
      <c r="AQ277" s="111">
        <v>0</v>
      </c>
    </row>
    <row r="278" s="109" customFormat="1" spans="1:43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AI278" s="111"/>
      <c r="AJ278" s="111"/>
      <c r="AK278" s="111" t="s">
        <v>355</v>
      </c>
      <c r="AL278" s="111">
        <v>0</v>
      </c>
      <c r="AM278" s="111">
        <v>0</v>
      </c>
      <c r="AN278" s="111">
        <v>0</v>
      </c>
      <c r="AO278" s="111">
        <v>0</v>
      </c>
      <c r="AP278" s="111">
        <v>0</v>
      </c>
      <c r="AQ278" s="111">
        <v>0</v>
      </c>
    </row>
    <row r="279" s="109" customFormat="1" spans="1:43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AI279" s="111"/>
      <c r="AJ279" s="111"/>
      <c r="AK279" s="111" t="s">
        <v>356</v>
      </c>
      <c r="AL279" s="111">
        <v>0</v>
      </c>
      <c r="AM279" s="111">
        <v>0</v>
      </c>
      <c r="AN279" s="111">
        <v>0</v>
      </c>
      <c r="AO279" s="111">
        <v>0</v>
      </c>
      <c r="AP279" s="111">
        <v>0</v>
      </c>
      <c r="AQ279" s="111">
        <v>0</v>
      </c>
    </row>
    <row r="280" s="109" customFormat="1" spans="1:43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AI280" s="111"/>
      <c r="AJ280" s="111"/>
      <c r="AK280" s="111" t="s">
        <v>357</v>
      </c>
      <c r="AL280" s="111">
        <v>0</v>
      </c>
      <c r="AM280" s="111">
        <v>0</v>
      </c>
      <c r="AN280" s="111">
        <v>0</v>
      </c>
      <c r="AO280" s="111">
        <v>0</v>
      </c>
      <c r="AP280" s="111">
        <v>0</v>
      </c>
      <c r="AQ280" s="111">
        <v>0</v>
      </c>
    </row>
    <row r="281" s="109" customFormat="1" spans="1:43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AI281" s="111"/>
      <c r="AJ281" s="111"/>
      <c r="AK281" s="111" t="s">
        <v>358</v>
      </c>
      <c r="AL281" s="111">
        <v>0</v>
      </c>
      <c r="AM281" s="111">
        <v>0</v>
      </c>
      <c r="AN281" s="111">
        <v>0</v>
      </c>
      <c r="AO281" s="111">
        <v>0</v>
      </c>
      <c r="AP281" s="111">
        <v>0</v>
      </c>
      <c r="AQ281" s="111">
        <v>0</v>
      </c>
    </row>
    <row r="282" s="109" customFormat="1" spans="1:43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AI282" s="111"/>
      <c r="AJ282" s="111"/>
      <c r="AK282" s="111" t="s">
        <v>359</v>
      </c>
      <c r="AL282" s="111">
        <v>0</v>
      </c>
      <c r="AM282" s="111">
        <v>0</v>
      </c>
      <c r="AN282" s="111">
        <v>0</v>
      </c>
      <c r="AO282" s="111">
        <v>0</v>
      </c>
      <c r="AP282" s="111">
        <v>0</v>
      </c>
      <c r="AQ282" s="111">
        <v>0</v>
      </c>
    </row>
    <row r="283" s="109" customFormat="1" spans="1:43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AI283" s="111"/>
      <c r="AJ283" s="111"/>
      <c r="AK283" s="111" t="s">
        <v>360</v>
      </c>
      <c r="AL283" s="111">
        <v>0</v>
      </c>
      <c r="AM283" s="111">
        <v>0</v>
      </c>
      <c r="AN283" s="111">
        <v>0</v>
      </c>
      <c r="AO283" s="111">
        <v>0</v>
      </c>
      <c r="AP283" s="111">
        <v>0</v>
      </c>
      <c r="AQ283" s="111">
        <v>355245</v>
      </c>
    </row>
    <row r="284" s="109" customFormat="1" spans="1:43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AI284" s="111"/>
      <c r="AJ284" s="111"/>
      <c r="AK284" s="111" t="s">
        <v>361</v>
      </c>
      <c r="AL284" s="111">
        <v>0</v>
      </c>
      <c r="AM284" s="111">
        <v>0</v>
      </c>
      <c r="AN284" s="111">
        <v>0</v>
      </c>
      <c r="AO284" s="111">
        <v>0</v>
      </c>
      <c r="AP284" s="111">
        <v>0</v>
      </c>
      <c r="AQ284" s="111">
        <v>0</v>
      </c>
    </row>
    <row r="285" s="109" customFormat="1" spans="1:43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AI285" s="111"/>
      <c r="AJ285" s="111"/>
      <c r="AK285" s="111" t="s">
        <v>362</v>
      </c>
      <c r="AL285" s="111">
        <v>0</v>
      </c>
      <c r="AM285" s="111">
        <v>0</v>
      </c>
      <c r="AN285" s="111">
        <v>0</v>
      </c>
      <c r="AO285" s="111">
        <v>0</v>
      </c>
      <c r="AP285" s="111">
        <v>0</v>
      </c>
      <c r="AQ285" s="111">
        <v>0</v>
      </c>
    </row>
    <row r="286" s="109" customFormat="1" spans="1:43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AI286" s="111"/>
      <c r="AJ286" s="111"/>
      <c r="AK286" s="111" t="s">
        <v>363</v>
      </c>
      <c r="AL286" s="111">
        <v>0</v>
      </c>
      <c r="AM286" s="111">
        <v>0</v>
      </c>
      <c r="AN286" s="111">
        <v>0</v>
      </c>
      <c r="AO286" s="111">
        <v>0</v>
      </c>
      <c r="AP286" s="111">
        <v>0</v>
      </c>
      <c r="AQ286" s="111">
        <v>0</v>
      </c>
    </row>
    <row r="287" s="109" customFormat="1" spans="1:43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AI287" s="111"/>
      <c r="AJ287" s="111"/>
      <c r="AK287" s="111" t="s">
        <v>364</v>
      </c>
      <c r="AL287" s="111">
        <v>0</v>
      </c>
      <c r="AM287" s="111">
        <v>0</v>
      </c>
      <c r="AN287" s="111">
        <v>0</v>
      </c>
      <c r="AO287" s="111">
        <v>0</v>
      </c>
      <c r="AP287" s="111">
        <v>0</v>
      </c>
      <c r="AQ287" s="111">
        <v>0</v>
      </c>
    </row>
    <row r="288" s="109" customFormat="1" spans="1:43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AI288" s="111"/>
      <c r="AJ288" s="111"/>
      <c r="AK288" s="111" t="s">
        <v>365</v>
      </c>
      <c r="AL288" s="111">
        <v>0</v>
      </c>
      <c r="AM288" s="111">
        <v>0</v>
      </c>
      <c r="AN288" s="111">
        <v>0</v>
      </c>
      <c r="AO288" s="111">
        <v>0</v>
      </c>
      <c r="AP288" s="111">
        <v>0</v>
      </c>
      <c r="AQ288" s="111">
        <v>0</v>
      </c>
    </row>
    <row r="289" s="109" customFormat="1" spans="1:43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AI289" s="111"/>
      <c r="AJ289" s="111"/>
      <c r="AK289" s="111" t="s">
        <v>366</v>
      </c>
      <c r="AL289" s="111">
        <v>0</v>
      </c>
      <c r="AM289" s="111">
        <v>0</v>
      </c>
      <c r="AN289" s="111">
        <v>0</v>
      </c>
      <c r="AO289" s="111">
        <v>0</v>
      </c>
      <c r="AP289" s="111">
        <v>0</v>
      </c>
      <c r="AQ289" s="111">
        <v>0</v>
      </c>
    </row>
    <row r="290" s="109" customFormat="1" spans="1:43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AI290" s="111"/>
      <c r="AJ290" s="111"/>
      <c r="AK290" s="111" t="s">
        <v>367</v>
      </c>
      <c r="AL290" s="111">
        <v>0</v>
      </c>
      <c r="AM290" s="111">
        <v>0</v>
      </c>
      <c r="AN290" s="111">
        <v>0</v>
      </c>
      <c r="AO290" s="111">
        <v>0</v>
      </c>
      <c r="AP290" s="111">
        <v>0</v>
      </c>
      <c r="AQ290" s="111">
        <v>0</v>
      </c>
    </row>
    <row r="291" s="109" customFormat="1" spans="1:43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AI291" s="111"/>
      <c r="AJ291" s="111"/>
      <c r="AK291" s="111" t="s">
        <v>368</v>
      </c>
      <c r="AL291" s="111">
        <v>0</v>
      </c>
      <c r="AM291" s="111">
        <v>0</v>
      </c>
      <c r="AN291" s="111">
        <v>0</v>
      </c>
      <c r="AO291" s="111">
        <v>0</v>
      </c>
      <c r="AP291" s="111">
        <v>0</v>
      </c>
      <c r="AQ291" s="111">
        <v>0</v>
      </c>
    </row>
    <row r="292" s="109" customFormat="1" spans="1:43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AI292" s="111"/>
      <c r="AJ292" s="111"/>
      <c r="AK292" s="111" t="s">
        <v>369</v>
      </c>
      <c r="AL292" s="111">
        <v>0</v>
      </c>
      <c r="AM292" s="111">
        <v>0</v>
      </c>
      <c r="AN292" s="111">
        <v>0</v>
      </c>
      <c r="AO292" s="111">
        <v>0</v>
      </c>
      <c r="AP292" s="111">
        <v>0</v>
      </c>
      <c r="AQ292" s="111">
        <v>0</v>
      </c>
    </row>
    <row r="293" s="109" customFormat="1" spans="1:43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AI293" s="111"/>
      <c r="AJ293" s="111"/>
      <c r="AK293" s="111" t="s">
        <v>370</v>
      </c>
      <c r="AL293" s="111">
        <v>0</v>
      </c>
      <c r="AM293" s="111">
        <v>0</v>
      </c>
      <c r="AN293" s="111">
        <v>0</v>
      </c>
      <c r="AO293" s="111">
        <v>0</v>
      </c>
      <c r="AP293" s="111">
        <v>0</v>
      </c>
      <c r="AQ293" s="111">
        <v>0</v>
      </c>
    </row>
    <row r="294" s="109" customFormat="1" spans="1:43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AI294" s="111"/>
      <c r="AJ294" s="111"/>
      <c r="AK294" s="111" t="s">
        <v>371</v>
      </c>
      <c r="AL294" s="111">
        <v>0</v>
      </c>
      <c r="AM294" s="111">
        <v>0</v>
      </c>
      <c r="AN294" s="111">
        <v>0</v>
      </c>
      <c r="AO294" s="111">
        <v>0</v>
      </c>
      <c r="AP294" s="111">
        <v>0</v>
      </c>
      <c r="AQ294" s="111">
        <v>102000</v>
      </c>
    </row>
    <row r="295" s="109" customFormat="1" spans="1:43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AI295" s="111"/>
      <c r="AJ295" s="111"/>
      <c r="AK295" s="111" t="s">
        <v>372</v>
      </c>
      <c r="AL295" s="111">
        <v>0</v>
      </c>
      <c r="AM295" s="111">
        <v>0</v>
      </c>
      <c r="AN295" s="111">
        <v>0</v>
      </c>
      <c r="AO295" s="111">
        <v>0</v>
      </c>
      <c r="AP295" s="111">
        <v>0</v>
      </c>
      <c r="AQ295" s="111">
        <v>0</v>
      </c>
    </row>
    <row r="296" s="109" customFormat="1" spans="1:43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AI296" s="111"/>
      <c r="AJ296" s="111"/>
      <c r="AK296" s="111" t="s">
        <v>373</v>
      </c>
      <c r="AL296" s="111">
        <v>0</v>
      </c>
      <c r="AM296" s="111">
        <v>0</v>
      </c>
      <c r="AN296" s="111">
        <v>0</v>
      </c>
      <c r="AO296" s="111">
        <v>0</v>
      </c>
      <c r="AP296" s="111">
        <v>0</v>
      </c>
      <c r="AQ296" s="111">
        <v>139200</v>
      </c>
    </row>
    <row r="297" s="109" customFormat="1" spans="1:43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AI297" s="111"/>
      <c r="AJ297" s="111"/>
      <c r="AK297" s="111" t="s">
        <v>374</v>
      </c>
      <c r="AL297" s="111">
        <v>0</v>
      </c>
      <c r="AM297" s="111">
        <v>0</v>
      </c>
      <c r="AN297" s="111">
        <v>0</v>
      </c>
      <c r="AO297" s="111">
        <v>0</v>
      </c>
      <c r="AP297" s="111">
        <v>0</v>
      </c>
      <c r="AQ297" s="111">
        <v>4500</v>
      </c>
    </row>
    <row r="298" s="109" customFormat="1" spans="1:43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AI298" s="111"/>
      <c r="AJ298" s="111"/>
      <c r="AK298" s="111" t="s">
        <v>375</v>
      </c>
      <c r="AL298" s="111">
        <v>0</v>
      </c>
      <c r="AM298" s="111">
        <v>0</v>
      </c>
      <c r="AN298" s="111">
        <v>0</v>
      </c>
      <c r="AO298" s="111">
        <v>0</v>
      </c>
      <c r="AP298" s="111">
        <v>0</v>
      </c>
      <c r="AQ298" s="111">
        <v>0</v>
      </c>
    </row>
    <row r="299" s="109" customFormat="1" spans="1:43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AI299" s="111"/>
      <c r="AJ299" s="111"/>
      <c r="AK299" s="111" t="s">
        <v>376</v>
      </c>
      <c r="AL299" s="111">
        <v>0</v>
      </c>
      <c r="AM299" s="111">
        <v>0</v>
      </c>
      <c r="AN299" s="111">
        <v>0</v>
      </c>
      <c r="AO299" s="111">
        <v>0</v>
      </c>
      <c r="AP299" s="111">
        <v>0</v>
      </c>
      <c r="AQ299" s="111">
        <v>0</v>
      </c>
    </row>
    <row r="300" s="109" customFormat="1" spans="1:43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AI300" s="111"/>
      <c r="AJ300" s="111"/>
      <c r="AK300" s="111" t="s">
        <v>377</v>
      </c>
      <c r="AL300" s="111">
        <v>0</v>
      </c>
      <c r="AM300" s="111">
        <v>0</v>
      </c>
      <c r="AN300" s="111">
        <v>0</v>
      </c>
      <c r="AO300" s="111">
        <v>0</v>
      </c>
      <c r="AP300" s="111">
        <v>0</v>
      </c>
      <c r="AQ300" s="111">
        <v>0</v>
      </c>
    </row>
    <row r="301" s="109" customFormat="1" spans="1:43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AI301" s="111"/>
      <c r="AJ301" s="111"/>
      <c r="AK301" s="111" t="s">
        <v>378</v>
      </c>
      <c r="AL301" s="111">
        <v>0</v>
      </c>
      <c r="AM301" s="111">
        <v>0</v>
      </c>
      <c r="AN301" s="111">
        <v>0</v>
      </c>
      <c r="AO301" s="111">
        <v>0</v>
      </c>
      <c r="AP301" s="111">
        <v>0</v>
      </c>
      <c r="AQ301" s="111">
        <v>0</v>
      </c>
    </row>
    <row r="302" s="109" customFormat="1" spans="1:43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AI302" s="111"/>
      <c r="AJ302" s="111"/>
      <c r="AK302" s="111" t="s">
        <v>379</v>
      </c>
      <c r="AL302" s="111">
        <v>0</v>
      </c>
      <c r="AM302" s="111">
        <v>0</v>
      </c>
      <c r="AN302" s="111">
        <v>0</v>
      </c>
      <c r="AO302" s="111">
        <v>0</v>
      </c>
      <c r="AP302" s="111">
        <v>0</v>
      </c>
      <c r="AQ302" s="111">
        <v>0</v>
      </c>
    </row>
    <row r="303" s="109" customFormat="1" spans="1:43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AI303" s="111"/>
      <c r="AJ303" s="111"/>
      <c r="AK303" s="111" t="s">
        <v>64</v>
      </c>
      <c r="AL303" s="111">
        <v>0</v>
      </c>
      <c r="AM303" s="111">
        <v>0</v>
      </c>
      <c r="AN303" s="111">
        <v>0</v>
      </c>
      <c r="AO303" s="111">
        <v>3</v>
      </c>
      <c r="AP303" s="111">
        <v>0</v>
      </c>
      <c r="AQ303" s="111">
        <v>121000</v>
      </c>
    </row>
    <row r="304" s="109" customFormat="1" spans="1:43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AI304" s="111"/>
      <c r="AJ304" s="111"/>
      <c r="AK304" s="111" t="s">
        <v>380</v>
      </c>
      <c r="AL304" s="111">
        <v>0</v>
      </c>
      <c r="AM304" s="111">
        <v>0</v>
      </c>
      <c r="AN304" s="111">
        <v>0</v>
      </c>
      <c r="AO304" s="111">
        <v>0</v>
      </c>
      <c r="AP304" s="111">
        <v>0</v>
      </c>
      <c r="AQ304" s="111">
        <v>0</v>
      </c>
    </row>
    <row r="305" s="109" customFormat="1" spans="1:43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AI305" s="111"/>
      <c r="AJ305" s="111"/>
      <c r="AK305" s="111" t="s">
        <v>381</v>
      </c>
      <c r="AL305" s="111">
        <v>0</v>
      </c>
      <c r="AM305" s="111">
        <v>0</v>
      </c>
      <c r="AN305" s="111">
        <v>0</v>
      </c>
      <c r="AO305" s="111">
        <v>0</v>
      </c>
      <c r="AP305" s="111">
        <v>0</v>
      </c>
      <c r="AQ305" s="111">
        <v>0</v>
      </c>
    </row>
    <row r="306" s="109" customFormat="1" spans="1:43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AI306" s="111"/>
      <c r="AJ306" s="111"/>
      <c r="AK306" s="111" t="s">
        <v>74</v>
      </c>
      <c r="AL306" s="111">
        <v>0</v>
      </c>
      <c r="AM306" s="111">
        <v>0</v>
      </c>
      <c r="AN306" s="111">
        <v>5000</v>
      </c>
      <c r="AO306" s="111">
        <v>2</v>
      </c>
      <c r="AP306" s="111">
        <v>100000</v>
      </c>
      <c r="AQ306" s="111">
        <v>848891</v>
      </c>
    </row>
    <row r="307" s="109" customFormat="1" spans="1:43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AI307" s="111"/>
      <c r="AJ307" s="111"/>
      <c r="AK307" s="111" t="s">
        <v>382</v>
      </c>
      <c r="AL307" s="111">
        <v>0</v>
      </c>
      <c r="AM307" s="111">
        <v>0</v>
      </c>
      <c r="AN307" s="111">
        <v>0</v>
      </c>
      <c r="AO307" s="111">
        <v>3</v>
      </c>
      <c r="AP307" s="111">
        <v>0</v>
      </c>
      <c r="AQ307" s="111">
        <v>40000</v>
      </c>
    </row>
    <row r="308" s="109" customFormat="1" spans="1:43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AI308" s="111"/>
      <c r="AJ308" s="111"/>
      <c r="AK308" s="111" t="s">
        <v>383</v>
      </c>
      <c r="AL308" s="111">
        <v>0</v>
      </c>
      <c r="AM308" s="111">
        <v>0</v>
      </c>
      <c r="AN308" s="111">
        <v>0</v>
      </c>
      <c r="AO308" s="111">
        <v>0</v>
      </c>
      <c r="AP308" s="111">
        <v>0</v>
      </c>
      <c r="AQ308" s="111">
        <v>32000</v>
      </c>
    </row>
    <row r="309" s="109" customFormat="1" spans="1:43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AI309" s="111"/>
      <c r="AJ309" s="111"/>
      <c r="AK309" s="111" t="s">
        <v>384</v>
      </c>
      <c r="AL309" s="111">
        <v>0</v>
      </c>
      <c r="AM309" s="111">
        <v>0</v>
      </c>
      <c r="AN309" s="111">
        <v>0</v>
      </c>
      <c r="AO309" s="111">
        <v>0</v>
      </c>
      <c r="AP309" s="111">
        <v>0</v>
      </c>
      <c r="AQ309" s="111">
        <v>0</v>
      </c>
    </row>
    <row r="310" s="109" customFormat="1" spans="1:43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AI310" s="111"/>
      <c r="AJ310" s="111"/>
      <c r="AK310" s="111" t="s">
        <v>385</v>
      </c>
      <c r="AL310" s="111">
        <v>0</v>
      </c>
      <c r="AM310" s="111">
        <v>0</v>
      </c>
      <c r="AN310" s="111">
        <v>0</v>
      </c>
      <c r="AO310" s="111">
        <v>0</v>
      </c>
      <c r="AP310" s="111">
        <v>0</v>
      </c>
      <c r="AQ310" s="111">
        <v>0</v>
      </c>
    </row>
    <row r="311" s="109" customFormat="1" spans="1:43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AI311" s="111"/>
      <c r="AJ311" s="111"/>
      <c r="AK311" s="111" t="s">
        <v>386</v>
      </c>
      <c r="AL311" s="111">
        <v>0</v>
      </c>
      <c r="AM311" s="111">
        <v>0</v>
      </c>
      <c r="AN311" s="111">
        <v>0</v>
      </c>
      <c r="AO311" s="111">
        <v>1</v>
      </c>
      <c r="AP311" s="111">
        <v>0</v>
      </c>
      <c r="AQ311" s="111">
        <v>0</v>
      </c>
    </row>
    <row r="312" s="109" customFormat="1" spans="1:43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AI312" s="111"/>
      <c r="AJ312" s="111"/>
      <c r="AK312" s="111" t="s">
        <v>81</v>
      </c>
      <c r="AL312" s="111">
        <v>0</v>
      </c>
      <c r="AM312" s="111">
        <v>0</v>
      </c>
      <c r="AN312" s="111">
        <v>0</v>
      </c>
      <c r="AO312" s="111">
        <v>0</v>
      </c>
      <c r="AP312" s="111">
        <v>0</v>
      </c>
      <c r="AQ312" s="111">
        <v>69000</v>
      </c>
    </row>
    <row r="313" s="109" customFormat="1" spans="1:43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AI313" s="111"/>
      <c r="AJ313" s="111"/>
      <c r="AK313" s="111" t="s">
        <v>387</v>
      </c>
      <c r="AL313" s="111">
        <v>0</v>
      </c>
      <c r="AM313" s="111">
        <v>0</v>
      </c>
      <c r="AN313" s="111">
        <v>0</v>
      </c>
      <c r="AO313" s="111">
        <v>0</v>
      </c>
      <c r="AP313" s="111">
        <v>0</v>
      </c>
      <c r="AQ313" s="111">
        <v>0</v>
      </c>
    </row>
    <row r="314" s="109" customFormat="1" spans="1:43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AI314" s="111"/>
      <c r="AJ314" s="111"/>
      <c r="AK314" s="111" t="s">
        <v>388</v>
      </c>
      <c r="AL314" s="111">
        <v>0</v>
      </c>
      <c r="AM314" s="111">
        <v>0</v>
      </c>
      <c r="AN314" s="111">
        <v>0</v>
      </c>
      <c r="AO314" s="111">
        <v>0</v>
      </c>
      <c r="AP314" s="111">
        <v>0</v>
      </c>
      <c r="AQ314" s="111">
        <v>0</v>
      </c>
    </row>
    <row r="315" s="109" customFormat="1" spans="1:43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AI315" s="111"/>
      <c r="AJ315" s="111"/>
      <c r="AK315" s="111" t="s">
        <v>389</v>
      </c>
      <c r="AL315" s="111">
        <v>0</v>
      </c>
      <c r="AM315" s="111">
        <v>0</v>
      </c>
      <c r="AN315" s="111">
        <v>0</v>
      </c>
      <c r="AO315" s="111">
        <v>0</v>
      </c>
      <c r="AP315" s="111">
        <v>0</v>
      </c>
      <c r="AQ315" s="111">
        <v>0</v>
      </c>
    </row>
    <row r="316" s="109" customFormat="1" spans="1:43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AI316" s="111"/>
      <c r="AJ316" s="111"/>
      <c r="AK316" s="111" t="s">
        <v>390</v>
      </c>
      <c r="AL316" s="111">
        <v>0</v>
      </c>
      <c r="AM316" s="111">
        <v>0</v>
      </c>
      <c r="AN316" s="111">
        <v>0</v>
      </c>
      <c r="AO316" s="111">
        <v>0</v>
      </c>
      <c r="AP316" s="111">
        <v>0</v>
      </c>
      <c r="AQ316" s="111">
        <v>0</v>
      </c>
    </row>
    <row r="317" s="109" customFormat="1" spans="1:43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AI317" s="111"/>
      <c r="AJ317" s="111"/>
      <c r="AK317" s="111" t="s">
        <v>391</v>
      </c>
      <c r="AL317" s="111">
        <v>0</v>
      </c>
      <c r="AM317" s="111">
        <v>0</v>
      </c>
      <c r="AN317" s="111">
        <v>10000</v>
      </c>
      <c r="AO317" s="111">
        <v>0</v>
      </c>
      <c r="AP317" s="111">
        <v>100000</v>
      </c>
      <c r="AQ317" s="111">
        <v>268000</v>
      </c>
    </row>
    <row r="318" s="109" customFormat="1" spans="1:43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AI318" s="111"/>
      <c r="AJ318" s="111"/>
      <c r="AK318" s="111" t="s">
        <v>392</v>
      </c>
      <c r="AL318" s="111">
        <v>0</v>
      </c>
      <c r="AM318" s="111">
        <v>0</v>
      </c>
      <c r="AN318" s="111">
        <v>0</v>
      </c>
      <c r="AO318" s="111">
        <v>0</v>
      </c>
      <c r="AP318" s="111">
        <v>0</v>
      </c>
      <c r="AQ318" s="111">
        <v>0</v>
      </c>
    </row>
    <row r="319" s="109" customFormat="1" spans="1:43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AI319" s="111"/>
      <c r="AJ319" s="111"/>
      <c r="AK319" s="111" t="s">
        <v>393</v>
      </c>
      <c r="AL319" s="111">
        <v>0</v>
      </c>
      <c r="AM319" s="111">
        <v>0</v>
      </c>
      <c r="AN319" s="111">
        <v>0</v>
      </c>
      <c r="AO319" s="111">
        <v>0</v>
      </c>
      <c r="AP319" s="111">
        <v>0</v>
      </c>
      <c r="AQ319" s="111">
        <v>0</v>
      </c>
    </row>
    <row r="320" s="109" customFormat="1" spans="1:43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AI320" s="111"/>
      <c r="AJ320" s="111"/>
      <c r="AK320" s="111" t="s">
        <v>394</v>
      </c>
      <c r="AL320" s="111">
        <v>0</v>
      </c>
      <c r="AM320" s="111">
        <v>0</v>
      </c>
      <c r="AN320" s="111">
        <v>0</v>
      </c>
      <c r="AO320" s="111">
        <v>0</v>
      </c>
      <c r="AP320" s="111">
        <v>0</v>
      </c>
      <c r="AQ320" s="111">
        <v>69000</v>
      </c>
    </row>
    <row r="321" s="109" customFormat="1" spans="1:43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AI321" s="111"/>
      <c r="AJ321" s="111"/>
      <c r="AK321" s="111" t="s">
        <v>395</v>
      </c>
      <c r="AL321" s="111">
        <v>0</v>
      </c>
      <c r="AM321" s="111">
        <v>0</v>
      </c>
      <c r="AN321" s="111">
        <v>0</v>
      </c>
      <c r="AO321" s="111">
        <v>0</v>
      </c>
      <c r="AP321" s="111">
        <v>0</v>
      </c>
      <c r="AQ321" s="111">
        <v>0</v>
      </c>
    </row>
    <row r="322" s="109" customFormat="1" spans="1:43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AI322" s="111"/>
      <c r="AJ322" s="111"/>
      <c r="AK322" s="111" t="s">
        <v>396</v>
      </c>
      <c r="AL322" s="111">
        <v>0</v>
      </c>
      <c r="AM322" s="111">
        <v>0</v>
      </c>
      <c r="AN322" s="111">
        <v>0</v>
      </c>
      <c r="AO322" s="111">
        <v>0</v>
      </c>
      <c r="AP322" s="111">
        <v>0</v>
      </c>
      <c r="AQ322" s="111">
        <v>0</v>
      </c>
    </row>
    <row r="323" s="109" customFormat="1" spans="1:43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AI323" s="111"/>
      <c r="AJ323" s="111"/>
      <c r="AK323" s="111" t="s">
        <v>397</v>
      </c>
      <c r="AL323" s="111">
        <v>0</v>
      </c>
      <c r="AM323" s="111">
        <v>0</v>
      </c>
      <c r="AN323" s="111">
        <v>0</v>
      </c>
      <c r="AO323" s="111">
        <v>0</v>
      </c>
      <c r="AP323" s="111">
        <v>0</v>
      </c>
      <c r="AQ323" s="111">
        <v>0</v>
      </c>
    </row>
    <row r="324" s="109" customFormat="1" spans="1:43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AI324" s="111"/>
      <c r="AJ324" s="111"/>
      <c r="AK324" s="111" t="s">
        <v>90</v>
      </c>
      <c r="AL324" s="111">
        <v>0</v>
      </c>
      <c r="AM324" s="111">
        <v>0</v>
      </c>
      <c r="AN324" s="111">
        <v>0</v>
      </c>
      <c r="AO324" s="111">
        <v>6</v>
      </c>
      <c r="AP324" s="111">
        <v>50000</v>
      </c>
      <c r="AQ324" s="111">
        <v>100000</v>
      </c>
    </row>
    <row r="325" s="109" customFormat="1" spans="1:43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AI325" s="111"/>
      <c r="AJ325" s="111"/>
      <c r="AK325" s="111" t="s">
        <v>398</v>
      </c>
      <c r="AL325" s="111">
        <v>0</v>
      </c>
      <c r="AM325" s="111">
        <v>0</v>
      </c>
      <c r="AN325" s="111">
        <v>0</v>
      </c>
      <c r="AO325" s="111">
        <v>1</v>
      </c>
      <c r="AP325" s="111">
        <v>0</v>
      </c>
      <c r="AQ325" s="111">
        <v>0</v>
      </c>
    </row>
    <row r="326" s="109" customFormat="1" spans="1:43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AI326" s="111"/>
      <c r="AJ326" s="111"/>
      <c r="AK326" s="111" t="s">
        <v>399</v>
      </c>
      <c r="AL326" s="111">
        <v>0</v>
      </c>
      <c r="AM326" s="111">
        <v>0</v>
      </c>
      <c r="AN326" s="111">
        <v>0</v>
      </c>
      <c r="AO326" s="111">
        <v>0</v>
      </c>
      <c r="AP326" s="111">
        <v>0</v>
      </c>
      <c r="AQ326" s="111">
        <v>1061000</v>
      </c>
    </row>
    <row r="327" s="109" customFormat="1" spans="1:43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AI327" s="111"/>
      <c r="AJ327" s="111"/>
      <c r="AK327" s="111" t="s">
        <v>400</v>
      </c>
      <c r="AL327" s="111">
        <v>0</v>
      </c>
      <c r="AM327" s="111">
        <v>0</v>
      </c>
      <c r="AN327" s="111">
        <v>0</v>
      </c>
      <c r="AO327" s="111">
        <v>0</v>
      </c>
      <c r="AP327" s="111">
        <v>0</v>
      </c>
      <c r="AQ327" s="111">
        <v>10000</v>
      </c>
    </row>
    <row r="328" s="109" customFormat="1" spans="1:43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AI328" s="111"/>
      <c r="AJ328" s="111"/>
      <c r="AK328" s="111" t="s">
        <v>401</v>
      </c>
      <c r="AL328" s="111">
        <v>0</v>
      </c>
      <c r="AM328" s="111">
        <v>0</v>
      </c>
      <c r="AN328" s="111">
        <v>0</v>
      </c>
      <c r="AO328" s="111">
        <v>0</v>
      </c>
      <c r="AP328" s="111">
        <v>0</v>
      </c>
      <c r="AQ328" s="111">
        <v>0</v>
      </c>
    </row>
    <row r="329" s="109" customFormat="1" spans="1:43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AI329" s="111"/>
      <c r="AJ329" s="111"/>
      <c r="AK329" s="111" t="s">
        <v>402</v>
      </c>
      <c r="AL329" s="111">
        <v>0</v>
      </c>
      <c r="AM329" s="111">
        <v>0</v>
      </c>
      <c r="AN329" s="111">
        <v>0</v>
      </c>
      <c r="AO329" s="111">
        <v>0</v>
      </c>
      <c r="AP329" s="111">
        <v>0</v>
      </c>
      <c r="AQ329" s="111">
        <v>2656</v>
      </c>
    </row>
    <row r="330" s="109" customFormat="1" spans="1:43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AI330" s="111"/>
      <c r="AJ330" s="111"/>
      <c r="AK330" s="111" t="s">
        <v>403</v>
      </c>
      <c r="AL330" s="111">
        <v>0</v>
      </c>
      <c r="AM330" s="111">
        <v>0</v>
      </c>
      <c r="AN330" s="111">
        <v>0</v>
      </c>
      <c r="AO330" s="111">
        <v>0</v>
      </c>
      <c r="AP330" s="111">
        <v>0</v>
      </c>
      <c r="AQ330" s="111">
        <v>0</v>
      </c>
    </row>
    <row r="331" s="109" customFormat="1" spans="1:43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AI331" s="111"/>
      <c r="AJ331" s="111"/>
      <c r="AK331" s="111" t="s">
        <v>404</v>
      </c>
      <c r="AL331" s="111">
        <v>0</v>
      </c>
      <c r="AM331" s="111">
        <v>0</v>
      </c>
      <c r="AN331" s="111">
        <v>0</v>
      </c>
      <c r="AO331" s="111">
        <v>0</v>
      </c>
      <c r="AP331" s="111">
        <v>0</v>
      </c>
      <c r="AQ331" s="111">
        <v>0</v>
      </c>
    </row>
    <row r="332" s="109" customFormat="1" spans="1:43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AI332" s="111"/>
      <c r="AJ332" s="111"/>
      <c r="AK332" s="111" t="s">
        <v>405</v>
      </c>
      <c r="AL332" s="111">
        <v>0</v>
      </c>
      <c r="AM332" s="111">
        <v>0</v>
      </c>
      <c r="AN332" s="111">
        <v>0</v>
      </c>
      <c r="AO332" s="111">
        <v>0</v>
      </c>
      <c r="AP332" s="111">
        <v>0</v>
      </c>
      <c r="AQ332" s="111">
        <v>0</v>
      </c>
    </row>
    <row r="333" s="109" customFormat="1" spans="1:43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AI333" s="111"/>
      <c r="AJ333" s="111"/>
      <c r="AK333" s="111" t="s">
        <v>406</v>
      </c>
      <c r="AL333" s="111">
        <v>0</v>
      </c>
      <c r="AM333" s="111">
        <v>0</v>
      </c>
      <c r="AN333" s="111">
        <v>0</v>
      </c>
      <c r="AO333" s="111">
        <v>0</v>
      </c>
      <c r="AP333" s="111">
        <v>0</v>
      </c>
      <c r="AQ333" s="111">
        <v>0</v>
      </c>
    </row>
    <row r="334" s="109" customFormat="1" spans="1:43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AI334" s="111"/>
      <c r="AJ334" s="111"/>
      <c r="AK334" s="111" t="s">
        <v>56</v>
      </c>
      <c r="AL334" s="111">
        <v>0</v>
      </c>
      <c r="AM334" s="111">
        <v>0</v>
      </c>
      <c r="AN334" s="111">
        <v>0</v>
      </c>
      <c r="AO334" s="111">
        <v>1</v>
      </c>
      <c r="AP334" s="111">
        <v>0</v>
      </c>
      <c r="AQ334" s="111">
        <v>630034</v>
      </c>
    </row>
    <row r="335" s="109" customFormat="1" spans="1:43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AI335" s="111"/>
      <c r="AJ335" s="111"/>
      <c r="AK335" s="111" t="s">
        <v>407</v>
      </c>
      <c r="AL335" s="111">
        <v>0</v>
      </c>
      <c r="AM335" s="111">
        <v>0</v>
      </c>
      <c r="AN335" s="111">
        <v>0</v>
      </c>
      <c r="AO335" s="111">
        <v>0</v>
      </c>
      <c r="AP335" s="111">
        <v>0</v>
      </c>
      <c r="AQ335" s="111">
        <v>35000</v>
      </c>
    </row>
    <row r="336" s="109" customFormat="1" spans="1:43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AI336" s="111"/>
      <c r="AJ336" s="111"/>
      <c r="AK336" s="111" t="s">
        <v>408</v>
      </c>
      <c r="AL336" s="111">
        <v>0</v>
      </c>
      <c r="AM336" s="111">
        <v>0</v>
      </c>
      <c r="AN336" s="111">
        <v>0</v>
      </c>
      <c r="AO336" s="111">
        <v>0</v>
      </c>
      <c r="AP336" s="111">
        <v>0</v>
      </c>
      <c r="AQ336" s="111">
        <v>0</v>
      </c>
    </row>
    <row r="337" s="109" customFormat="1" spans="1:43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AI337" s="111"/>
      <c r="AJ337" s="111"/>
      <c r="AK337" s="111" t="s">
        <v>409</v>
      </c>
      <c r="AL337" s="111">
        <v>0</v>
      </c>
      <c r="AM337" s="111">
        <v>0</v>
      </c>
      <c r="AN337" s="111">
        <v>0</v>
      </c>
      <c r="AO337" s="111">
        <v>0</v>
      </c>
      <c r="AP337" s="111">
        <v>0</v>
      </c>
      <c r="AQ337" s="111">
        <v>0</v>
      </c>
    </row>
    <row r="338" s="109" customFormat="1" spans="1:43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AI338" s="111"/>
      <c r="AJ338" s="111"/>
      <c r="AK338" s="111" t="s">
        <v>410</v>
      </c>
      <c r="AL338" s="111">
        <v>0</v>
      </c>
      <c r="AM338" s="111">
        <v>0</v>
      </c>
      <c r="AN338" s="111">
        <v>0</v>
      </c>
      <c r="AO338" s="111">
        <v>0</v>
      </c>
      <c r="AP338" s="111">
        <v>0</v>
      </c>
      <c r="AQ338" s="111">
        <v>0</v>
      </c>
    </row>
    <row r="339" s="109" customFormat="1" spans="1:43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AI339" s="111"/>
      <c r="AJ339" s="111"/>
      <c r="AK339" s="111" t="s">
        <v>411</v>
      </c>
      <c r="AL339" s="111">
        <v>0</v>
      </c>
      <c r="AM339" s="111">
        <v>0</v>
      </c>
      <c r="AN339" s="111">
        <v>0</v>
      </c>
      <c r="AO339" s="111">
        <v>0</v>
      </c>
      <c r="AP339" s="111">
        <v>0</v>
      </c>
      <c r="AQ339" s="111">
        <v>0</v>
      </c>
    </row>
    <row r="340" s="109" customFormat="1" spans="1:43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AI340" s="111"/>
      <c r="AJ340" s="111"/>
      <c r="AK340" s="111" t="s">
        <v>412</v>
      </c>
      <c r="AL340" s="111">
        <v>0</v>
      </c>
      <c r="AM340" s="111">
        <v>0</v>
      </c>
      <c r="AN340" s="111">
        <v>0</v>
      </c>
      <c r="AO340" s="111">
        <v>0</v>
      </c>
      <c r="AP340" s="111">
        <v>0</v>
      </c>
      <c r="AQ340" s="111">
        <v>0</v>
      </c>
    </row>
    <row r="341" s="109" customFormat="1" spans="1:43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AI341" s="111"/>
      <c r="AJ341" s="111"/>
      <c r="AK341" s="111" t="s">
        <v>413</v>
      </c>
      <c r="AL341" s="111">
        <v>0</v>
      </c>
      <c r="AM341" s="111">
        <v>0</v>
      </c>
      <c r="AN341" s="111">
        <v>0</v>
      </c>
      <c r="AO341" s="111">
        <v>0</v>
      </c>
      <c r="AP341" s="111">
        <v>0</v>
      </c>
      <c r="AQ341" s="111">
        <v>0</v>
      </c>
    </row>
    <row r="342" s="109" customFormat="1" spans="1:43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AI342" s="111"/>
      <c r="AJ342" s="111"/>
      <c r="AK342" s="111" t="s">
        <v>414</v>
      </c>
      <c r="AL342" s="111">
        <v>0</v>
      </c>
      <c r="AM342" s="111">
        <v>0</v>
      </c>
      <c r="AN342" s="111">
        <v>0</v>
      </c>
      <c r="AO342" s="111">
        <v>0</v>
      </c>
      <c r="AP342" s="111">
        <v>0</v>
      </c>
      <c r="AQ342" s="111">
        <v>0</v>
      </c>
    </row>
    <row r="343" s="109" customFormat="1" spans="1:43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AI343" s="111"/>
      <c r="AJ343" s="111"/>
      <c r="AK343" s="111" t="s">
        <v>415</v>
      </c>
      <c r="AL343" s="111">
        <v>0</v>
      </c>
      <c r="AM343" s="111">
        <v>0</v>
      </c>
      <c r="AN343" s="111">
        <v>0</v>
      </c>
      <c r="AO343" s="111">
        <v>0</v>
      </c>
      <c r="AP343" s="111">
        <v>0</v>
      </c>
      <c r="AQ343" s="111">
        <v>0</v>
      </c>
    </row>
    <row r="344" s="109" customFormat="1" spans="1:43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AI344" s="111"/>
      <c r="AJ344" s="111"/>
      <c r="AK344" s="111" t="s">
        <v>416</v>
      </c>
      <c r="AL344" s="111">
        <v>0</v>
      </c>
      <c r="AM344" s="111">
        <v>0</v>
      </c>
      <c r="AN344" s="111">
        <v>0</v>
      </c>
      <c r="AO344" s="111">
        <v>0</v>
      </c>
      <c r="AP344" s="111">
        <v>0</v>
      </c>
      <c r="AQ344" s="111">
        <v>0</v>
      </c>
    </row>
    <row r="345" s="109" customFormat="1" spans="1:43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AI345" s="111"/>
      <c r="AJ345" s="111"/>
      <c r="AK345" s="111" t="s">
        <v>417</v>
      </c>
      <c r="AL345" s="111">
        <v>0</v>
      </c>
      <c r="AM345" s="111">
        <v>0</v>
      </c>
      <c r="AN345" s="111">
        <v>0</v>
      </c>
      <c r="AO345" s="111">
        <v>0</v>
      </c>
      <c r="AP345" s="111">
        <v>0</v>
      </c>
      <c r="AQ345" s="111">
        <v>30000</v>
      </c>
    </row>
    <row r="346" s="109" customFormat="1" spans="1:43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AI346" s="111"/>
      <c r="AJ346" s="111"/>
      <c r="AK346" s="111" t="s">
        <v>418</v>
      </c>
      <c r="AL346" s="111">
        <v>0</v>
      </c>
      <c r="AM346" s="111">
        <v>0</v>
      </c>
      <c r="AN346" s="111">
        <v>0</v>
      </c>
      <c r="AO346" s="111">
        <v>0</v>
      </c>
      <c r="AP346" s="111">
        <v>0</v>
      </c>
      <c r="AQ346" s="111">
        <v>0</v>
      </c>
    </row>
    <row r="347" s="109" customFormat="1" spans="1:43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AI347" s="111"/>
      <c r="AJ347" s="111"/>
      <c r="AK347" s="111" t="s">
        <v>419</v>
      </c>
      <c r="AL347" s="111">
        <v>0</v>
      </c>
      <c r="AM347" s="111">
        <v>0</v>
      </c>
      <c r="AN347" s="111">
        <v>0</v>
      </c>
      <c r="AO347" s="111">
        <v>0</v>
      </c>
      <c r="AP347" s="111">
        <v>0</v>
      </c>
      <c r="AQ347" s="111">
        <v>64121</v>
      </c>
    </row>
    <row r="348" s="109" customFormat="1" spans="1:43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AI348" s="111"/>
      <c r="AJ348" s="111"/>
      <c r="AK348" s="111" t="s">
        <v>420</v>
      </c>
      <c r="AL348" s="111">
        <v>0</v>
      </c>
      <c r="AM348" s="111">
        <v>0</v>
      </c>
      <c r="AN348" s="111">
        <v>0</v>
      </c>
      <c r="AO348" s="111">
        <v>0</v>
      </c>
      <c r="AP348" s="111">
        <v>0</v>
      </c>
      <c r="AQ348" s="111">
        <v>65000</v>
      </c>
    </row>
    <row r="349" s="109" customFormat="1" spans="1:43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AI349" s="111"/>
      <c r="AJ349" s="111"/>
      <c r="AK349" s="111" t="s">
        <v>421</v>
      </c>
      <c r="AL349" s="111">
        <v>0</v>
      </c>
      <c r="AM349" s="111">
        <v>0</v>
      </c>
      <c r="AN349" s="111">
        <v>0</v>
      </c>
      <c r="AO349" s="111">
        <v>0</v>
      </c>
      <c r="AP349" s="111">
        <v>0</v>
      </c>
      <c r="AQ349" s="111">
        <v>0</v>
      </c>
    </row>
    <row r="350" s="109" customFormat="1" spans="1:43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AI350" s="111"/>
      <c r="AJ350" s="111"/>
      <c r="AK350" s="111" t="s">
        <v>53</v>
      </c>
      <c r="AL350" s="111">
        <v>0</v>
      </c>
      <c r="AM350" s="111">
        <v>0</v>
      </c>
      <c r="AN350" s="111">
        <v>0</v>
      </c>
      <c r="AO350" s="111">
        <v>0</v>
      </c>
      <c r="AP350" s="111">
        <v>0</v>
      </c>
      <c r="AQ350" s="111">
        <v>20000</v>
      </c>
    </row>
    <row r="351" s="109" customFormat="1" spans="1:43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AI351" s="111"/>
      <c r="AJ351" s="111"/>
      <c r="AK351" s="111" t="s">
        <v>422</v>
      </c>
      <c r="AL351" s="111">
        <v>0</v>
      </c>
      <c r="AM351" s="111">
        <v>0</v>
      </c>
      <c r="AN351" s="111">
        <v>0</v>
      </c>
      <c r="AO351" s="111">
        <v>0</v>
      </c>
      <c r="AP351" s="111">
        <v>0</v>
      </c>
      <c r="AQ351" s="111">
        <v>0</v>
      </c>
    </row>
    <row r="352" s="109" customFormat="1" spans="1:43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AI352" s="111"/>
      <c r="AJ352" s="111"/>
      <c r="AK352" s="111" t="s">
        <v>94</v>
      </c>
      <c r="AL352" s="111">
        <v>0</v>
      </c>
      <c r="AM352" s="111">
        <v>0</v>
      </c>
      <c r="AN352" s="111">
        <v>10000</v>
      </c>
      <c r="AO352" s="111">
        <v>2</v>
      </c>
      <c r="AP352" s="111">
        <v>300000</v>
      </c>
      <c r="AQ352" s="111">
        <v>721400</v>
      </c>
    </row>
    <row r="353" s="109" customFormat="1" spans="1:43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AI353" s="111"/>
      <c r="AJ353" s="111"/>
      <c r="AK353" s="111" t="s">
        <v>423</v>
      </c>
      <c r="AL353" s="111">
        <v>0</v>
      </c>
      <c r="AM353" s="111">
        <v>0</v>
      </c>
      <c r="AN353" s="111">
        <v>0</v>
      </c>
      <c r="AO353" s="111">
        <v>0</v>
      </c>
      <c r="AP353" s="111">
        <v>0</v>
      </c>
      <c r="AQ353" s="111">
        <v>200000</v>
      </c>
    </row>
    <row r="354" s="109" customFormat="1" spans="1:43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AI354" s="111"/>
      <c r="AJ354" s="111"/>
      <c r="AK354" s="111" t="s">
        <v>424</v>
      </c>
      <c r="AL354" s="111">
        <v>0</v>
      </c>
      <c r="AM354" s="111">
        <v>0</v>
      </c>
      <c r="AN354" s="111">
        <v>0</v>
      </c>
      <c r="AO354" s="111">
        <v>0</v>
      </c>
      <c r="AP354" s="111">
        <v>0</v>
      </c>
      <c r="AQ354" s="111">
        <v>0</v>
      </c>
    </row>
    <row r="355" s="109" customFormat="1" spans="1:43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AI355" s="111"/>
      <c r="AJ355" s="111"/>
      <c r="AK355" s="111" t="s">
        <v>425</v>
      </c>
      <c r="AL355" s="111">
        <v>0</v>
      </c>
      <c r="AM355" s="111">
        <v>0</v>
      </c>
      <c r="AN355" s="111">
        <v>0</v>
      </c>
      <c r="AO355" s="111">
        <v>0</v>
      </c>
      <c r="AP355" s="111">
        <v>0</v>
      </c>
      <c r="AQ355" s="111">
        <v>0</v>
      </c>
    </row>
    <row r="356" s="109" customFormat="1" spans="1:43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AI356" s="111"/>
      <c r="AJ356" s="111"/>
      <c r="AK356" s="111" t="s">
        <v>426</v>
      </c>
      <c r="AL356" s="111">
        <v>0</v>
      </c>
      <c r="AM356" s="111">
        <v>0</v>
      </c>
      <c r="AN356" s="111">
        <v>0</v>
      </c>
      <c r="AO356" s="111">
        <v>0</v>
      </c>
      <c r="AP356" s="111">
        <v>0</v>
      </c>
      <c r="AQ356" s="111">
        <v>0</v>
      </c>
    </row>
    <row r="357" s="109" customFormat="1" spans="1:43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AI357" s="111"/>
      <c r="AJ357" s="111"/>
      <c r="AK357" s="111" t="s">
        <v>427</v>
      </c>
      <c r="AL357" s="111">
        <v>0</v>
      </c>
      <c r="AM357" s="111">
        <v>0</v>
      </c>
      <c r="AN357" s="111">
        <v>0</v>
      </c>
      <c r="AO357" s="111">
        <v>1</v>
      </c>
      <c r="AP357" s="111">
        <v>0</v>
      </c>
      <c r="AQ357" s="111">
        <v>0</v>
      </c>
    </row>
    <row r="358" s="109" customFormat="1" spans="1:43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AI358" s="111"/>
      <c r="AJ358" s="111"/>
      <c r="AK358" s="111" t="s">
        <v>428</v>
      </c>
      <c r="AL358" s="111">
        <v>0</v>
      </c>
      <c r="AM358" s="111">
        <v>0</v>
      </c>
      <c r="AN358" s="111">
        <v>0</v>
      </c>
      <c r="AO358" s="111">
        <v>0</v>
      </c>
      <c r="AP358" s="111">
        <v>0</v>
      </c>
      <c r="AQ358" s="111">
        <v>0</v>
      </c>
    </row>
    <row r="359" s="109" customFormat="1" spans="1:43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AI359" s="111"/>
      <c r="AJ359" s="111"/>
      <c r="AK359" s="111" t="s">
        <v>429</v>
      </c>
      <c r="AL359" s="111">
        <v>0</v>
      </c>
      <c r="AM359" s="111">
        <v>0</v>
      </c>
      <c r="AN359" s="111">
        <v>0</v>
      </c>
      <c r="AO359" s="111">
        <v>0</v>
      </c>
      <c r="AP359" s="111">
        <v>0</v>
      </c>
      <c r="AQ359" s="111">
        <v>0</v>
      </c>
    </row>
    <row r="360" s="109" customFormat="1" spans="1:43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AI360" s="111"/>
      <c r="AJ360" s="111"/>
      <c r="AK360" s="111" t="s">
        <v>430</v>
      </c>
      <c r="AL360" s="111">
        <v>0</v>
      </c>
      <c r="AM360" s="111">
        <v>0</v>
      </c>
      <c r="AN360" s="111">
        <v>0</v>
      </c>
      <c r="AO360" s="111">
        <v>0</v>
      </c>
      <c r="AP360" s="111">
        <v>0</v>
      </c>
      <c r="AQ360" s="111">
        <v>0</v>
      </c>
    </row>
    <row r="361" s="109" customFormat="1" spans="1:43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AI361" s="111"/>
      <c r="AJ361" s="111"/>
      <c r="AK361" s="111" t="s">
        <v>431</v>
      </c>
      <c r="AL361" s="111">
        <v>0</v>
      </c>
      <c r="AM361" s="111">
        <v>0</v>
      </c>
      <c r="AN361" s="111">
        <v>0</v>
      </c>
      <c r="AO361" s="111">
        <v>0</v>
      </c>
      <c r="AP361" s="111">
        <v>0</v>
      </c>
      <c r="AQ361" s="111">
        <v>0</v>
      </c>
    </row>
    <row r="362" s="109" customFormat="1" spans="1:43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AI362" s="111"/>
      <c r="AJ362" s="111"/>
      <c r="AK362" s="111" t="s">
        <v>432</v>
      </c>
      <c r="AL362" s="111">
        <v>0</v>
      </c>
      <c r="AM362" s="111">
        <v>0</v>
      </c>
      <c r="AN362" s="111">
        <v>0</v>
      </c>
      <c r="AO362" s="111">
        <v>0</v>
      </c>
      <c r="AP362" s="111">
        <v>0</v>
      </c>
      <c r="AQ362" s="111">
        <v>261841</v>
      </c>
    </row>
    <row r="363" s="109" customFormat="1" spans="1:43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AI363" s="111"/>
      <c r="AJ363" s="111"/>
      <c r="AK363" s="111" t="s">
        <v>433</v>
      </c>
      <c r="AL363" s="111">
        <v>0</v>
      </c>
      <c r="AM363" s="111">
        <v>0</v>
      </c>
      <c r="AN363" s="111">
        <v>0</v>
      </c>
      <c r="AO363" s="111">
        <v>0</v>
      </c>
      <c r="AP363" s="111">
        <v>0</v>
      </c>
      <c r="AQ363" s="111">
        <v>0</v>
      </c>
    </row>
    <row r="364" s="109" customFormat="1" spans="1:43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AI364" s="111"/>
      <c r="AJ364" s="111"/>
      <c r="AK364" s="111" t="s">
        <v>434</v>
      </c>
      <c r="AL364" s="111">
        <v>0</v>
      </c>
      <c r="AM364" s="111">
        <v>0</v>
      </c>
      <c r="AN364" s="111">
        <v>0</v>
      </c>
      <c r="AO364" s="111">
        <v>0</v>
      </c>
      <c r="AP364" s="111">
        <v>0</v>
      </c>
      <c r="AQ364" s="111">
        <v>200000</v>
      </c>
    </row>
    <row r="365" s="109" customFormat="1" spans="1:43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AI365" s="111"/>
      <c r="AJ365" s="111"/>
      <c r="AK365" s="111" t="s">
        <v>435</v>
      </c>
      <c r="AL365" s="111">
        <v>0</v>
      </c>
      <c r="AM365" s="111">
        <v>0</v>
      </c>
      <c r="AN365" s="111">
        <v>0</v>
      </c>
      <c r="AO365" s="111">
        <v>0</v>
      </c>
      <c r="AP365" s="111">
        <v>0</v>
      </c>
      <c r="AQ365" s="111">
        <v>0</v>
      </c>
    </row>
    <row r="366" s="109" customFormat="1" spans="1:43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AI366" s="111"/>
      <c r="AJ366" s="111"/>
      <c r="AK366" s="111" t="s">
        <v>436</v>
      </c>
      <c r="AL366" s="111">
        <v>0</v>
      </c>
      <c r="AM366" s="111">
        <v>0</v>
      </c>
      <c r="AN366" s="111">
        <v>0</v>
      </c>
      <c r="AO366" s="111">
        <v>0</v>
      </c>
      <c r="AP366" s="111">
        <v>0</v>
      </c>
      <c r="AQ366" s="111">
        <v>0</v>
      </c>
    </row>
    <row r="367" s="109" customFormat="1" spans="1:43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AI367" s="111"/>
      <c r="AJ367" s="111"/>
      <c r="AK367" s="111" t="s">
        <v>437</v>
      </c>
      <c r="AL367" s="111">
        <v>0</v>
      </c>
      <c r="AM367" s="111">
        <v>0</v>
      </c>
      <c r="AN367" s="111">
        <v>0</v>
      </c>
      <c r="AO367" s="111">
        <v>0</v>
      </c>
      <c r="AP367" s="111">
        <v>0</v>
      </c>
      <c r="AQ367" s="111">
        <v>400000</v>
      </c>
    </row>
    <row r="368" s="109" customFormat="1" spans="1:43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AI368" s="111"/>
      <c r="AJ368" s="111"/>
      <c r="AK368" s="111" t="s">
        <v>438</v>
      </c>
      <c r="AL368" s="111">
        <v>0</v>
      </c>
      <c r="AM368" s="111">
        <v>0</v>
      </c>
      <c r="AN368" s="111">
        <v>0</v>
      </c>
      <c r="AO368" s="111">
        <v>0</v>
      </c>
      <c r="AP368" s="111">
        <v>0</v>
      </c>
      <c r="AQ368" s="111">
        <v>0</v>
      </c>
    </row>
    <row r="369" s="109" customFormat="1" spans="1:43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AI369" s="111"/>
      <c r="AJ369" s="111"/>
      <c r="AK369" s="111" t="s">
        <v>439</v>
      </c>
      <c r="AL369" s="111">
        <v>0</v>
      </c>
      <c r="AM369" s="111">
        <v>0</v>
      </c>
      <c r="AN369" s="111">
        <v>0</v>
      </c>
      <c r="AO369" s="111">
        <v>0</v>
      </c>
      <c r="AP369" s="111">
        <v>0</v>
      </c>
      <c r="AQ369" s="111">
        <v>0</v>
      </c>
    </row>
    <row r="370" s="109" customFormat="1" spans="1:43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AI370" s="111"/>
      <c r="AJ370" s="111"/>
      <c r="AK370" s="111" t="s">
        <v>440</v>
      </c>
      <c r="AL370" s="111">
        <v>0</v>
      </c>
      <c r="AM370" s="111">
        <v>0</v>
      </c>
      <c r="AN370" s="111">
        <v>0</v>
      </c>
      <c r="AO370" s="111">
        <v>0</v>
      </c>
      <c r="AP370" s="111">
        <v>0</v>
      </c>
      <c r="AQ370" s="111">
        <v>169000</v>
      </c>
    </row>
    <row r="371" s="109" customFormat="1" spans="1:43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AI371" s="111"/>
      <c r="AJ371" s="111"/>
      <c r="AK371" s="111" t="s">
        <v>441</v>
      </c>
      <c r="AL371" s="111">
        <v>0</v>
      </c>
      <c r="AM371" s="111">
        <v>0</v>
      </c>
      <c r="AN371" s="111">
        <v>0</v>
      </c>
      <c r="AO371" s="111">
        <v>0</v>
      </c>
      <c r="AP371" s="111">
        <v>0</v>
      </c>
      <c r="AQ371" s="111">
        <v>0</v>
      </c>
    </row>
    <row r="372" s="109" customFormat="1" spans="1:43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AI372" s="111"/>
      <c r="AJ372" s="111"/>
      <c r="AK372" s="111" t="s">
        <v>442</v>
      </c>
      <c r="AL372" s="111">
        <v>0</v>
      </c>
      <c r="AM372" s="111">
        <v>0</v>
      </c>
      <c r="AN372" s="111">
        <v>0</v>
      </c>
      <c r="AO372" s="111">
        <v>0</v>
      </c>
      <c r="AP372" s="111">
        <v>0</v>
      </c>
      <c r="AQ372" s="111">
        <v>15000</v>
      </c>
    </row>
    <row r="373" s="109" customFormat="1" spans="1:43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AI373" s="111"/>
      <c r="AJ373" s="111"/>
      <c r="AK373" s="111" t="s">
        <v>443</v>
      </c>
      <c r="AL373" s="111">
        <v>0</v>
      </c>
      <c r="AM373" s="111">
        <v>0</v>
      </c>
      <c r="AN373" s="111">
        <v>0</v>
      </c>
      <c r="AO373" s="111">
        <v>0</v>
      </c>
      <c r="AP373" s="111">
        <v>0</v>
      </c>
      <c r="AQ373" s="111">
        <v>0</v>
      </c>
    </row>
    <row r="374" s="109" customFormat="1" spans="1:43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AI374" s="111"/>
      <c r="AJ374" s="111"/>
      <c r="AK374" s="111" t="s">
        <v>444</v>
      </c>
      <c r="AL374" s="111">
        <v>0</v>
      </c>
      <c r="AM374" s="111">
        <v>0</v>
      </c>
      <c r="AN374" s="111">
        <v>0</v>
      </c>
      <c r="AO374" s="111">
        <v>0</v>
      </c>
      <c r="AP374" s="111">
        <v>0</v>
      </c>
      <c r="AQ374" s="111">
        <v>50000</v>
      </c>
    </row>
    <row r="375" s="109" customFormat="1" spans="1:43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AI375" s="111"/>
      <c r="AJ375" s="111"/>
      <c r="AK375" s="111" t="s">
        <v>445</v>
      </c>
      <c r="AL375" s="111">
        <v>0</v>
      </c>
      <c r="AM375" s="111">
        <v>0</v>
      </c>
      <c r="AN375" s="111">
        <v>0</v>
      </c>
      <c r="AO375" s="111">
        <v>0</v>
      </c>
      <c r="AP375" s="111">
        <v>0</v>
      </c>
      <c r="AQ375" s="111">
        <v>0</v>
      </c>
    </row>
    <row r="376" s="109" customFormat="1" spans="1:43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AI376" s="111"/>
      <c r="AJ376" s="111"/>
      <c r="AK376" s="111" t="s">
        <v>446</v>
      </c>
      <c r="AL376" s="111">
        <v>0</v>
      </c>
      <c r="AM376" s="111">
        <v>0</v>
      </c>
      <c r="AN376" s="111">
        <v>0</v>
      </c>
      <c r="AO376" s="111">
        <v>0</v>
      </c>
      <c r="AP376" s="111">
        <v>0</v>
      </c>
      <c r="AQ376" s="111">
        <v>51174</v>
      </c>
    </row>
    <row r="377" s="109" customFormat="1" spans="1:43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AI377" s="111"/>
      <c r="AJ377" s="111"/>
      <c r="AK377" s="111" t="s">
        <v>447</v>
      </c>
      <c r="AL377" s="111">
        <v>0</v>
      </c>
      <c r="AM377" s="111">
        <v>0</v>
      </c>
      <c r="AN377" s="111">
        <v>0</v>
      </c>
      <c r="AO377" s="111">
        <v>0</v>
      </c>
      <c r="AP377" s="111">
        <v>0</v>
      </c>
      <c r="AQ377" s="111">
        <v>0</v>
      </c>
    </row>
    <row r="378" s="109" customFormat="1" spans="1:43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AI378" s="111"/>
      <c r="AJ378" s="111"/>
      <c r="AK378" s="111" t="s">
        <v>448</v>
      </c>
      <c r="AL378" s="111">
        <v>0</v>
      </c>
      <c r="AM378" s="111">
        <v>0</v>
      </c>
      <c r="AN378" s="111">
        <v>0</v>
      </c>
      <c r="AO378" s="111">
        <v>0</v>
      </c>
      <c r="AP378" s="111">
        <v>0</v>
      </c>
      <c r="AQ378" s="111">
        <v>0</v>
      </c>
    </row>
    <row r="379" s="109" customFormat="1" spans="1:43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AI379" s="111"/>
      <c r="AJ379" s="111"/>
      <c r="AK379" s="111" t="s">
        <v>449</v>
      </c>
      <c r="AL379" s="111">
        <v>0</v>
      </c>
      <c r="AM379" s="111">
        <v>0</v>
      </c>
      <c r="AN379" s="111">
        <v>0</v>
      </c>
      <c r="AO379" s="111">
        <v>0</v>
      </c>
      <c r="AP379" s="111">
        <v>0</v>
      </c>
      <c r="AQ379" s="111">
        <v>190000</v>
      </c>
    </row>
    <row r="380" s="109" customFormat="1" spans="1:43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AI380" s="111"/>
      <c r="AJ380" s="111"/>
      <c r="AK380" s="111" t="s">
        <v>450</v>
      </c>
      <c r="AL380" s="111">
        <v>0</v>
      </c>
      <c r="AM380" s="111">
        <v>0</v>
      </c>
      <c r="AN380" s="111">
        <v>0</v>
      </c>
      <c r="AO380" s="111">
        <v>0</v>
      </c>
      <c r="AP380" s="111">
        <v>0</v>
      </c>
      <c r="AQ380" s="111">
        <v>0</v>
      </c>
    </row>
    <row r="381" s="109" customFormat="1" spans="1:43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AI381" s="111"/>
      <c r="AJ381" s="111"/>
      <c r="AK381" s="111" t="s">
        <v>451</v>
      </c>
      <c r="AL381" s="111">
        <v>0</v>
      </c>
      <c r="AM381" s="111">
        <v>0</v>
      </c>
      <c r="AN381" s="111">
        <v>0</v>
      </c>
      <c r="AO381" s="111">
        <v>0</v>
      </c>
      <c r="AP381" s="111">
        <v>0</v>
      </c>
      <c r="AQ381" s="111">
        <v>0</v>
      </c>
    </row>
    <row r="382" s="109" customFormat="1" spans="1:43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AI382" s="111"/>
      <c r="AJ382" s="111"/>
      <c r="AK382" s="111" t="s">
        <v>452</v>
      </c>
      <c r="AL382" s="111">
        <v>0</v>
      </c>
      <c r="AM382" s="111">
        <v>0</v>
      </c>
      <c r="AN382" s="111">
        <v>0</v>
      </c>
      <c r="AO382" s="111">
        <v>0</v>
      </c>
      <c r="AP382" s="111">
        <v>0</v>
      </c>
      <c r="AQ382" s="111">
        <v>0</v>
      </c>
    </row>
    <row r="383" s="109" customFormat="1" spans="1:43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AI383" s="111"/>
      <c r="AJ383" s="111"/>
      <c r="AK383" s="111" t="s">
        <v>44</v>
      </c>
      <c r="AL383" s="111">
        <v>0</v>
      </c>
      <c r="AM383" s="111">
        <v>0</v>
      </c>
      <c r="AN383" s="111">
        <v>0</v>
      </c>
      <c r="AO383" s="111">
        <v>0</v>
      </c>
      <c r="AP383" s="111">
        <v>0</v>
      </c>
      <c r="AQ383" s="111">
        <v>280000</v>
      </c>
    </row>
    <row r="384" s="109" customFormat="1" spans="1:43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AI384" s="111"/>
      <c r="AJ384" s="111"/>
      <c r="AK384" s="111" t="s">
        <v>453</v>
      </c>
      <c r="AL384" s="111">
        <v>0</v>
      </c>
      <c r="AM384" s="111">
        <v>0</v>
      </c>
      <c r="AN384" s="111">
        <v>0</v>
      </c>
      <c r="AO384" s="111">
        <v>0</v>
      </c>
      <c r="AP384" s="111">
        <v>0</v>
      </c>
      <c r="AQ384" s="111">
        <v>0</v>
      </c>
    </row>
    <row r="385" s="109" customFormat="1" spans="1:43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AI385" s="111"/>
      <c r="AJ385" s="111"/>
      <c r="AK385" s="111" t="s">
        <v>454</v>
      </c>
      <c r="AL385" s="111">
        <v>0</v>
      </c>
      <c r="AM385" s="111">
        <v>0</v>
      </c>
      <c r="AN385" s="111">
        <v>0</v>
      </c>
      <c r="AO385" s="111">
        <v>0</v>
      </c>
      <c r="AP385" s="111">
        <v>0</v>
      </c>
      <c r="AQ385" s="111">
        <v>0</v>
      </c>
    </row>
    <row r="386" s="109" customFormat="1" spans="1:43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AI386" s="111"/>
      <c r="AJ386" s="111"/>
      <c r="AK386" s="111" t="s">
        <v>455</v>
      </c>
      <c r="AL386" s="111">
        <v>0</v>
      </c>
      <c r="AM386" s="111">
        <v>0</v>
      </c>
      <c r="AN386" s="111">
        <v>0</v>
      </c>
      <c r="AO386" s="111">
        <v>0</v>
      </c>
      <c r="AP386" s="111">
        <v>0</v>
      </c>
      <c r="AQ386" s="111">
        <v>0</v>
      </c>
    </row>
    <row r="387" s="109" customFormat="1" spans="1:43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AI387" s="111"/>
      <c r="AJ387" s="111"/>
      <c r="AK387" s="111" t="s">
        <v>456</v>
      </c>
      <c r="AL387" s="111">
        <v>0</v>
      </c>
      <c r="AM387" s="111">
        <v>0</v>
      </c>
      <c r="AN387" s="111">
        <v>0</v>
      </c>
      <c r="AO387" s="111">
        <v>0</v>
      </c>
      <c r="AP387" s="111">
        <v>0</v>
      </c>
      <c r="AQ387" s="111">
        <v>216440</v>
      </c>
    </row>
    <row r="388" s="109" customFormat="1" spans="1:43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AI388" s="111"/>
      <c r="AJ388" s="111"/>
      <c r="AK388" s="111" t="s">
        <v>457</v>
      </c>
      <c r="AL388" s="111">
        <v>0</v>
      </c>
      <c r="AM388" s="111">
        <v>0</v>
      </c>
      <c r="AN388" s="111">
        <v>0</v>
      </c>
      <c r="AO388" s="111">
        <v>0</v>
      </c>
      <c r="AP388" s="111">
        <v>0</v>
      </c>
      <c r="AQ388" s="111">
        <v>204000</v>
      </c>
    </row>
    <row r="389" s="109" customFormat="1" spans="1:43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AI389" s="111"/>
      <c r="AJ389" s="111"/>
      <c r="AK389" s="111" t="s">
        <v>458</v>
      </c>
      <c r="AL389" s="111">
        <v>0</v>
      </c>
      <c r="AM389" s="111">
        <v>0</v>
      </c>
      <c r="AN389" s="111">
        <v>0</v>
      </c>
      <c r="AO389" s="111">
        <v>0</v>
      </c>
      <c r="AP389" s="111">
        <v>0</v>
      </c>
      <c r="AQ389" s="111">
        <v>0</v>
      </c>
    </row>
    <row r="390" s="109" customFormat="1" spans="1:43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AI390" s="111"/>
      <c r="AJ390" s="111"/>
      <c r="AK390" s="111" t="s">
        <v>459</v>
      </c>
      <c r="AL390" s="111">
        <v>0</v>
      </c>
      <c r="AM390" s="111">
        <v>0</v>
      </c>
      <c r="AN390" s="111">
        <v>0</v>
      </c>
      <c r="AO390" s="111">
        <v>0</v>
      </c>
      <c r="AP390" s="111">
        <v>0</v>
      </c>
      <c r="AQ390" s="111">
        <v>0</v>
      </c>
    </row>
    <row r="391" s="109" customFormat="1" spans="1:43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AI391" s="111"/>
      <c r="AJ391" s="111"/>
      <c r="AK391" s="111" t="s">
        <v>460</v>
      </c>
      <c r="AL391" s="111">
        <v>0</v>
      </c>
      <c r="AM391" s="111">
        <v>0</v>
      </c>
      <c r="AN391" s="111">
        <v>0</v>
      </c>
      <c r="AO391" s="111">
        <v>0</v>
      </c>
      <c r="AP391" s="111">
        <v>0</v>
      </c>
      <c r="AQ391" s="111">
        <v>0</v>
      </c>
    </row>
    <row r="392" s="109" customFormat="1" spans="1:43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AI392" s="111"/>
      <c r="AJ392" s="111"/>
      <c r="AK392" s="111" t="s">
        <v>461</v>
      </c>
      <c r="AL392" s="111">
        <v>0</v>
      </c>
      <c r="AM392" s="111">
        <v>0</v>
      </c>
      <c r="AN392" s="111">
        <v>0</v>
      </c>
      <c r="AO392" s="111">
        <v>0</v>
      </c>
      <c r="AP392" s="111">
        <v>0</v>
      </c>
      <c r="AQ392" s="111">
        <v>0</v>
      </c>
    </row>
    <row r="393" s="109" customFormat="1" spans="1:43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AI393" s="111"/>
      <c r="AJ393" s="111"/>
      <c r="AK393" s="111" t="s">
        <v>97</v>
      </c>
      <c r="AL393" s="111">
        <v>0</v>
      </c>
      <c r="AM393" s="111">
        <v>0</v>
      </c>
      <c r="AN393" s="111">
        <v>0</v>
      </c>
      <c r="AO393" s="111">
        <v>4</v>
      </c>
      <c r="AP393" s="111">
        <v>100000</v>
      </c>
      <c r="AQ393" s="111">
        <v>180000</v>
      </c>
    </row>
    <row r="394" s="109" customFormat="1" spans="1:43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AI394" s="111"/>
      <c r="AJ394" s="111"/>
      <c r="AK394" s="111" t="s">
        <v>48</v>
      </c>
      <c r="AL394" s="111">
        <v>0</v>
      </c>
      <c r="AM394" s="111">
        <v>0</v>
      </c>
      <c r="AN394" s="111">
        <v>7200</v>
      </c>
      <c r="AO394" s="111">
        <v>1</v>
      </c>
      <c r="AP394" s="111">
        <v>400000</v>
      </c>
      <c r="AQ394" s="111">
        <v>1564058</v>
      </c>
    </row>
    <row r="395" s="109" customFormat="1" spans="1:43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AI395" s="111"/>
      <c r="AJ395" s="111"/>
      <c r="AK395" s="111" t="s">
        <v>462</v>
      </c>
      <c r="AL395" s="111">
        <v>0</v>
      </c>
      <c r="AM395" s="111">
        <v>0</v>
      </c>
      <c r="AN395" s="111">
        <v>0</v>
      </c>
      <c r="AO395" s="111">
        <v>0</v>
      </c>
      <c r="AP395" s="111">
        <v>0</v>
      </c>
      <c r="AQ395" s="111">
        <v>0</v>
      </c>
    </row>
    <row r="396" s="109" customFormat="1" spans="1:43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AI396" s="111"/>
      <c r="AJ396" s="111"/>
      <c r="AK396" s="111" t="s">
        <v>463</v>
      </c>
      <c r="AL396" s="111">
        <v>0</v>
      </c>
      <c r="AM396" s="111">
        <v>0</v>
      </c>
      <c r="AN396" s="111">
        <v>0</v>
      </c>
      <c r="AO396" s="111">
        <v>0</v>
      </c>
      <c r="AP396" s="111">
        <v>0</v>
      </c>
      <c r="AQ396" s="111">
        <v>0</v>
      </c>
    </row>
    <row r="397" s="109" customFormat="1" spans="1:43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AI397" s="111"/>
      <c r="AJ397" s="111"/>
      <c r="AK397" s="111" t="s">
        <v>464</v>
      </c>
      <c r="AL397" s="111">
        <v>0</v>
      </c>
      <c r="AM397" s="111">
        <v>0</v>
      </c>
      <c r="AN397" s="111">
        <v>0</v>
      </c>
      <c r="AO397" s="111">
        <v>0</v>
      </c>
      <c r="AP397" s="111">
        <v>0</v>
      </c>
      <c r="AQ397" s="111">
        <v>0</v>
      </c>
    </row>
    <row r="398" s="109" customFormat="1" spans="1:43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AI398" s="111"/>
      <c r="AJ398" s="111"/>
      <c r="AK398" s="111" t="s">
        <v>465</v>
      </c>
      <c r="AL398" s="111">
        <v>0</v>
      </c>
      <c r="AM398" s="111">
        <v>0</v>
      </c>
      <c r="AN398" s="111">
        <v>0</v>
      </c>
      <c r="AO398" s="111">
        <v>0</v>
      </c>
      <c r="AP398" s="111">
        <v>0</v>
      </c>
      <c r="AQ398" s="111">
        <v>22600</v>
      </c>
    </row>
    <row r="399" s="109" customFormat="1" spans="1:43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AI399" s="111"/>
      <c r="AJ399" s="111"/>
      <c r="AK399" s="111" t="s">
        <v>466</v>
      </c>
      <c r="AL399" s="111">
        <v>0</v>
      </c>
      <c r="AM399" s="111">
        <v>0</v>
      </c>
      <c r="AN399" s="111">
        <v>0</v>
      </c>
      <c r="AO399" s="111">
        <v>0</v>
      </c>
      <c r="AP399" s="111">
        <v>0</v>
      </c>
      <c r="AQ399" s="111">
        <v>0</v>
      </c>
    </row>
    <row r="400" s="109" customFormat="1" spans="1:43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AI400" s="111"/>
      <c r="AJ400" s="111"/>
      <c r="AK400" s="111" t="s">
        <v>467</v>
      </c>
      <c r="AL400" s="111">
        <v>0</v>
      </c>
      <c r="AM400" s="111">
        <v>0</v>
      </c>
      <c r="AN400" s="111">
        <v>0</v>
      </c>
      <c r="AO400" s="111">
        <v>0</v>
      </c>
      <c r="AP400" s="111">
        <v>0</v>
      </c>
      <c r="AQ400" s="111">
        <v>0</v>
      </c>
    </row>
    <row r="401" s="109" customFormat="1" spans="1:43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AI401" s="111"/>
      <c r="AJ401" s="111"/>
      <c r="AK401" s="111" t="s">
        <v>468</v>
      </c>
      <c r="AL401" s="111">
        <v>0</v>
      </c>
      <c r="AM401" s="111">
        <v>0</v>
      </c>
      <c r="AN401" s="111">
        <v>0</v>
      </c>
      <c r="AO401" s="111">
        <v>0</v>
      </c>
      <c r="AP401" s="111">
        <v>0</v>
      </c>
      <c r="AQ401" s="111">
        <v>0</v>
      </c>
    </row>
    <row r="402" s="109" customFormat="1" spans="1:43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AI402" s="111"/>
      <c r="AJ402" s="111"/>
      <c r="AK402" s="111" t="s">
        <v>469</v>
      </c>
      <c r="AL402" s="111">
        <v>0</v>
      </c>
      <c r="AM402" s="111">
        <v>0</v>
      </c>
      <c r="AN402" s="111">
        <v>0</v>
      </c>
      <c r="AO402" s="111">
        <v>0</v>
      </c>
      <c r="AP402" s="111">
        <v>0</v>
      </c>
      <c r="AQ402" s="111">
        <v>0</v>
      </c>
    </row>
    <row r="403" s="109" customFormat="1" spans="1:43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AI403" s="111"/>
      <c r="AJ403" s="111"/>
      <c r="AK403" s="111" t="s">
        <v>470</v>
      </c>
      <c r="AL403" s="111">
        <v>0</v>
      </c>
      <c r="AM403" s="111">
        <v>0</v>
      </c>
      <c r="AN403" s="111">
        <v>0</v>
      </c>
      <c r="AO403" s="111">
        <v>0</v>
      </c>
      <c r="AP403" s="111">
        <v>0</v>
      </c>
      <c r="AQ403" s="111">
        <v>0</v>
      </c>
    </row>
    <row r="404" s="109" customFormat="1" spans="1:43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AI404" s="111"/>
      <c r="AJ404" s="111"/>
      <c r="AK404" s="111" t="s">
        <v>471</v>
      </c>
      <c r="AL404" s="111">
        <v>0</v>
      </c>
      <c r="AM404" s="111">
        <v>0</v>
      </c>
      <c r="AN404" s="111">
        <v>0</v>
      </c>
      <c r="AO404" s="111">
        <v>0</v>
      </c>
      <c r="AP404" s="111">
        <v>0</v>
      </c>
      <c r="AQ404" s="111">
        <v>0</v>
      </c>
    </row>
    <row r="405" s="109" customFormat="1" spans="1:43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AI405" s="111"/>
      <c r="AJ405" s="111"/>
      <c r="AK405" s="111" t="s">
        <v>472</v>
      </c>
      <c r="AL405" s="111">
        <v>0</v>
      </c>
      <c r="AM405" s="111">
        <v>0</v>
      </c>
      <c r="AN405" s="111">
        <v>0</v>
      </c>
      <c r="AO405" s="111">
        <v>0</v>
      </c>
      <c r="AP405" s="111">
        <v>0</v>
      </c>
      <c r="AQ405" s="111">
        <v>0</v>
      </c>
    </row>
    <row r="406" s="109" customFormat="1" spans="1:43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AI406" s="111"/>
      <c r="AJ406" s="111"/>
      <c r="AK406" s="111" t="s">
        <v>473</v>
      </c>
      <c r="AL406" s="111">
        <v>0</v>
      </c>
      <c r="AM406" s="111">
        <v>0</v>
      </c>
      <c r="AN406" s="111">
        <v>0</v>
      </c>
      <c r="AO406" s="111">
        <v>0</v>
      </c>
      <c r="AP406" s="111">
        <v>0</v>
      </c>
      <c r="AQ406" s="111">
        <v>60000</v>
      </c>
    </row>
    <row r="407" s="109" customFormat="1" spans="1:43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AI407" s="111"/>
      <c r="AJ407" s="111"/>
      <c r="AK407" s="111" t="s">
        <v>474</v>
      </c>
      <c r="AL407" s="111">
        <v>0</v>
      </c>
      <c r="AM407" s="111">
        <v>0</v>
      </c>
      <c r="AN407" s="111">
        <v>10000</v>
      </c>
      <c r="AO407" s="111">
        <v>0</v>
      </c>
      <c r="AP407" s="111">
        <v>0</v>
      </c>
      <c r="AQ407" s="111">
        <v>60000</v>
      </c>
    </row>
    <row r="408" s="109" customFormat="1" spans="1:43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AI408" s="111"/>
      <c r="AJ408" s="111"/>
      <c r="AK408" s="111" t="s">
        <v>475</v>
      </c>
      <c r="AL408" s="111">
        <v>0</v>
      </c>
      <c r="AM408" s="111">
        <v>0</v>
      </c>
      <c r="AN408" s="111">
        <v>0</v>
      </c>
      <c r="AO408" s="111">
        <v>0</v>
      </c>
      <c r="AP408" s="111">
        <v>0</v>
      </c>
      <c r="AQ408" s="111">
        <v>0</v>
      </c>
    </row>
    <row r="409" s="109" customFormat="1" spans="1:43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AI409" s="111"/>
      <c r="AJ409" s="111"/>
      <c r="AK409" s="111" t="s">
        <v>476</v>
      </c>
      <c r="AL409" s="111">
        <v>0</v>
      </c>
      <c r="AM409" s="111">
        <v>0</v>
      </c>
      <c r="AN409" s="111">
        <v>0</v>
      </c>
      <c r="AO409" s="111">
        <v>0</v>
      </c>
      <c r="AP409" s="111">
        <v>0</v>
      </c>
      <c r="AQ409" s="111">
        <v>0</v>
      </c>
    </row>
    <row r="410" s="109" customFormat="1" spans="1:43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AI410" s="111"/>
      <c r="AJ410" s="111"/>
      <c r="AK410" s="111" t="s">
        <v>477</v>
      </c>
      <c r="AL410" s="111">
        <v>2</v>
      </c>
      <c r="AM410" s="111">
        <v>0</v>
      </c>
      <c r="AN410" s="111">
        <v>0</v>
      </c>
      <c r="AO410" s="111">
        <v>5</v>
      </c>
      <c r="AP410" s="111">
        <v>0</v>
      </c>
      <c r="AQ410" s="111">
        <v>7500</v>
      </c>
    </row>
    <row r="411" s="109" customFormat="1" spans="1:43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AI411" s="111"/>
      <c r="AJ411" s="111"/>
      <c r="AK411" s="111" t="s">
        <v>478</v>
      </c>
      <c r="AL411" s="111">
        <v>0</v>
      </c>
      <c r="AM411" s="111">
        <v>0</v>
      </c>
      <c r="AN411" s="111">
        <v>0</v>
      </c>
      <c r="AO411" s="111">
        <v>0</v>
      </c>
      <c r="AP411" s="111">
        <v>0</v>
      </c>
      <c r="AQ411" s="111">
        <v>20000</v>
      </c>
    </row>
    <row r="412" s="109" customFormat="1" spans="1:43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AI412" s="111"/>
      <c r="AJ412" s="111"/>
      <c r="AK412" s="111" t="s">
        <v>479</v>
      </c>
      <c r="AL412" s="111">
        <v>0</v>
      </c>
      <c r="AM412" s="111">
        <v>0</v>
      </c>
      <c r="AN412" s="111">
        <v>0</v>
      </c>
      <c r="AO412" s="111">
        <v>0</v>
      </c>
      <c r="AP412" s="111">
        <v>90000</v>
      </c>
      <c r="AQ412" s="111">
        <v>390000</v>
      </c>
    </row>
    <row r="413" s="109" customFormat="1" spans="1:43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AI413" s="111"/>
      <c r="AJ413" s="111"/>
      <c r="AK413" s="111" t="s">
        <v>480</v>
      </c>
      <c r="AL413" s="111">
        <v>0</v>
      </c>
      <c r="AM413" s="111">
        <v>0</v>
      </c>
      <c r="AN413" s="111">
        <v>0</v>
      </c>
      <c r="AO413" s="111">
        <v>0</v>
      </c>
      <c r="AP413" s="111">
        <v>0</v>
      </c>
      <c r="AQ413" s="111">
        <v>5000</v>
      </c>
    </row>
    <row r="414" s="109" customFormat="1" spans="1:43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AI414" s="111"/>
      <c r="AJ414" s="111"/>
      <c r="AK414" s="111" t="s">
        <v>481</v>
      </c>
      <c r="AL414" s="111">
        <v>0</v>
      </c>
      <c r="AM414" s="111">
        <v>0</v>
      </c>
      <c r="AN414" s="111">
        <v>0</v>
      </c>
      <c r="AO414" s="111">
        <v>0</v>
      </c>
      <c r="AP414" s="111">
        <v>0</v>
      </c>
      <c r="AQ414" s="111">
        <v>0</v>
      </c>
    </row>
    <row r="415" s="109" customFormat="1" spans="1:43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AI415" s="111"/>
      <c r="AJ415" s="111"/>
      <c r="AK415" s="111" t="s">
        <v>482</v>
      </c>
      <c r="AL415" s="111">
        <v>0</v>
      </c>
      <c r="AM415" s="111">
        <v>0</v>
      </c>
      <c r="AN415" s="111">
        <v>0</v>
      </c>
      <c r="AO415" s="111">
        <v>1</v>
      </c>
      <c r="AP415" s="111">
        <v>0</v>
      </c>
      <c r="AQ415" s="111">
        <v>50000</v>
      </c>
    </row>
    <row r="416" s="109" customFormat="1" spans="1:43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AI416" s="111"/>
      <c r="AJ416" s="111"/>
      <c r="AK416" s="111" t="s">
        <v>483</v>
      </c>
      <c r="AL416" s="111">
        <v>0</v>
      </c>
      <c r="AM416" s="111">
        <v>0</v>
      </c>
      <c r="AN416" s="111">
        <v>0</v>
      </c>
      <c r="AO416" s="111">
        <v>0</v>
      </c>
      <c r="AP416" s="111">
        <v>0</v>
      </c>
      <c r="AQ416" s="111">
        <v>0</v>
      </c>
    </row>
    <row r="417" s="109" customFormat="1" spans="1:43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AI417" s="111"/>
      <c r="AJ417" s="111"/>
      <c r="AK417" s="111" t="s">
        <v>484</v>
      </c>
      <c r="AL417" s="111">
        <v>0</v>
      </c>
      <c r="AM417" s="111">
        <v>0</v>
      </c>
      <c r="AN417" s="111">
        <v>0</v>
      </c>
      <c r="AO417" s="111">
        <v>0</v>
      </c>
      <c r="AP417" s="111">
        <v>0</v>
      </c>
      <c r="AQ417" s="111">
        <v>0</v>
      </c>
    </row>
    <row r="418" s="109" customFormat="1" spans="1:43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AI418" s="111"/>
      <c r="AJ418" s="111"/>
      <c r="AK418" s="111" t="s">
        <v>485</v>
      </c>
      <c r="AL418" s="111">
        <v>0</v>
      </c>
      <c r="AM418" s="111">
        <v>0</v>
      </c>
      <c r="AN418" s="111">
        <v>0</v>
      </c>
      <c r="AO418" s="111">
        <v>0</v>
      </c>
      <c r="AP418" s="111">
        <v>0</v>
      </c>
      <c r="AQ418" s="111">
        <v>0</v>
      </c>
    </row>
    <row r="419" s="109" customFormat="1" spans="1:43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AI419" s="111"/>
      <c r="AJ419" s="111"/>
      <c r="AK419" s="111" t="s">
        <v>486</v>
      </c>
      <c r="AL419" s="111">
        <v>0</v>
      </c>
      <c r="AM419" s="111">
        <v>0</v>
      </c>
      <c r="AN419" s="111">
        <v>0</v>
      </c>
      <c r="AO419" s="111">
        <v>0</v>
      </c>
      <c r="AP419" s="111">
        <v>0</v>
      </c>
      <c r="AQ419" s="111">
        <v>18500</v>
      </c>
    </row>
    <row r="420" s="109" customFormat="1" spans="1:43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AI420" s="111"/>
      <c r="AJ420" s="111"/>
      <c r="AK420" s="111" t="s">
        <v>487</v>
      </c>
      <c r="AL420" s="111">
        <v>0</v>
      </c>
      <c r="AM420" s="111">
        <v>0</v>
      </c>
      <c r="AN420" s="111">
        <v>0</v>
      </c>
      <c r="AO420" s="111">
        <v>0</v>
      </c>
      <c r="AP420" s="111">
        <v>0</v>
      </c>
      <c r="AQ420" s="111">
        <v>0</v>
      </c>
    </row>
    <row r="421" s="109" customFormat="1" spans="1:43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AI421" s="111"/>
      <c r="AJ421" s="111"/>
      <c r="AK421" s="111" t="s">
        <v>488</v>
      </c>
      <c r="AL421" s="111">
        <v>0</v>
      </c>
      <c r="AM421" s="111">
        <v>0</v>
      </c>
      <c r="AN421" s="111">
        <v>0</v>
      </c>
      <c r="AO421" s="111">
        <v>0</v>
      </c>
      <c r="AP421" s="111">
        <v>0</v>
      </c>
      <c r="AQ421" s="111">
        <v>100000</v>
      </c>
    </row>
    <row r="422" s="109" customFormat="1" spans="1:43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AI422" s="111"/>
      <c r="AJ422" s="111"/>
      <c r="AK422" s="111" t="s">
        <v>489</v>
      </c>
      <c r="AL422" s="111">
        <v>0</v>
      </c>
      <c r="AM422" s="111">
        <v>0</v>
      </c>
      <c r="AN422" s="111">
        <v>0</v>
      </c>
      <c r="AO422" s="111">
        <v>0</v>
      </c>
      <c r="AP422" s="111">
        <v>0</v>
      </c>
      <c r="AQ422" s="111">
        <v>0</v>
      </c>
    </row>
    <row r="423" s="109" customFormat="1" spans="1:43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AI423" s="111"/>
      <c r="AJ423" s="111"/>
      <c r="AK423" s="111" t="s">
        <v>490</v>
      </c>
      <c r="AL423" s="111">
        <v>0</v>
      </c>
      <c r="AM423" s="111">
        <v>0</v>
      </c>
      <c r="AN423" s="111">
        <v>0</v>
      </c>
      <c r="AO423" s="111">
        <v>0</v>
      </c>
      <c r="AP423" s="111">
        <v>0</v>
      </c>
      <c r="AQ423" s="111">
        <v>0</v>
      </c>
    </row>
    <row r="424" s="109" customFormat="1" spans="1:43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AI424" s="111"/>
      <c r="AJ424" s="111"/>
      <c r="AK424" s="111" t="s">
        <v>491</v>
      </c>
      <c r="AL424" s="111">
        <v>0</v>
      </c>
      <c r="AM424" s="111">
        <v>0</v>
      </c>
      <c r="AN424" s="111">
        <v>8000</v>
      </c>
      <c r="AO424" s="111">
        <v>0</v>
      </c>
      <c r="AP424" s="111">
        <v>0</v>
      </c>
      <c r="AQ424" s="111">
        <v>131400</v>
      </c>
    </row>
    <row r="425" s="109" customFormat="1" spans="1:43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AI425" s="111"/>
      <c r="AJ425" s="111"/>
      <c r="AK425" s="111" t="s">
        <v>492</v>
      </c>
      <c r="AL425" s="111">
        <v>0</v>
      </c>
      <c r="AM425" s="111">
        <v>0</v>
      </c>
      <c r="AN425" s="111">
        <v>0</v>
      </c>
      <c r="AO425" s="111">
        <v>0</v>
      </c>
      <c r="AP425" s="111">
        <v>0</v>
      </c>
      <c r="AQ425" s="111">
        <v>0</v>
      </c>
    </row>
    <row r="426" s="109" customFormat="1" spans="1:43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AI426" s="111"/>
      <c r="AJ426" s="111"/>
      <c r="AK426" s="111" t="s">
        <v>493</v>
      </c>
      <c r="AL426" s="111">
        <v>0</v>
      </c>
      <c r="AM426" s="111">
        <v>0</v>
      </c>
      <c r="AN426" s="111">
        <v>0</v>
      </c>
      <c r="AO426" s="111">
        <v>2</v>
      </c>
      <c r="AP426" s="111">
        <v>200000</v>
      </c>
      <c r="AQ426" s="111">
        <v>300000</v>
      </c>
    </row>
    <row r="427" s="109" customFormat="1" spans="1:43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AI427" s="111"/>
      <c r="AJ427" s="111"/>
      <c r="AK427" s="111" t="s">
        <v>494</v>
      </c>
      <c r="AL427" s="111">
        <v>2</v>
      </c>
      <c r="AM427" s="111">
        <v>0</v>
      </c>
      <c r="AN427" s="111">
        <v>0</v>
      </c>
      <c r="AO427" s="111">
        <v>22</v>
      </c>
      <c r="AP427" s="111">
        <v>0</v>
      </c>
      <c r="AQ427" s="111">
        <v>51407</v>
      </c>
    </row>
    <row r="428" s="109" customFormat="1" spans="1:43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AI428" s="111"/>
      <c r="AJ428" s="111"/>
      <c r="AK428" s="111" t="s">
        <v>62</v>
      </c>
      <c r="AL428" s="111">
        <v>0</v>
      </c>
      <c r="AM428" s="111">
        <v>0</v>
      </c>
      <c r="AN428" s="111">
        <v>0</v>
      </c>
      <c r="AO428" s="111">
        <v>0</v>
      </c>
      <c r="AP428" s="111">
        <v>0</v>
      </c>
      <c r="AQ428" s="111">
        <v>864690</v>
      </c>
    </row>
    <row r="429" s="109" customFormat="1" spans="1:43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AI429" s="111"/>
      <c r="AJ429" s="111"/>
      <c r="AK429" s="111" t="s">
        <v>495</v>
      </c>
      <c r="AL429" s="111">
        <v>0</v>
      </c>
      <c r="AM429" s="111">
        <v>0</v>
      </c>
      <c r="AN429" s="111">
        <v>0</v>
      </c>
      <c r="AO429" s="111">
        <v>0</v>
      </c>
      <c r="AP429" s="111">
        <v>0</v>
      </c>
      <c r="AQ429" s="111">
        <v>40000</v>
      </c>
    </row>
    <row r="430" s="109" customFormat="1" spans="1:43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AI430" s="111"/>
      <c r="AJ430" s="111"/>
      <c r="AK430" s="111" t="s">
        <v>496</v>
      </c>
      <c r="AL430" s="111">
        <v>0</v>
      </c>
      <c r="AM430" s="111">
        <v>0</v>
      </c>
      <c r="AN430" s="111">
        <v>0</v>
      </c>
      <c r="AO430" s="111">
        <v>0</v>
      </c>
      <c r="AP430" s="111">
        <v>0</v>
      </c>
      <c r="AQ430" s="111">
        <v>0</v>
      </c>
    </row>
    <row r="431" s="109" customFormat="1" spans="1:43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AI431" s="111"/>
      <c r="AJ431" s="111"/>
      <c r="AK431" s="111" t="s">
        <v>497</v>
      </c>
      <c r="AL431" s="111">
        <v>0</v>
      </c>
      <c r="AM431" s="111">
        <v>0</v>
      </c>
      <c r="AN431" s="111">
        <v>0</v>
      </c>
      <c r="AO431" s="111">
        <v>0</v>
      </c>
      <c r="AP431" s="111">
        <v>0</v>
      </c>
      <c r="AQ431" s="111">
        <v>0</v>
      </c>
    </row>
    <row r="432" s="109" customFormat="1" spans="1:43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AI432" s="111"/>
      <c r="AJ432" s="111"/>
      <c r="AK432" s="111" t="s">
        <v>498</v>
      </c>
      <c r="AL432" s="111">
        <v>0</v>
      </c>
      <c r="AM432" s="111">
        <v>0</v>
      </c>
      <c r="AN432" s="111">
        <v>0</v>
      </c>
      <c r="AO432" s="111">
        <v>0</v>
      </c>
      <c r="AP432" s="111">
        <v>0</v>
      </c>
      <c r="AQ432" s="111">
        <v>0</v>
      </c>
    </row>
    <row r="433" s="109" customFormat="1" spans="1:43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AI433" s="111"/>
      <c r="AJ433" s="111"/>
      <c r="AK433" s="111" t="s">
        <v>499</v>
      </c>
      <c r="AL433" s="111">
        <v>0</v>
      </c>
      <c r="AM433" s="111">
        <v>0</v>
      </c>
      <c r="AN433" s="111">
        <v>0</v>
      </c>
      <c r="AO433" s="111">
        <v>0</v>
      </c>
      <c r="AP433" s="111">
        <v>0</v>
      </c>
      <c r="AQ433" s="111">
        <v>0</v>
      </c>
    </row>
    <row r="434" s="109" customFormat="1" spans="1:43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AI434" s="111"/>
      <c r="AJ434" s="111"/>
      <c r="AK434" s="111" t="s">
        <v>500</v>
      </c>
      <c r="AL434" s="111">
        <v>0</v>
      </c>
      <c r="AM434" s="111">
        <v>0</v>
      </c>
      <c r="AN434" s="111">
        <v>0</v>
      </c>
      <c r="AO434" s="111">
        <v>0</v>
      </c>
      <c r="AP434" s="111">
        <v>0</v>
      </c>
      <c r="AQ434" s="111">
        <v>0</v>
      </c>
    </row>
    <row r="435" s="109" customFormat="1" spans="1:43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AI435" s="111"/>
      <c r="AJ435" s="111"/>
      <c r="AK435" s="111" t="s">
        <v>501</v>
      </c>
      <c r="AL435" s="111">
        <v>0</v>
      </c>
      <c r="AM435" s="111">
        <v>0</v>
      </c>
      <c r="AN435" s="111">
        <v>0</v>
      </c>
      <c r="AO435" s="111">
        <v>0</v>
      </c>
      <c r="AP435" s="111">
        <v>0</v>
      </c>
      <c r="AQ435" s="111">
        <v>0</v>
      </c>
    </row>
    <row r="436" s="109" customFormat="1" spans="1:43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AI436" s="111"/>
      <c r="AJ436" s="111"/>
      <c r="AK436" s="111" t="s">
        <v>502</v>
      </c>
      <c r="AL436" s="111">
        <v>0</v>
      </c>
      <c r="AM436" s="111">
        <v>0</v>
      </c>
      <c r="AN436" s="111">
        <v>0</v>
      </c>
      <c r="AO436" s="111">
        <v>0</v>
      </c>
      <c r="AP436" s="111">
        <v>0</v>
      </c>
      <c r="AQ436" s="111">
        <v>0</v>
      </c>
    </row>
    <row r="437" s="109" customFormat="1" spans="1:43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AI437" s="111"/>
      <c r="AJ437" s="111"/>
      <c r="AK437" s="111" t="s">
        <v>503</v>
      </c>
      <c r="AL437" s="111">
        <v>0</v>
      </c>
      <c r="AM437" s="111">
        <v>0</v>
      </c>
      <c r="AN437" s="111">
        <v>0</v>
      </c>
      <c r="AO437" s="111">
        <v>0</v>
      </c>
      <c r="AP437" s="111">
        <v>0</v>
      </c>
      <c r="AQ437" s="111">
        <v>0</v>
      </c>
    </row>
    <row r="438" s="109" customFormat="1" spans="1:43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AI438" s="111"/>
      <c r="AJ438" s="111"/>
      <c r="AK438" s="111" t="s">
        <v>504</v>
      </c>
      <c r="AL438" s="111">
        <v>0</v>
      </c>
      <c r="AM438" s="111">
        <v>0</v>
      </c>
      <c r="AN438" s="111">
        <v>0</v>
      </c>
      <c r="AO438" s="111">
        <v>0</v>
      </c>
      <c r="AP438" s="111">
        <v>0</v>
      </c>
      <c r="AQ438" s="111">
        <v>0</v>
      </c>
    </row>
    <row r="439" s="109" customFormat="1" spans="1:43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AI439" s="111"/>
      <c r="AJ439" s="111"/>
      <c r="AK439" s="111" t="s">
        <v>505</v>
      </c>
      <c r="AL439" s="111">
        <v>0</v>
      </c>
      <c r="AM439" s="111">
        <v>0</v>
      </c>
      <c r="AN439" s="111">
        <v>0</v>
      </c>
      <c r="AO439" s="111">
        <v>0</v>
      </c>
      <c r="AP439" s="111">
        <v>0</v>
      </c>
      <c r="AQ439" s="111">
        <v>0</v>
      </c>
    </row>
    <row r="440" s="109" customFormat="1" spans="1:43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AI440" s="111"/>
      <c r="AJ440" s="111"/>
      <c r="AK440" s="111" t="s">
        <v>506</v>
      </c>
      <c r="AL440" s="111">
        <v>0</v>
      </c>
      <c r="AM440" s="111">
        <v>0</v>
      </c>
      <c r="AN440" s="111">
        <v>0</v>
      </c>
      <c r="AO440" s="111">
        <v>0</v>
      </c>
      <c r="AP440" s="111">
        <v>0</v>
      </c>
      <c r="AQ440" s="111">
        <v>0</v>
      </c>
    </row>
    <row r="441" s="109" customFormat="1" spans="1:43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AI441" s="111"/>
      <c r="AJ441" s="111"/>
      <c r="AK441" s="111" t="s">
        <v>507</v>
      </c>
      <c r="AL441" s="111">
        <v>0</v>
      </c>
      <c r="AM441" s="111">
        <v>0</v>
      </c>
      <c r="AN441" s="111">
        <v>0</v>
      </c>
      <c r="AO441" s="111">
        <v>0</v>
      </c>
      <c r="AP441" s="111">
        <v>0</v>
      </c>
      <c r="AQ441" s="111">
        <v>0</v>
      </c>
    </row>
    <row r="442" s="109" customFormat="1" spans="1:43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AI442" s="111"/>
      <c r="AJ442" s="111"/>
      <c r="AK442" s="111" t="s">
        <v>508</v>
      </c>
      <c r="AL442" s="111">
        <v>0</v>
      </c>
      <c r="AM442" s="111">
        <v>0</v>
      </c>
      <c r="AN442" s="111">
        <v>0</v>
      </c>
      <c r="AO442" s="111">
        <v>0</v>
      </c>
      <c r="AP442" s="111">
        <v>0</v>
      </c>
      <c r="AQ442" s="111">
        <v>21000</v>
      </c>
    </row>
    <row r="443" s="109" customFormat="1" spans="1:43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AI443" s="111"/>
      <c r="AJ443" s="111"/>
      <c r="AK443" s="111" t="s">
        <v>509</v>
      </c>
      <c r="AL443" s="111">
        <v>0</v>
      </c>
      <c r="AM443" s="111">
        <v>0</v>
      </c>
      <c r="AN443" s="111">
        <v>0</v>
      </c>
      <c r="AO443" s="111">
        <v>0</v>
      </c>
      <c r="AP443" s="111">
        <v>0</v>
      </c>
      <c r="AQ443" s="111">
        <v>0</v>
      </c>
    </row>
    <row r="444" s="109" customFormat="1" spans="1:43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AI444" s="111"/>
      <c r="AJ444" s="111"/>
      <c r="AK444" s="111" t="s">
        <v>101</v>
      </c>
      <c r="AL444" s="111">
        <v>0</v>
      </c>
      <c r="AM444" s="111">
        <v>0</v>
      </c>
      <c r="AN444" s="111">
        <v>0</v>
      </c>
      <c r="AO444" s="111">
        <v>2</v>
      </c>
      <c r="AP444" s="111">
        <v>0</v>
      </c>
      <c r="AQ444" s="111">
        <v>150000</v>
      </c>
    </row>
    <row r="445" s="109" customFormat="1" spans="1:43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AI445" s="111"/>
      <c r="AJ445" s="111"/>
      <c r="AK445" s="111" t="s">
        <v>510</v>
      </c>
      <c r="AL445" s="111">
        <v>0</v>
      </c>
      <c r="AM445" s="111">
        <v>0</v>
      </c>
      <c r="AN445" s="111">
        <v>0</v>
      </c>
      <c r="AO445" s="111">
        <v>0</v>
      </c>
      <c r="AP445" s="111">
        <v>0</v>
      </c>
      <c r="AQ445" s="111">
        <v>0</v>
      </c>
    </row>
    <row r="446" s="109" customFormat="1" spans="1:43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AI446" s="111"/>
      <c r="AJ446" s="111"/>
      <c r="AK446" s="111" t="s">
        <v>511</v>
      </c>
      <c r="AL446" s="111">
        <v>0</v>
      </c>
      <c r="AM446" s="111">
        <v>0</v>
      </c>
      <c r="AN446" s="111">
        <v>0</v>
      </c>
      <c r="AO446" s="111">
        <v>0</v>
      </c>
      <c r="AP446" s="111">
        <v>0</v>
      </c>
      <c r="AQ446" s="111">
        <v>0</v>
      </c>
    </row>
    <row r="447" s="109" customFormat="1" spans="1:43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AI447" s="111"/>
      <c r="AJ447" s="111"/>
      <c r="AK447" s="111" t="s">
        <v>66</v>
      </c>
      <c r="AL447" s="111">
        <v>1</v>
      </c>
      <c r="AM447" s="111">
        <v>0</v>
      </c>
      <c r="AN447" s="111">
        <v>0</v>
      </c>
      <c r="AO447" s="111">
        <v>111</v>
      </c>
      <c r="AP447" s="111">
        <v>13000</v>
      </c>
      <c r="AQ447" s="111">
        <v>2758992</v>
      </c>
    </row>
    <row r="448" s="109" customFormat="1" spans="1:43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AI448" s="111"/>
      <c r="AJ448" s="111"/>
      <c r="AK448" s="111" t="s">
        <v>86</v>
      </c>
      <c r="AL448" s="111">
        <v>0</v>
      </c>
      <c r="AM448" s="111">
        <v>0</v>
      </c>
      <c r="AN448" s="111">
        <v>0</v>
      </c>
      <c r="AO448" s="111">
        <v>0</v>
      </c>
      <c r="AP448" s="111">
        <v>0</v>
      </c>
      <c r="AQ448" s="111">
        <v>73850</v>
      </c>
    </row>
    <row r="449" s="109" customFormat="1" spans="1:43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AI449" s="111"/>
      <c r="AJ449" s="111"/>
      <c r="AK449" s="111" t="s">
        <v>512</v>
      </c>
      <c r="AL449" s="111">
        <v>0</v>
      </c>
      <c r="AM449" s="111">
        <v>0</v>
      </c>
      <c r="AN449" s="111">
        <v>0</v>
      </c>
      <c r="AO449" s="111">
        <v>0</v>
      </c>
      <c r="AP449" s="111">
        <v>0</v>
      </c>
      <c r="AQ449" s="111">
        <v>136500</v>
      </c>
    </row>
    <row r="450" s="109" customFormat="1" spans="1:43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AI450" s="111"/>
      <c r="AJ450" s="111"/>
      <c r="AK450" s="111" t="s">
        <v>513</v>
      </c>
      <c r="AL450" s="111">
        <v>0</v>
      </c>
      <c r="AM450" s="111">
        <v>0</v>
      </c>
      <c r="AN450" s="111">
        <v>0</v>
      </c>
      <c r="AO450" s="111">
        <v>0</v>
      </c>
      <c r="AP450" s="111">
        <v>0</v>
      </c>
      <c r="AQ450" s="111">
        <v>50000</v>
      </c>
    </row>
    <row r="451" s="109" customFormat="1" spans="1:43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AI451" s="111"/>
      <c r="AJ451" s="111"/>
      <c r="AK451" s="111" t="s">
        <v>514</v>
      </c>
      <c r="AL451" s="111">
        <v>0</v>
      </c>
      <c r="AM451" s="111">
        <v>0</v>
      </c>
      <c r="AN451" s="111">
        <v>0</v>
      </c>
      <c r="AO451" s="111">
        <v>0</v>
      </c>
      <c r="AP451" s="111">
        <v>0</v>
      </c>
      <c r="AQ451" s="111">
        <v>0</v>
      </c>
    </row>
    <row r="452" s="109" customFormat="1" spans="1:43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AI452" s="111"/>
      <c r="AJ452" s="111"/>
      <c r="AK452" s="111" t="s">
        <v>515</v>
      </c>
      <c r="AL452" s="111">
        <v>0</v>
      </c>
      <c r="AM452" s="111">
        <v>0</v>
      </c>
      <c r="AN452" s="111">
        <v>0</v>
      </c>
      <c r="AO452" s="111">
        <v>0</v>
      </c>
      <c r="AP452" s="111">
        <v>0</v>
      </c>
      <c r="AQ452" s="111">
        <v>0</v>
      </c>
    </row>
    <row r="453" s="109" customFormat="1" spans="1:43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AI453" s="111"/>
      <c r="AJ453" s="111"/>
      <c r="AK453" s="111" t="s">
        <v>516</v>
      </c>
      <c r="AL453" s="111">
        <v>0</v>
      </c>
      <c r="AM453" s="111">
        <v>0</v>
      </c>
      <c r="AN453" s="111">
        <v>0</v>
      </c>
      <c r="AO453" s="111">
        <v>0</v>
      </c>
      <c r="AP453" s="111">
        <v>0</v>
      </c>
      <c r="AQ453" s="111">
        <v>880</v>
      </c>
    </row>
    <row r="454" s="109" customFormat="1" spans="1:43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AI454" s="111"/>
      <c r="AJ454" s="111"/>
      <c r="AK454" s="111" t="s">
        <v>517</v>
      </c>
      <c r="AL454" s="111">
        <v>0</v>
      </c>
      <c r="AM454" s="111">
        <v>0</v>
      </c>
      <c r="AN454" s="111">
        <v>0</v>
      </c>
      <c r="AO454" s="111">
        <v>0</v>
      </c>
      <c r="AP454" s="111">
        <v>0</v>
      </c>
      <c r="AQ454" s="111">
        <v>0</v>
      </c>
    </row>
    <row r="455" s="109" customFormat="1" spans="1:43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AI455" s="111"/>
      <c r="AJ455" s="111"/>
      <c r="AK455" s="111" t="s">
        <v>518</v>
      </c>
      <c r="AL455" s="111">
        <v>0</v>
      </c>
      <c r="AM455" s="111">
        <v>0</v>
      </c>
      <c r="AN455" s="111">
        <v>0</v>
      </c>
      <c r="AO455" s="111">
        <v>0</v>
      </c>
      <c r="AP455" s="111">
        <v>0</v>
      </c>
      <c r="AQ455" s="111">
        <v>0</v>
      </c>
    </row>
    <row r="456" s="109" customFormat="1" spans="1:43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AI456" s="111"/>
      <c r="AJ456" s="111"/>
      <c r="AK456" s="111" t="s">
        <v>519</v>
      </c>
      <c r="AL456" s="111">
        <v>0</v>
      </c>
      <c r="AM456" s="111">
        <v>0</v>
      </c>
      <c r="AN456" s="111">
        <v>0</v>
      </c>
      <c r="AO456" s="111">
        <v>0</v>
      </c>
      <c r="AP456" s="111">
        <v>0</v>
      </c>
      <c r="AQ456" s="111">
        <v>0</v>
      </c>
    </row>
    <row r="457" s="109" customFormat="1" spans="1:43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AI457" s="111"/>
      <c r="AJ457" s="111"/>
      <c r="AK457" s="111" t="s">
        <v>520</v>
      </c>
      <c r="AL457" s="111">
        <v>0</v>
      </c>
      <c r="AM457" s="111">
        <v>0</v>
      </c>
      <c r="AN457" s="111">
        <v>0</v>
      </c>
      <c r="AO457" s="111">
        <v>0</v>
      </c>
      <c r="AP457" s="111">
        <v>25000</v>
      </c>
      <c r="AQ457" s="111">
        <v>100962</v>
      </c>
    </row>
    <row r="458" s="109" customFormat="1" spans="1:43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AI458" s="111"/>
      <c r="AJ458" s="111"/>
      <c r="AK458" s="111" t="s">
        <v>521</v>
      </c>
      <c r="AL458" s="111">
        <v>0</v>
      </c>
      <c r="AM458" s="111">
        <v>0</v>
      </c>
      <c r="AN458" s="111">
        <v>0</v>
      </c>
      <c r="AO458" s="111">
        <v>0</v>
      </c>
      <c r="AP458" s="111">
        <v>0</v>
      </c>
      <c r="AQ458" s="111">
        <v>0</v>
      </c>
    </row>
    <row r="459" s="109" customFormat="1" spans="1:43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AI459" s="111"/>
      <c r="AJ459" s="111"/>
      <c r="AK459" s="111" t="s">
        <v>522</v>
      </c>
      <c r="AL459" s="111">
        <v>0</v>
      </c>
      <c r="AM459" s="111">
        <v>0</v>
      </c>
      <c r="AN459" s="111">
        <v>0</v>
      </c>
      <c r="AO459" s="111">
        <v>0</v>
      </c>
      <c r="AP459" s="111">
        <v>0</v>
      </c>
      <c r="AQ459" s="111">
        <v>13300</v>
      </c>
    </row>
    <row r="460" s="109" customFormat="1" spans="1:43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AI460" s="111"/>
      <c r="AJ460" s="111"/>
      <c r="AK460" s="111" t="s">
        <v>523</v>
      </c>
      <c r="AL460" s="111">
        <v>0</v>
      </c>
      <c r="AM460" s="111">
        <v>0</v>
      </c>
      <c r="AN460" s="111">
        <v>0</v>
      </c>
      <c r="AO460" s="111">
        <v>0</v>
      </c>
      <c r="AP460" s="111">
        <v>0</v>
      </c>
      <c r="AQ460" s="111">
        <v>6000</v>
      </c>
    </row>
    <row r="461" s="109" customFormat="1" spans="1:43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AI461" s="111"/>
      <c r="AJ461" s="111"/>
      <c r="AK461" s="111" t="s">
        <v>108</v>
      </c>
      <c r="AL461" s="111">
        <v>0</v>
      </c>
      <c r="AM461" s="111">
        <v>0</v>
      </c>
      <c r="AN461" s="111">
        <v>0</v>
      </c>
      <c r="AO461" s="111">
        <v>2</v>
      </c>
      <c r="AP461" s="111">
        <v>0</v>
      </c>
      <c r="AQ461" s="111">
        <v>0</v>
      </c>
    </row>
    <row r="462" s="109" customFormat="1" spans="1:43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AI462" s="111"/>
      <c r="AJ462" s="111"/>
      <c r="AK462" s="111" t="s">
        <v>524</v>
      </c>
      <c r="AL462" s="111">
        <v>0</v>
      </c>
      <c r="AM462" s="111">
        <v>0</v>
      </c>
      <c r="AN462" s="111">
        <v>0</v>
      </c>
      <c r="AO462" s="111">
        <v>2</v>
      </c>
      <c r="AP462" s="111">
        <v>0</v>
      </c>
      <c r="AQ462" s="111">
        <v>106000</v>
      </c>
    </row>
    <row r="463" s="109" customFormat="1" spans="1:43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AI463" s="111"/>
      <c r="AJ463" s="111"/>
      <c r="AK463" s="111" t="s">
        <v>525</v>
      </c>
      <c r="AL463" s="111">
        <v>0</v>
      </c>
      <c r="AM463" s="111">
        <v>0</v>
      </c>
      <c r="AN463" s="111">
        <v>0</v>
      </c>
      <c r="AO463" s="111">
        <v>0</v>
      </c>
      <c r="AP463" s="111">
        <v>0</v>
      </c>
      <c r="AQ463" s="111">
        <v>0</v>
      </c>
    </row>
    <row r="464" s="109" customFormat="1" spans="1:43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AI464" s="111"/>
      <c r="AJ464" s="111"/>
      <c r="AK464" s="111" t="s">
        <v>526</v>
      </c>
      <c r="AL464" s="111">
        <v>0</v>
      </c>
      <c r="AM464" s="111">
        <v>0</v>
      </c>
      <c r="AN464" s="111">
        <v>0</v>
      </c>
      <c r="AO464" s="111">
        <v>0</v>
      </c>
      <c r="AP464" s="111">
        <v>0</v>
      </c>
      <c r="AQ464" s="111">
        <v>85000</v>
      </c>
    </row>
    <row r="465" s="109" customFormat="1" spans="1:43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AI465" s="111"/>
      <c r="AJ465" s="111"/>
      <c r="AK465" s="111" t="s">
        <v>527</v>
      </c>
      <c r="AL465" s="111">
        <v>0</v>
      </c>
      <c r="AM465" s="111">
        <v>0</v>
      </c>
      <c r="AN465" s="111">
        <v>0</v>
      </c>
      <c r="AO465" s="111">
        <v>0</v>
      </c>
      <c r="AP465" s="111">
        <v>0</v>
      </c>
      <c r="AQ465" s="111">
        <v>0</v>
      </c>
    </row>
    <row r="466" s="109" customFormat="1" spans="1:43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AI466" s="111"/>
      <c r="AJ466" s="111"/>
      <c r="AK466" s="111" t="s">
        <v>528</v>
      </c>
      <c r="AL466" s="111">
        <v>0</v>
      </c>
      <c r="AM466" s="111">
        <v>0</v>
      </c>
      <c r="AN466" s="111">
        <v>0</v>
      </c>
      <c r="AO466" s="111">
        <v>0</v>
      </c>
      <c r="AP466" s="111">
        <v>0</v>
      </c>
      <c r="AQ466" s="111">
        <v>0</v>
      </c>
    </row>
    <row r="467" s="109" customFormat="1" spans="1:43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AI467" s="111"/>
      <c r="AJ467" s="111"/>
      <c r="AK467" s="111" t="s">
        <v>529</v>
      </c>
      <c r="AL467" s="111">
        <v>0</v>
      </c>
      <c r="AM467" s="111">
        <v>0</v>
      </c>
      <c r="AN467" s="111">
        <v>0</v>
      </c>
      <c r="AO467" s="111">
        <v>0</v>
      </c>
      <c r="AP467" s="111">
        <v>0</v>
      </c>
      <c r="AQ467" s="111">
        <v>13500</v>
      </c>
    </row>
    <row r="468" s="109" customFormat="1" spans="1:43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AI468" s="111"/>
      <c r="AJ468" s="111"/>
      <c r="AK468" s="111" t="s">
        <v>530</v>
      </c>
      <c r="AL468" s="111">
        <v>0</v>
      </c>
      <c r="AM468" s="111">
        <v>0</v>
      </c>
      <c r="AN468" s="111">
        <v>0</v>
      </c>
      <c r="AO468" s="111">
        <v>2</v>
      </c>
      <c r="AP468" s="111">
        <v>0</v>
      </c>
      <c r="AQ468" s="111">
        <v>0</v>
      </c>
    </row>
    <row r="469" s="109" customFormat="1" spans="1:43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AI469" s="111"/>
      <c r="AJ469" s="111"/>
      <c r="AK469" s="111" t="s">
        <v>531</v>
      </c>
      <c r="AL469" s="111">
        <v>0</v>
      </c>
      <c r="AM469" s="111">
        <v>0</v>
      </c>
      <c r="AN469" s="111">
        <v>0</v>
      </c>
      <c r="AO469" s="111">
        <v>0</v>
      </c>
      <c r="AP469" s="111">
        <v>0</v>
      </c>
      <c r="AQ469" s="111">
        <v>0</v>
      </c>
    </row>
    <row r="470" s="109" customFormat="1" spans="1:43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AI470" s="111"/>
      <c r="AJ470" s="111"/>
      <c r="AK470" s="111" t="s">
        <v>532</v>
      </c>
      <c r="AL470" s="111">
        <v>0</v>
      </c>
      <c r="AM470" s="111">
        <v>0</v>
      </c>
      <c r="AN470" s="111">
        <v>0</v>
      </c>
      <c r="AO470" s="111">
        <v>0</v>
      </c>
      <c r="AP470" s="111">
        <v>0</v>
      </c>
      <c r="AQ470" s="111">
        <v>0</v>
      </c>
    </row>
    <row r="471" s="109" customFormat="1" spans="1:43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AI471" s="111"/>
      <c r="AJ471" s="111"/>
      <c r="AK471" s="111" t="s">
        <v>533</v>
      </c>
      <c r="AL471" s="111">
        <v>0</v>
      </c>
      <c r="AM471" s="111">
        <v>0</v>
      </c>
      <c r="AN471" s="111">
        <v>0</v>
      </c>
      <c r="AO471" s="111">
        <v>23</v>
      </c>
      <c r="AP471" s="111">
        <v>50000</v>
      </c>
      <c r="AQ471" s="111">
        <v>70000</v>
      </c>
    </row>
    <row r="472" s="109" customFormat="1" spans="1:43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AI472" s="111"/>
      <c r="AJ472" s="111"/>
      <c r="AK472" s="111" t="s">
        <v>534</v>
      </c>
      <c r="AL472" s="111">
        <v>0</v>
      </c>
      <c r="AM472" s="111">
        <v>0</v>
      </c>
      <c r="AN472" s="111">
        <v>0</v>
      </c>
      <c r="AO472" s="111">
        <v>0</v>
      </c>
      <c r="AP472" s="111">
        <v>0</v>
      </c>
      <c r="AQ472" s="111">
        <v>0</v>
      </c>
    </row>
    <row r="473" s="109" customFormat="1" spans="1:43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AI473" s="111"/>
      <c r="AJ473" s="111"/>
      <c r="AK473" s="111" t="s">
        <v>111</v>
      </c>
      <c r="AL473" s="111">
        <v>0</v>
      </c>
      <c r="AM473" s="111">
        <v>0</v>
      </c>
      <c r="AN473" s="111">
        <v>0</v>
      </c>
      <c r="AO473" s="111">
        <v>5</v>
      </c>
      <c r="AP473" s="111">
        <v>0</v>
      </c>
      <c r="AQ473" s="111">
        <v>558643</v>
      </c>
    </row>
    <row r="474" s="109" customFormat="1" spans="1:43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AI474" s="111"/>
      <c r="AJ474" s="111"/>
      <c r="AK474" s="111" t="s">
        <v>535</v>
      </c>
      <c r="AL474" s="111">
        <v>0</v>
      </c>
      <c r="AM474" s="111">
        <v>0</v>
      </c>
      <c r="AN474" s="111">
        <v>0</v>
      </c>
      <c r="AO474" s="111">
        <v>0</v>
      </c>
      <c r="AP474" s="111">
        <v>0</v>
      </c>
      <c r="AQ474" s="111">
        <v>0</v>
      </c>
    </row>
    <row r="475" s="109" customFormat="1" spans="1:43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AI475" s="111"/>
      <c r="AJ475" s="111"/>
      <c r="AK475" s="111" t="s">
        <v>536</v>
      </c>
      <c r="AL475" s="111">
        <v>0</v>
      </c>
      <c r="AM475" s="111">
        <v>0</v>
      </c>
      <c r="AN475" s="111">
        <v>0</v>
      </c>
      <c r="AO475" s="111">
        <v>0</v>
      </c>
      <c r="AP475" s="111">
        <v>0</v>
      </c>
      <c r="AQ475" s="111">
        <v>0</v>
      </c>
    </row>
    <row r="476" s="109" customFormat="1" spans="1:43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AI476" s="111"/>
      <c r="AJ476" s="111"/>
      <c r="AK476" s="111" t="s">
        <v>537</v>
      </c>
      <c r="AL476" s="111">
        <v>0</v>
      </c>
      <c r="AM476" s="111">
        <v>0</v>
      </c>
      <c r="AN476" s="111">
        <v>0</v>
      </c>
      <c r="AO476" s="111">
        <v>0</v>
      </c>
      <c r="AP476" s="111">
        <v>0</v>
      </c>
      <c r="AQ476" s="111">
        <v>50000</v>
      </c>
    </row>
    <row r="477" s="109" customFormat="1" spans="1:43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AI477" s="111"/>
      <c r="AJ477" s="111"/>
      <c r="AK477" s="111" t="s">
        <v>538</v>
      </c>
      <c r="AL477" s="111">
        <v>0</v>
      </c>
      <c r="AM477" s="111">
        <v>0</v>
      </c>
      <c r="AN477" s="111">
        <v>0</v>
      </c>
      <c r="AO477" s="111">
        <v>0</v>
      </c>
      <c r="AP477" s="111">
        <v>0</v>
      </c>
      <c r="AQ477" s="111">
        <v>0</v>
      </c>
    </row>
    <row r="478" s="109" customFormat="1" spans="1:43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AI478" s="111"/>
      <c r="AJ478" s="111"/>
      <c r="AK478" s="111" t="s">
        <v>539</v>
      </c>
      <c r="AL478" s="111">
        <v>0</v>
      </c>
      <c r="AM478" s="111">
        <v>0</v>
      </c>
      <c r="AN478" s="111">
        <v>0</v>
      </c>
      <c r="AO478" s="111">
        <v>1</v>
      </c>
      <c r="AP478" s="111">
        <v>0</v>
      </c>
      <c r="AQ478" s="111">
        <v>20000</v>
      </c>
    </row>
    <row r="479" s="109" customFormat="1" spans="1:43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AI479" s="111"/>
      <c r="AJ479" s="111"/>
      <c r="AK479" s="111" t="s">
        <v>540</v>
      </c>
      <c r="AL479" s="111">
        <v>0</v>
      </c>
      <c r="AM479" s="111">
        <v>0</v>
      </c>
      <c r="AN479" s="111">
        <v>0</v>
      </c>
      <c r="AO479" s="111">
        <v>0</v>
      </c>
      <c r="AP479" s="111">
        <v>0</v>
      </c>
      <c r="AQ479" s="111">
        <v>0</v>
      </c>
    </row>
    <row r="480" s="109" customFormat="1" spans="1:43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AI480" s="111"/>
      <c r="AJ480" s="111"/>
      <c r="AK480" s="111" t="s">
        <v>541</v>
      </c>
      <c r="AL480" s="111">
        <v>0</v>
      </c>
      <c r="AM480" s="111">
        <v>0</v>
      </c>
      <c r="AN480" s="111">
        <v>0</v>
      </c>
      <c r="AO480" s="111">
        <v>0</v>
      </c>
      <c r="AP480" s="111">
        <v>0</v>
      </c>
      <c r="AQ480" s="111">
        <v>0</v>
      </c>
    </row>
    <row r="481" s="109" customFormat="1" spans="1:43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AI481" s="111"/>
      <c r="AJ481" s="111"/>
      <c r="AK481" s="111" t="s">
        <v>542</v>
      </c>
      <c r="AL481" s="111">
        <v>0</v>
      </c>
      <c r="AM481" s="111">
        <v>0</v>
      </c>
      <c r="AN481" s="111">
        <v>0</v>
      </c>
      <c r="AO481" s="111">
        <v>0</v>
      </c>
      <c r="AP481" s="111">
        <v>155000</v>
      </c>
      <c r="AQ481" s="111">
        <v>365352</v>
      </c>
    </row>
    <row r="482" s="109" customFormat="1" spans="1:43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AI482" s="111"/>
      <c r="AJ482" s="111"/>
      <c r="AK482" s="111" t="s">
        <v>543</v>
      </c>
      <c r="AL482" s="111">
        <v>0</v>
      </c>
      <c r="AM482" s="111">
        <v>0</v>
      </c>
      <c r="AN482" s="111">
        <v>0</v>
      </c>
      <c r="AO482" s="111">
        <v>0</v>
      </c>
      <c r="AP482" s="111">
        <v>0</v>
      </c>
      <c r="AQ482" s="111">
        <v>100000</v>
      </c>
    </row>
    <row r="483" s="109" customFormat="1" spans="1:43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AI483" s="111"/>
      <c r="AJ483" s="111"/>
      <c r="AK483" s="111" t="s">
        <v>544</v>
      </c>
      <c r="AL483" s="111">
        <v>0</v>
      </c>
      <c r="AM483" s="111">
        <v>0</v>
      </c>
      <c r="AN483" s="111">
        <v>0</v>
      </c>
      <c r="AO483" s="111">
        <v>8</v>
      </c>
      <c r="AP483" s="111">
        <v>0</v>
      </c>
      <c r="AQ483" s="111">
        <v>0</v>
      </c>
    </row>
    <row r="484" s="109" customFormat="1" spans="1:43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AI484" s="111"/>
      <c r="AJ484" s="111"/>
      <c r="AK484" s="111" t="s">
        <v>545</v>
      </c>
      <c r="AL484" s="111">
        <v>0</v>
      </c>
      <c r="AM484" s="111">
        <v>0</v>
      </c>
      <c r="AN484" s="111">
        <v>0</v>
      </c>
      <c r="AO484" s="111">
        <v>0</v>
      </c>
      <c r="AP484" s="111">
        <v>0</v>
      </c>
      <c r="AQ484" s="111">
        <v>0</v>
      </c>
    </row>
    <row r="485" s="109" customFormat="1" spans="1:43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AI485" s="111"/>
      <c r="AJ485" s="111"/>
      <c r="AK485" s="111" t="s">
        <v>546</v>
      </c>
      <c r="AL485" s="111">
        <v>0</v>
      </c>
      <c r="AM485" s="111">
        <v>0</v>
      </c>
      <c r="AN485" s="111">
        <v>0</v>
      </c>
      <c r="AO485" s="111">
        <v>0</v>
      </c>
      <c r="AP485" s="111">
        <v>0</v>
      </c>
      <c r="AQ485" s="111">
        <v>0</v>
      </c>
    </row>
    <row r="486" s="109" customFormat="1" spans="1:43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AI486" s="111"/>
      <c r="AJ486" s="111"/>
      <c r="AK486" s="111" t="s">
        <v>547</v>
      </c>
      <c r="AL486" s="111">
        <v>0</v>
      </c>
      <c r="AM486" s="111">
        <v>0</v>
      </c>
      <c r="AN486" s="111">
        <v>0</v>
      </c>
      <c r="AO486" s="111">
        <v>0</v>
      </c>
      <c r="AP486" s="111">
        <v>0</v>
      </c>
      <c r="AQ486" s="111">
        <v>0</v>
      </c>
    </row>
    <row r="487" s="109" customFormat="1" spans="1:43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AI487" s="111"/>
      <c r="AJ487" s="111"/>
      <c r="AK487" s="111" t="s">
        <v>548</v>
      </c>
      <c r="AL487" s="111">
        <v>0</v>
      </c>
      <c r="AM487" s="111">
        <v>0</v>
      </c>
      <c r="AN487" s="111">
        <v>0</v>
      </c>
      <c r="AO487" s="111">
        <v>0</v>
      </c>
      <c r="AP487" s="111">
        <v>0</v>
      </c>
      <c r="AQ487" s="111">
        <v>5000</v>
      </c>
    </row>
    <row r="488" s="109" customFormat="1" spans="1:43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AI488" s="111"/>
      <c r="AJ488" s="111"/>
      <c r="AK488" s="111" t="s">
        <v>549</v>
      </c>
      <c r="AL488" s="111">
        <v>0</v>
      </c>
      <c r="AM488" s="111">
        <v>0</v>
      </c>
      <c r="AN488" s="111">
        <v>0</v>
      </c>
      <c r="AO488" s="111">
        <v>7</v>
      </c>
      <c r="AP488" s="111">
        <v>0</v>
      </c>
      <c r="AQ488" s="111">
        <v>186000</v>
      </c>
    </row>
    <row r="489" s="109" customFormat="1" spans="1:43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AI489" s="111"/>
      <c r="AJ489" s="111"/>
      <c r="AK489" s="111" t="s">
        <v>550</v>
      </c>
      <c r="AL489" s="111">
        <v>0</v>
      </c>
      <c r="AM489" s="111">
        <v>0</v>
      </c>
      <c r="AN489" s="111">
        <v>0</v>
      </c>
      <c r="AO489" s="111">
        <v>0</v>
      </c>
      <c r="AP489" s="111">
        <v>0</v>
      </c>
      <c r="AQ489" s="111">
        <v>0</v>
      </c>
    </row>
    <row r="490" s="109" customFormat="1" spans="1:43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AI490" s="111"/>
      <c r="AJ490" s="111"/>
      <c r="AK490" s="111" t="s">
        <v>551</v>
      </c>
      <c r="AL490" s="111">
        <v>0</v>
      </c>
      <c r="AM490" s="111">
        <v>0</v>
      </c>
      <c r="AN490" s="111">
        <v>0</v>
      </c>
      <c r="AO490" s="111">
        <v>0</v>
      </c>
      <c r="AP490" s="111">
        <v>0</v>
      </c>
      <c r="AQ490" s="111">
        <v>0</v>
      </c>
    </row>
    <row r="491" s="109" customFormat="1" spans="1:43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AI491" s="111"/>
      <c r="AJ491" s="111"/>
      <c r="AK491" s="111" t="s">
        <v>552</v>
      </c>
      <c r="AL491" s="111">
        <v>0</v>
      </c>
      <c r="AM491" s="111">
        <v>0</v>
      </c>
      <c r="AN491" s="111">
        <v>0</v>
      </c>
      <c r="AO491" s="111">
        <v>0</v>
      </c>
      <c r="AP491" s="111">
        <v>0</v>
      </c>
      <c r="AQ491" s="111">
        <v>130000</v>
      </c>
    </row>
    <row r="492" s="109" customFormat="1" spans="1:43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AI492" s="111"/>
      <c r="AJ492" s="111"/>
      <c r="AK492" s="111" t="s">
        <v>553</v>
      </c>
      <c r="AL492" s="111">
        <v>0</v>
      </c>
      <c r="AM492" s="111">
        <v>0</v>
      </c>
      <c r="AN492" s="111">
        <v>0</v>
      </c>
      <c r="AO492" s="111">
        <v>2</v>
      </c>
      <c r="AP492" s="111">
        <v>0</v>
      </c>
      <c r="AQ492" s="111">
        <v>0</v>
      </c>
    </row>
    <row r="493" s="109" customFormat="1" spans="1:43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AI493" s="111"/>
      <c r="AJ493" s="111"/>
      <c r="AK493" s="111" t="s">
        <v>554</v>
      </c>
      <c r="AL493" s="111">
        <v>0</v>
      </c>
      <c r="AM493" s="111">
        <v>0</v>
      </c>
      <c r="AN493" s="111">
        <v>0</v>
      </c>
      <c r="AO493" s="111">
        <v>0</v>
      </c>
      <c r="AP493" s="111">
        <v>0</v>
      </c>
      <c r="AQ493" s="111">
        <v>0</v>
      </c>
    </row>
    <row r="494" s="109" customFormat="1" spans="1:43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AI494" s="111"/>
      <c r="AJ494" s="111"/>
      <c r="AK494" s="111" t="s">
        <v>555</v>
      </c>
      <c r="AL494" s="111">
        <v>0</v>
      </c>
      <c r="AM494" s="111">
        <v>0</v>
      </c>
      <c r="AN494" s="111">
        <v>0</v>
      </c>
      <c r="AO494" s="111">
        <v>0</v>
      </c>
      <c r="AP494" s="111">
        <v>0</v>
      </c>
      <c r="AQ494" s="111">
        <v>0</v>
      </c>
    </row>
    <row r="495" s="109" customFormat="1" spans="1:43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AI495" s="111"/>
      <c r="AJ495" s="111"/>
      <c r="AK495" s="111" t="s">
        <v>556</v>
      </c>
      <c r="AL495" s="111">
        <v>0</v>
      </c>
      <c r="AM495" s="111">
        <v>0</v>
      </c>
      <c r="AN495" s="111">
        <v>0</v>
      </c>
      <c r="AO495" s="111">
        <v>0</v>
      </c>
      <c r="AP495" s="111">
        <v>0</v>
      </c>
      <c r="AQ495" s="111">
        <v>24200</v>
      </c>
    </row>
    <row r="496" s="109" customFormat="1" spans="1:43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AI496" s="111"/>
      <c r="AJ496" s="111"/>
      <c r="AK496" s="111" t="s">
        <v>557</v>
      </c>
      <c r="AL496" s="111">
        <v>0</v>
      </c>
      <c r="AM496" s="111">
        <v>0</v>
      </c>
      <c r="AN496" s="111">
        <v>0</v>
      </c>
      <c r="AO496" s="111">
        <v>0</v>
      </c>
      <c r="AP496" s="111">
        <v>0</v>
      </c>
      <c r="AQ496" s="111">
        <v>0</v>
      </c>
    </row>
    <row r="497" s="109" customFormat="1" spans="1:43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AI497" s="111"/>
      <c r="AJ497" s="111"/>
      <c r="AK497" s="111" t="s">
        <v>558</v>
      </c>
      <c r="AL497" s="111">
        <v>0</v>
      </c>
      <c r="AM497" s="111">
        <v>0</v>
      </c>
      <c r="AN497" s="111">
        <v>0</v>
      </c>
      <c r="AO497" s="111">
        <v>0</v>
      </c>
      <c r="AP497" s="111">
        <v>0</v>
      </c>
      <c r="AQ497" s="111">
        <v>44000</v>
      </c>
    </row>
    <row r="498" s="109" customFormat="1" spans="1:43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AI498" s="111"/>
      <c r="AJ498" s="111"/>
      <c r="AK498" s="111" t="s">
        <v>559</v>
      </c>
      <c r="AL498" s="111">
        <v>0</v>
      </c>
      <c r="AM498" s="111">
        <v>0</v>
      </c>
      <c r="AN498" s="111">
        <v>0</v>
      </c>
      <c r="AO498" s="111">
        <v>0</v>
      </c>
      <c r="AP498" s="111">
        <v>0</v>
      </c>
      <c r="AQ498" s="111">
        <v>0</v>
      </c>
    </row>
    <row r="499" s="109" customFormat="1" spans="1:43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AI499" s="111"/>
      <c r="AJ499" s="111"/>
      <c r="AK499" s="111" t="s">
        <v>560</v>
      </c>
      <c r="AL499" s="111">
        <v>0</v>
      </c>
      <c r="AM499" s="111">
        <v>0</v>
      </c>
      <c r="AN499" s="111">
        <v>0</v>
      </c>
      <c r="AO499" s="111">
        <v>0</v>
      </c>
      <c r="AP499" s="111">
        <v>0</v>
      </c>
      <c r="AQ499" s="111">
        <v>0</v>
      </c>
    </row>
    <row r="500" s="109" customFormat="1" spans="1:43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AI500" s="111"/>
      <c r="AJ500" s="111"/>
      <c r="AK500" s="111" t="s">
        <v>561</v>
      </c>
      <c r="AL500" s="111">
        <v>0</v>
      </c>
      <c r="AM500" s="111">
        <v>0</v>
      </c>
      <c r="AN500" s="111">
        <v>0</v>
      </c>
      <c r="AO500" s="111">
        <v>0</v>
      </c>
      <c r="AP500" s="111">
        <v>0</v>
      </c>
      <c r="AQ500" s="111">
        <v>0</v>
      </c>
    </row>
    <row r="501" s="109" customFormat="1" spans="1:43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AI501" s="111"/>
      <c r="AJ501" s="111"/>
      <c r="AK501" s="111" t="s">
        <v>562</v>
      </c>
      <c r="AL501" s="111">
        <v>0</v>
      </c>
      <c r="AM501" s="111">
        <v>0</v>
      </c>
      <c r="AN501" s="111">
        <v>0</v>
      </c>
      <c r="AO501" s="111">
        <v>0</v>
      </c>
      <c r="AP501" s="111">
        <v>0</v>
      </c>
      <c r="AQ501" s="111">
        <v>0</v>
      </c>
    </row>
    <row r="502" s="109" customFormat="1" spans="1:43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AI502" s="111"/>
      <c r="AJ502" s="111"/>
      <c r="AK502" s="111" t="s">
        <v>563</v>
      </c>
      <c r="AL502" s="111">
        <v>0</v>
      </c>
      <c r="AM502" s="111">
        <v>0</v>
      </c>
      <c r="AN502" s="111">
        <v>0</v>
      </c>
      <c r="AO502" s="111">
        <v>0</v>
      </c>
      <c r="AP502" s="111">
        <v>0</v>
      </c>
      <c r="AQ502" s="111">
        <v>5000</v>
      </c>
    </row>
    <row r="503" s="109" customFormat="1" spans="1:43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AI503" s="111"/>
      <c r="AJ503" s="111"/>
      <c r="AK503" s="111" t="s">
        <v>564</v>
      </c>
      <c r="AL503" s="111">
        <v>0</v>
      </c>
      <c r="AM503" s="111">
        <v>0</v>
      </c>
      <c r="AN503" s="111">
        <v>0</v>
      </c>
      <c r="AO503" s="111">
        <v>0</v>
      </c>
      <c r="AP503" s="111">
        <v>0</v>
      </c>
      <c r="AQ503" s="111">
        <v>201478</v>
      </c>
    </row>
    <row r="504" s="109" customFormat="1" spans="1:43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AI504" s="111"/>
      <c r="AJ504" s="111"/>
      <c r="AK504" s="111" t="s">
        <v>565</v>
      </c>
      <c r="AL504" s="111">
        <v>0</v>
      </c>
      <c r="AM504" s="111">
        <v>0</v>
      </c>
      <c r="AN504" s="111">
        <v>0</v>
      </c>
      <c r="AO504" s="111">
        <v>0</v>
      </c>
      <c r="AP504" s="111">
        <v>0</v>
      </c>
      <c r="AQ504" s="111">
        <v>9000</v>
      </c>
    </row>
    <row r="505" s="109" customFormat="1" spans="1:43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AI505" s="111"/>
      <c r="AJ505" s="111"/>
      <c r="AK505" s="111" t="s">
        <v>566</v>
      </c>
      <c r="AL505" s="111">
        <v>0</v>
      </c>
      <c r="AM505" s="111">
        <v>0</v>
      </c>
      <c r="AN505" s="111">
        <v>0</v>
      </c>
      <c r="AO505" s="111">
        <v>1</v>
      </c>
      <c r="AP505" s="111">
        <v>0</v>
      </c>
      <c r="AQ505" s="111">
        <v>0</v>
      </c>
    </row>
    <row r="506" s="109" customFormat="1" spans="1:43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AI506" s="111"/>
      <c r="AJ506" s="111"/>
      <c r="AK506" s="111" t="s">
        <v>567</v>
      </c>
      <c r="AL506" s="111">
        <v>0</v>
      </c>
      <c r="AM506" s="111">
        <v>0</v>
      </c>
      <c r="AN506" s="111">
        <v>0</v>
      </c>
      <c r="AO506" s="111">
        <v>0</v>
      </c>
      <c r="AP506" s="111">
        <v>0</v>
      </c>
      <c r="AQ506" s="111">
        <v>0</v>
      </c>
    </row>
    <row r="507" s="109" customFormat="1" spans="1:43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AI507" s="111"/>
      <c r="AJ507" s="111"/>
      <c r="AK507" s="111" t="s">
        <v>568</v>
      </c>
      <c r="AL507" s="111">
        <v>0</v>
      </c>
      <c r="AM507" s="111">
        <v>0</v>
      </c>
      <c r="AN507" s="111">
        <v>0</v>
      </c>
      <c r="AO507" s="111">
        <v>0</v>
      </c>
      <c r="AP507" s="111">
        <v>0</v>
      </c>
      <c r="AQ507" s="111">
        <v>10000</v>
      </c>
    </row>
    <row r="508" s="109" customFormat="1" spans="1:43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AI508" s="111"/>
      <c r="AJ508" s="111"/>
      <c r="AK508" s="111" t="s">
        <v>569</v>
      </c>
      <c r="AL508" s="111">
        <v>0</v>
      </c>
      <c r="AM508" s="111">
        <v>0</v>
      </c>
      <c r="AN508" s="111">
        <v>0</v>
      </c>
      <c r="AO508" s="111">
        <v>0</v>
      </c>
      <c r="AP508" s="111">
        <v>0</v>
      </c>
      <c r="AQ508" s="111">
        <v>0</v>
      </c>
    </row>
    <row r="509" s="109" customFormat="1" spans="1:43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AI509" s="111"/>
      <c r="AJ509" s="111"/>
      <c r="AK509" s="111" t="s">
        <v>570</v>
      </c>
      <c r="AL509" s="111">
        <v>0</v>
      </c>
      <c r="AM509" s="111">
        <v>0</v>
      </c>
      <c r="AN509" s="111">
        <v>0</v>
      </c>
      <c r="AO509" s="111">
        <v>0</v>
      </c>
      <c r="AP509" s="111">
        <v>0</v>
      </c>
      <c r="AQ509" s="111">
        <v>0</v>
      </c>
    </row>
    <row r="510" s="109" customFormat="1" spans="1:43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AI510" s="111"/>
      <c r="AJ510" s="111"/>
      <c r="AK510" s="111" t="s">
        <v>571</v>
      </c>
      <c r="AL510" s="111">
        <v>0</v>
      </c>
      <c r="AM510" s="111">
        <v>0</v>
      </c>
      <c r="AN510" s="111">
        <v>0</v>
      </c>
      <c r="AO510" s="111">
        <v>0</v>
      </c>
      <c r="AP510" s="111">
        <v>0</v>
      </c>
      <c r="AQ510" s="111">
        <v>0</v>
      </c>
    </row>
    <row r="511" s="109" customFormat="1" spans="1:43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AI511" s="111"/>
      <c r="AJ511" s="111"/>
      <c r="AK511" s="111" t="s">
        <v>572</v>
      </c>
      <c r="AL511" s="111">
        <v>0</v>
      </c>
      <c r="AM511" s="111">
        <v>0</v>
      </c>
      <c r="AN511" s="111">
        <v>0</v>
      </c>
      <c r="AO511" s="111">
        <v>1</v>
      </c>
      <c r="AP511" s="111">
        <v>0</v>
      </c>
      <c r="AQ511" s="111">
        <v>0</v>
      </c>
    </row>
    <row r="512" s="109" customFormat="1" spans="1:43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AI512" s="111"/>
      <c r="AJ512" s="111"/>
      <c r="AK512" s="111" t="s">
        <v>573</v>
      </c>
      <c r="AL512" s="111">
        <v>0</v>
      </c>
      <c r="AM512" s="111">
        <v>0</v>
      </c>
      <c r="AN512" s="111">
        <v>0</v>
      </c>
      <c r="AO512" s="111">
        <v>0</v>
      </c>
      <c r="AP512" s="111">
        <v>0</v>
      </c>
      <c r="AQ512" s="111">
        <v>0</v>
      </c>
    </row>
    <row r="513" s="109" customFormat="1" spans="1:43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AI513" s="111"/>
      <c r="AJ513" s="111"/>
      <c r="AK513" s="111" t="s">
        <v>574</v>
      </c>
      <c r="AL513" s="111">
        <v>0</v>
      </c>
      <c r="AM513" s="111">
        <v>0</v>
      </c>
      <c r="AN513" s="111">
        <v>0</v>
      </c>
      <c r="AO513" s="111">
        <v>0</v>
      </c>
      <c r="AP513" s="111">
        <v>0</v>
      </c>
      <c r="AQ513" s="111">
        <v>0</v>
      </c>
    </row>
    <row r="514" s="109" customFormat="1" spans="1:43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AI514" s="111"/>
      <c r="AJ514" s="111"/>
      <c r="AK514" s="111" t="s">
        <v>575</v>
      </c>
      <c r="AL514" s="111">
        <v>0</v>
      </c>
      <c r="AM514" s="111">
        <v>0</v>
      </c>
      <c r="AN514" s="111">
        <v>0</v>
      </c>
      <c r="AO514" s="111">
        <v>0</v>
      </c>
      <c r="AP514" s="111">
        <v>0</v>
      </c>
      <c r="AQ514" s="111">
        <v>0</v>
      </c>
    </row>
    <row r="515" s="109" customFormat="1" spans="1:43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AI515" s="111"/>
      <c r="AJ515" s="111"/>
      <c r="AK515" s="111" t="s">
        <v>576</v>
      </c>
      <c r="AL515" s="111">
        <v>0</v>
      </c>
      <c r="AM515" s="111">
        <v>0</v>
      </c>
      <c r="AN515" s="111">
        <v>0</v>
      </c>
      <c r="AO515" s="111">
        <v>0</v>
      </c>
      <c r="AP515" s="111">
        <v>0</v>
      </c>
      <c r="AQ515" s="111">
        <v>0</v>
      </c>
    </row>
    <row r="516" s="109" customFormat="1" spans="1:43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AI516" s="111"/>
      <c r="AJ516" s="111"/>
      <c r="AK516" s="111" t="s">
        <v>577</v>
      </c>
      <c r="AL516" s="111">
        <v>0</v>
      </c>
      <c r="AM516" s="111">
        <v>0</v>
      </c>
      <c r="AN516" s="111">
        <v>0</v>
      </c>
      <c r="AO516" s="111">
        <v>0</v>
      </c>
      <c r="AP516" s="111">
        <v>0</v>
      </c>
      <c r="AQ516" s="111">
        <v>0</v>
      </c>
    </row>
    <row r="517" s="109" customFormat="1" spans="1:43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AI517" s="111"/>
      <c r="AJ517" s="111"/>
      <c r="AK517" s="111" t="s">
        <v>70</v>
      </c>
      <c r="AL517" s="111">
        <v>1</v>
      </c>
      <c r="AM517" s="111">
        <v>0</v>
      </c>
      <c r="AN517" s="111">
        <v>281000</v>
      </c>
      <c r="AO517" s="111">
        <v>35</v>
      </c>
      <c r="AP517" s="111">
        <v>1270700</v>
      </c>
      <c r="AQ517" s="111">
        <v>4419332</v>
      </c>
    </row>
    <row r="518" s="109" customFormat="1" spans="1:43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AI518" s="111"/>
      <c r="AJ518" s="111"/>
      <c r="AK518" s="111" t="s">
        <v>89</v>
      </c>
      <c r="AL518" s="111">
        <v>0</v>
      </c>
      <c r="AM518" s="111">
        <v>0</v>
      </c>
      <c r="AN518" s="111">
        <v>10000</v>
      </c>
      <c r="AO518" s="111">
        <v>0</v>
      </c>
      <c r="AP518" s="111">
        <v>0</v>
      </c>
      <c r="AQ518" s="111">
        <v>115000</v>
      </c>
    </row>
    <row r="519" s="109" customFormat="1" spans="1:43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AI519" s="111"/>
      <c r="AJ519" s="111"/>
      <c r="AK519" s="111" t="s">
        <v>578</v>
      </c>
      <c r="AL519" s="111">
        <v>0</v>
      </c>
      <c r="AM519" s="111">
        <v>0</v>
      </c>
      <c r="AN519" s="111">
        <v>0</v>
      </c>
      <c r="AO519" s="111">
        <v>0</v>
      </c>
      <c r="AP519" s="111">
        <v>0</v>
      </c>
      <c r="AQ519" s="111">
        <v>0</v>
      </c>
    </row>
    <row r="520" s="109" customFormat="1" spans="1:43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AI520" s="111"/>
      <c r="AJ520" s="111"/>
      <c r="AK520" s="111" t="s">
        <v>579</v>
      </c>
      <c r="AL520" s="111">
        <v>0</v>
      </c>
      <c r="AM520" s="111">
        <v>0</v>
      </c>
      <c r="AN520" s="111">
        <v>0</v>
      </c>
      <c r="AO520" s="111">
        <v>0</v>
      </c>
      <c r="AP520" s="111">
        <v>0</v>
      </c>
      <c r="AQ520" s="111">
        <v>0</v>
      </c>
    </row>
    <row r="521" s="109" customFormat="1" spans="1:43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AI521" s="111"/>
      <c r="AJ521" s="111"/>
      <c r="AK521" s="111" t="s">
        <v>580</v>
      </c>
      <c r="AL521" s="111">
        <v>0</v>
      </c>
      <c r="AM521" s="111">
        <v>0</v>
      </c>
      <c r="AN521" s="111">
        <v>0</v>
      </c>
      <c r="AO521" s="111">
        <v>0</v>
      </c>
      <c r="AP521" s="111">
        <v>0</v>
      </c>
      <c r="AQ521" s="111">
        <v>0</v>
      </c>
    </row>
    <row r="522" s="109" customFormat="1" spans="1:43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AI522" s="111"/>
      <c r="AJ522" s="111"/>
      <c r="AK522" s="111" t="s">
        <v>581</v>
      </c>
      <c r="AL522" s="111">
        <v>0</v>
      </c>
      <c r="AM522" s="111">
        <v>0</v>
      </c>
      <c r="AN522" s="111">
        <v>0</v>
      </c>
      <c r="AO522" s="111">
        <v>0</v>
      </c>
      <c r="AP522" s="111">
        <v>0</v>
      </c>
      <c r="AQ522" s="111">
        <v>0</v>
      </c>
    </row>
    <row r="523" s="109" customFormat="1" spans="1:43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AI523" s="111"/>
      <c r="AJ523" s="111"/>
      <c r="AK523" s="111" t="s">
        <v>582</v>
      </c>
      <c r="AL523" s="111">
        <v>0</v>
      </c>
      <c r="AM523" s="111">
        <v>0</v>
      </c>
      <c r="AN523" s="111">
        <v>0</v>
      </c>
      <c r="AO523" s="111">
        <v>0</v>
      </c>
      <c r="AP523" s="111">
        <v>0</v>
      </c>
      <c r="AQ523" s="111">
        <v>0</v>
      </c>
    </row>
    <row r="524" s="109" customFormat="1" spans="1:43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AI524" s="111"/>
      <c r="AJ524" s="111"/>
      <c r="AK524" s="111" t="s">
        <v>583</v>
      </c>
      <c r="AL524" s="111">
        <v>1</v>
      </c>
      <c r="AM524" s="111">
        <v>0</v>
      </c>
      <c r="AN524" s="111">
        <v>0</v>
      </c>
      <c r="AO524" s="111">
        <v>1</v>
      </c>
      <c r="AP524" s="111">
        <v>0</v>
      </c>
      <c r="AQ524" s="111">
        <v>0</v>
      </c>
    </row>
    <row r="525" s="109" customFormat="1" spans="1:43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AI525" s="111"/>
      <c r="AJ525" s="111"/>
      <c r="AK525" s="111" t="s">
        <v>584</v>
      </c>
      <c r="AL525" s="111">
        <v>0</v>
      </c>
      <c r="AM525" s="111">
        <v>0</v>
      </c>
      <c r="AN525" s="111">
        <v>0</v>
      </c>
      <c r="AO525" s="111">
        <v>0</v>
      </c>
      <c r="AP525" s="111">
        <v>0</v>
      </c>
      <c r="AQ525" s="111">
        <v>0</v>
      </c>
    </row>
    <row r="526" s="109" customFormat="1" spans="1:43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AI526" s="111"/>
      <c r="AJ526" s="111"/>
      <c r="AK526" s="111" t="s">
        <v>585</v>
      </c>
      <c r="AL526" s="111">
        <v>0</v>
      </c>
      <c r="AM526" s="111">
        <v>0</v>
      </c>
      <c r="AN526" s="111">
        <v>0</v>
      </c>
      <c r="AO526" s="111">
        <v>0</v>
      </c>
      <c r="AP526" s="111">
        <v>0</v>
      </c>
      <c r="AQ526" s="111">
        <v>0</v>
      </c>
    </row>
    <row r="527" s="109" customFormat="1" spans="1:43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AI527" s="111"/>
      <c r="AJ527" s="111"/>
      <c r="AK527" s="111" t="s">
        <v>586</v>
      </c>
      <c r="AL527" s="111">
        <v>0</v>
      </c>
      <c r="AM527" s="111">
        <v>0</v>
      </c>
      <c r="AN527" s="111">
        <v>0</v>
      </c>
      <c r="AO527" s="111">
        <v>0</v>
      </c>
      <c r="AP527" s="111">
        <v>0</v>
      </c>
      <c r="AQ527" s="111">
        <v>200000</v>
      </c>
    </row>
    <row r="528" s="109" customFormat="1" spans="1:43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AI528" s="111"/>
      <c r="AJ528" s="111"/>
      <c r="AK528" s="111" t="s">
        <v>587</v>
      </c>
      <c r="AL528" s="111">
        <v>0</v>
      </c>
      <c r="AM528" s="111">
        <v>0</v>
      </c>
      <c r="AN528" s="111">
        <v>0</v>
      </c>
      <c r="AO528" s="111">
        <v>0</v>
      </c>
      <c r="AP528" s="111">
        <v>0</v>
      </c>
      <c r="AQ528" s="111">
        <v>0</v>
      </c>
    </row>
    <row r="529" s="109" customFormat="1" spans="1:43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AI529" s="111"/>
      <c r="AJ529" s="111"/>
      <c r="AK529" s="111" t="s">
        <v>588</v>
      </c>
      <c r="AL529" s="111">
        <v>0</v>
      </c>
      <c r="AM529" s="111">
        <v>0</v>
      </c>
      <c r="AN529" s="111">
        <v>0</v>
      </c>
      <c r="AO529" s="111">
        <v>0</v>
      </c>
      <c r="AP529" s="111">
        <v>0</v>
      </c>
      <c r="AQ529" s="111">
        <v>0</v>
      </c>
    </row>
    <row r="530" s="109" customFormat="1" spans="1:43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AI530" s="111"/>
      <c r="AJ530" s="111"/>
      <c r="AK530" s="111" t="s">
        <v>589</v>
      </c>
      <c r="AL530" s="111">
        <v>0</v>
      </c>
      <c r="AM530" s="111">
        <v>0</v>
      </c>
      <c r="AN530" s="111">
        <v>0</v>
      </c>
      <c r="AO530" s="111">
        <v>0</v>
      </c>
      <c r="AP530" s="111">
        <v>0</v>
      </c>
      <c r="AQ530" s="111">
        <v>0</v>
      </c>
    </row>
    <row r="531" s="109" customFormat="1" spans="1:43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AI531" s="111"/>
      <c r="AJ531" s="111"/>
      <c r="AK531" s="111" t="s">
        <v>590</v>
      </c>
      <c r="AL531" s="111">
        <v>0</v>
      </c>
      <c r="AM531" s="111">
        <v>0</v>
      </c>
      <c r="AN531" s="111">
        <v>0</v>
      </c>
      <c r="AO531" s="111">
        <v>0</v>
      </c>
      <c r="AP531" s="111">
        <v>0</v>
      </c>
      <c r="AQ531" s="111">
        <v>0</v>
      </c>
    </row>
    <row r="532" s="109" customFormat="1" spans="1:43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AI532" s="111"/>
      <c r="AJ532" s="111"/>
      <c r="AK532" s="111" t="s">
        <v>591</v>
      </c>
      <c r="AL532" s="111">
        <v>0</v>
      </c>
      <c r="AM532" s="111">
        <v>0</v>
      </c>
      <c r="AN532" s="111">
        <v>0</v>
      </c>
      <c r="AO532" s="111">
        <v>0</v>
      </c>
      <c r="AP532" s="111">
        <v>0</v>
      </c>
      <c r="AQ532" s="111">
        <v>0</v>
      </c>
    </row>
    <row r="533" s="109" customFormat="1" spans="1:43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AI533" s="111"/>
      <c r="AJ533" s="111"/>
      <c r="AK533" s="111" t="s">
        <v>115</v>
      </c>
      <c r="AL533" s="111">
        <v>0</v>
      </c>
      <c r="AM533" s="111">
        <v>0</v>
      </c>
      <c r="AN533" s="111">
        <v>0</v>
      </c>
      <c r="AO533" s="111">
        <v>9</v>
      </c>
      <c r="AP533" s="111">
        <v>100000</v>
      </c>
      <c r="AQ533" s="111">
        <v>100000</v>
      </c>
    </row>
    <row r="534" s="109" customFormat="1" spans="1:43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AI534" s="111"/>
      <c r="AJ534" s="111"/>
      <c r="AK534" s="111" t="s">
        <v>592</v>
      </c>
      <c r="AL534" s="111">
        <v>0</v>
      </c>
      <c r="AM534" s="111">
        <v>0</v>
      </c>
      <c r="AN534" s="111">
        <v>0</v>
      </c>
      <c r="AO534" s="111">
        <v>0</v>
      </c>
      <c r="AP534" s="111">
        <v>0</v>
      </c>
      <c r="AQ534" s="111">
        <v>0</v>
      </c>
    </row>
    <row r="535" s="109" customFormat="1" spans="1:43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AI535" s="111"/>
      <c r="AJ535" s="111"/>
      <c r="AK535" s="111" t="s">
        <v>38</v>
      </c>
      <c r="AL535" s="111">
        <v>0</v>
      </c>
      <c r="AM535" s="111">
        <v>0</v>
      </c>
      <c r="AN535" s="111">
        <v>0</v>
      </c>
      <c r="AO535" s="111">
        <v>4</v>
      </c>
      <c r="AP535" s="111">
        <v>390000</v>
      </c>
      <c r="AQ535" s="111">
        <v>697500</v>
      </c>
    </row>
    <row r="536" s="109" customFormat="1" spans="1:43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AI536" s="111"/>
      <c r="AJ536" s="111"/>
      <c r="AK536" s="111" t="s">
        <v>593</v>
      </c>
      <c r="AL536" s="111">
        <v>0</v>
      </c>
      <c r="AM536" s="111">
        <v>0</v>
      </c>
      <c r="AN536" s="111">
        <v>0</v>
      </c>
      <c r="AO536" s="111">
        <v>0</v>
      </c>
      <c r="AP536" s="111">
        <v>0</v>
      </c>
      <c r="AQ536" s="111">
        <v>0</v>
      </c>
    </row>
    <row r="537" s="109" customFormat="1" spans="1:43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AI537" s="111"/>
      <c r="AJ537" s="111"/>
      <c r="AK537" s="111" t="s">
        <v>594</v>
      </c>
      <c r="AL537" s="111">
        <v>0</v>
      </c>
      <c r="AM537" s="111">
        <v>0</v>
      </c>
      <c r="AN537" s="111">
        <v>0</v>
      </c>
      <c r="AO537" s="111">
        <v>0</v>
      </c>
      <c r="AP537" s="111">
        <v>0</v>
      </c>
      <c r="AQ537" s="111">
        <v>0</v>
      </c>
    </row>
    <row r="538" s="109" customFormat="1" spans="1:43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AI538" s="111"/>
      <c r="AJ538" s="111"/>
      <c r="AK538" s="111" t="s">
        <v>595</v>
      </c>
      <c r="AL538" s="111">
        <v>0</v>
      </c>
      <c r="AM538" s="111">
        <v>0</v>
      </c>
      <c r="AN538" s="111">
        <v>0</v>
      </c>
      <c r="AO538" s="111">
        <v>0</v>
      </c>
      <c r="AP538" s="111">
        <v>0</v>
      </c>
      <c r="AQ538" s="111">
        <v>0</v>
      </c>
    </row>
    <row r="539" s="109" customFormat="1" spans="1:43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AI539" s="111"/>
      <c r="AJ539" s="111"/>
      <c r="AK539" s="111" t="s">
        <v>596</v>
      </c>
      <c r="AL539" s="111">
        <v>0</v>
      </c>
      <c r="AM539" s="111">
        <v>0</v>
      </c>
      <c r="AN539" s="111">
        <v>0</v>
      </c>
      <c r="AO539" s="111">
        <v>0</v>
      </c>
      <c r="AP539" s="111">
        <v>0</v>
      </c>
      <c r="AQ539" s="111">
        <v>0</v>
      </c>
    </row>
    <row r="540" s="109" customFormat="1" spans="1:43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AI540" s="111"/>
      <c r="AJ540" s="111"/>
      <c r="AK540" s="111" t="s">
        <v>597</v>
      </c>
      <c r="AL540" s="111">
        <v>0</v>
      </c>
      <c r="AM540" s="111">
        <v>0</v>
      </c>
      <c r="AN540" s="111">
        <v>0</v>
      </c>
      <c r="AO540" s="111">
        <v>0</v>
      </c>
      <c r="AP540" s="111">
        <v>0</v>
      </c>
      <c r="AQ540" s="111">
        <v>110000</v>
      </c>
    </row>
    <row r="541" s="109" customFormat="1" spans="1:43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AI541" s="111"/>
      <c r="AJ541" s="111"/>
      <c r="AK541" s="111" t="s">
        <v>598</v>
      </c>
      <c r="AL541" s="111">
        <v>0</v>
      </c>
      <c r="AM541" s="111">
        <v>0</v>
      </c>
      <c r="AN541" s="111">
        <v>0</v>
      </c>
      <c r="AO541" s="111">
        <v>0</v>
      </c>
      <c r="AP541" s="111">
        <v>0</v>
      </c>
      <c r="AQ541" s="111">
        <v>0</v>
      </c>
    </row>
    <row r="542" s="109" customFormat="1" spans="1:43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AI542" s="111"/>
      <c r="AJ542" s="111"/>
      <c r="AK542" s="111" t="s">
        <v>599</v>
      </c>
      <c r="AL542" s="111">
        <v>0</v>
      </c>
      <c r="AM542" s="111">
        <v>0</v>
      </c>
      <c r="AN542" s="111">
        <v>0</v>
      </c>
      <c r="AO542" s="111">
        <v>0</v>
      </c>
      <c r="AP542" s="111">
        <v>0</v>
      </c>
      <c r="AQ542" s="111">
        <v>0</v>
      </c>
    </row>
    <row r="543" s="109" customFormat="1" spans="1:43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AI543" s="111"/>
      <c r="AJ543" s="111"/>
      <c r="AK543" s="111" t="s">
        <v>600</v>
      </c>
      <c r="AL543" s="111">
        <v>0</v>
      </c>
      <c r="AM543" s="111">
        <v>0</v>
      </c>
      <c r="AN543" s="111">
        <v>0</v>
      </c>
      <c r="AO543" s="111">
        <v>0</v>
      </c>
      <c r="AP543" s="111">
        <v>0</v>
      </c>
      <c r="AQ543" s="111">
        <v>0</v>
      </c>
    </row>
    <row r="544" s="109" customFormat="1" spans="1:43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AI544" s="111"/>
      <c r="AJ544" s="111"/>
      <c r="AK544" s="111" t="s">
        <v>601</v>
      </c>
      <c r="AL544" s="111">
        <v>0</v>
      </c>
      <c r="AM544" s="111">
        <v>0</v>
      </c>
      <c r="AN544" s="111">
        <v>0</v>
      </c>
      <c r="AO544" s="111">
        <v>0</v>
      </c>
      <c r="AP544" s="111">
        <v>0</v>
      </c>
      <c r="AQ544" s="111">
        <v>181100</v>
      </c>
    </row>
    <row r="545" s="109" customFormat="1" spans="1:43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AI545" s="111"/>
      <c r="AJ545" s="111"/>
      <c r="AK545" s="111" t="s">
        <v>602</v>
      </c>
      <c r="AL545" s="111">
        <v>0</v>
      </c>
      <c r="AM545" s="111">
        <v>0</v>
      </c>
      <c r="AN545" s="111">
        <v>0</v>
      </c>
      <c r="AO545" s="111">
        <v>0</v>
      </c>
      <c r="AP545" s="111">
        <v>0</v>
      </c>
      <c r="AQ545" s="111">
        <v>0</v>
      </c>
    </row>
    <row r="546" s="109" customFormat="1" spans="1:43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AI546" s="111"/>
      <c r="AJ546" s="111"/>
      <c r="AK546" s="111" t="s">
        <v>603</v>
      </c>
      <c r="AL546" s="111">
        <v>0</v>
      </c>
      <c r="AM546" s="111">
        <v>0</v>
      </c>
      <c r="AN546" s="111">
        <v>0</v>
      </c>
      <c r="AO546" s="111">
        <v>0</v>
      </c>
      <c r="AP546" s="111">
        <v>0</v>
      </c>
      <c r="AQ546" s="111">
        <v>0</v>
      </c>
    </row>
    <row r="547" s="109" customFormat="1" spans="1:43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AI547" s="111"/>
      <c r="AJ547" s="111"/>
      <c r="AK547" s="111" t="s">
        <v>604</v>
      </c>
      <c r="AL547" s="111">
        <v>0</v>
      </c>
      <c r="AM547" s="111">
        <v>0</v>
      </c>
      <c r="AN547" s="111">
        <v>0</v>
      </c>
      <c r="AO547" s="111">
        <v>0</v>
      </c>
      <c r="AP547" s="111">
        <v>0</v>
      </c>
      <c r="AQ547" s="111">
        <v>0</v>
      </c>
    </row>
    <row r="548" s="109" customFormat="1" spans="1:43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AI548" s="111"/>
      <c r="AJ548" s="111"/>
      <c r="AK548" s="111" t="s">
        <v>605</v>
      </c>
      <c r="AL548" s="111">
        <v>0</v>
      </c>
      <c r="AM548" s="111">
        <v>0</v>
      </c>
      <c r="AN548" s="111">
        <v>0</v>
      </c>
      <c r="AO548" s="111">
        <v>0</v>
      </c>
      <c r="AP548" s="111">
        <v>0</v>
      </c>
      <c r="AQ548" s="111">
        <v>0</v>
      </c>
    </row>
    <row r="549" s="109" customFormat="1" spans="1:43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AI549" s="111"/>
      <c r="AJ549" s="111"/>
      <c r="AK549" s="111" t="s">
        <v>606</v>
      </c>
      <c r="AL549" s="111">
        <v>0</v>
      </c>
      <c r="AM549" s="111">
        <v>0</v>
      </c>
      <c r="AN549" s="111">
        <v>0</v>
      </c>
      <c r="AO549" s="111">
        <v>1</v>
      </c>
      <c r="AP549" s="111">
        <v>0</v>
      </c>
      <c r="AQ549" s="111">
        <v>0</v>
      </c>
    </row>
    <row r="550" s="109" customFormat="1" spans="1:43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AI550" s="111"/>
      <c r="AJ550" s="111"/>
      <c r="AK550" s="111" t="s">
        <v>607</v>
      </c>
      <c r="AL550" s="111">
        <v>0</v>
      </c>
      <c r="AM550" s="111">
        <v>0</v>
      </c>
      <c r="AN550" s="111">
        <v>0</v>
      </c>
      <c r="AO550" s="111">
        <v>0</v>
      </c>
      <c r="AP550" s="111">
        <v>0</v>
      </c>
      <c r="AQ550" s="111">
        <v>0</v>
      </c>
    </row>
    <row r="551" s="109" customFormat="1" spans="1:43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AI551" s="111"/>
      <c r="AJ551" s="111"/>
      <c r="AK551" s="111" t="s">
        <v>608</v>
      </c>
      <c r="AL551" s="111">
        <v>0</v>
      </c>
      <c r="AM551" s="111">
        <v>0</v>
      </c>
      <c r="AN551" s="111">
        <v>100000</v>
      </c>
      <c r="AO551" s="111">
        <v>0</v>
      </c>
      <c r="AP551" s="111">
        <v>100000</v>
      </c>
      <c r="AQ551" s="111">
        <v>381529</v>
      </c>
    </row>
    <row r="552" s="109" customFormat="1" spans="1:43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AI552" s="111"/>
      <c r="AJ552" s="111"/>
      <c r="AK552" s="111" t="s">
        <v>609</v>
      </c>
      <c r="AL552" s="111">
        <v>0</v>
      </c>
      <c r="AM552" s="111">
        <v>0</v>
      </c>
      <c r="AN552" s="111">
        <v>0</v>
      </c>
      <c r="AO552" s="111">
        <v>0</v>
      </c>
      <c r="AP552" s="111">
        <v>0</v>
      </c>
      <c r="AQ552" s="111">
        <v>0</v>
      </c>
    </row>
    <row r="553" s="109" customFormat="1" spans="1:43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AI553" s="111"/>
      <c r="AJ553" s="111"/>
      <c r="AK553" s="111" t="s">
        <v>610</v>
      </c>
      <c r="AL553" s="111">
        <v>0</v>
      </c>
      <c r="AM553" s="111">
        <v>0</v>
      </c>
      <c r="AN553" s="111">
        <v>0</v>
      </c>
      <c r="AO553" s="111">
        <v>0</v>
      </c>
      <c r="AP553" s="111">
        <v>0</v>
      </c>
      <c r="AQ553" s="111">
        <v>10000</v>
      </c>
    </row>
    <row r="554" s="109" customFormat="1" spans="1:43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AI554" s="111"/>
      <c r="AJ554" s="111"/>
      <c r="AK554" s="111" t="s">
        <v>611</v>
      </c>
      <c r="AL554" s="111">
        <v>0</v>
      </c>
      <c r="AM554" s="111">
        <v>0</v>
      </c>
      <c r="AN554" s="111">
        <v>0</v>
      </c>
      <c r="AO554" s="111">
        <v>0</v>
      </c>
      <c r="AP554" s="111">
        <v>0</v>
      </c>
      <c r="AQ554" s="111">
        <v>0</v>
      </c>
    </row>
    <row r="555" s="109" customFormat="1" spans="1:43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AI555" s="111"/>
      <c r="AJ555" s="111"/>
      <c r="AK555" s="111" t="s">
        <v>612</v>
      </c>
      <c r="AL555" s="111">
        <v>0</v>
      </c>
      <c r="AM555" s="111">
        <v>0</v>
      </c>
      <c r="AN555" s="111">
        <v>0</v>
      </c>
      <c r="AO555" s="111">
        <v>0</v>
      </c>
      <c r="AP555" s="111">
        <v>0</v>
      </c>
      <c r="AQ555" s="111">
        <v>0</v>
      </c>
    </row>
    <row r="556" s="109" customFormat="1" spans="1:43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AI556" s="111"/>
      <c r="AJ556" s="111"/>
      <c r="AK556" s="111" t="s">
        <v>613</v>
      </c>
      <c r="AL556" s="111">
        <v>0</v>
      </c>
      <c r="AM556" s="111">
        <v>0</v>
      </c>
      <c r="AN556" s="111">
        <v>0</v>
      </c>
      <c r="AO556" s="111">
        <v>0</v>
      </c>
      <c r="AP556" s="111">
        <v>0</v>
      </c>
      <c r="AQ556" s="111">
        <v>0</v>
      </c>
    </row>
    <row r="557" s="109" customFormat="1" spans="1:43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AI557" s="111"/>
      <c r="AJ557" s="111"/>
      <c r="AK557" s="111" t="s">
        <v>614</v>
      </c>
      <c r="AL557" s="111">
        <v>0</v>
      </c>
      <c r="AM557" s="111">
        <v>0</v>
      </c>
      <c r="AN557" s="111">
        <v>0</v>
      </c>
      <c r="AO557" s="111">
        <v>0</v>
      </c>
      <c r="AP557" s="111">
        <v>0</v>
      </c>
      <c r="AQ557" s="111">
        <v>0</v>
      </c>
    </row>
    <row r="558" s="109" customFormat="1" spans="1:43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AI558" s="111"/>
      <c r="AJ558" s="111"/>
      <c r="AK558" s="111" t="s">
        <v>615</v>
      </c>
      <c r="AL558" s="111">
        <v>0</v>
      </c>
      <c r="AM558" s="111">
        <v>0</v>
      </c>
      <c r="AN558" s="111">
        <v>0</v>
      </c>
      <c r="AO558" s="111">
        <v>0</v>
      </c>
      <c r="AP558" s="111">
        <v>0</v>
      </c>
      <c r="AQ558" s="111">
        <v>231000</v>
      </c>
    </row>
    <row r="559" s="109" customFormat="1" spans="1:43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AI559" s="111"/>
      <c r="AJ559" s="111"/>
      <c r="AK559" s="111" t="s">
        <v>616</v>
      </c>
      <c r="AL559" s="111">
        <v>0</v>
      </c>
      <c r="AM559" s="111">
        <v>0</v>
      </c>
      <c r="AN559" s="111">
        <v>0</v>
      </c>
      <c r="AO559" s="111">
        <v>0</v>
      </c>
      <c r="AP559" s="111">
        <v>0</v>
      </c>
      <c r="AQ559" s="111">
        <v>0</v>
      </c>
    </row>
    <row r="560" s="109" customFormat="1" spans="1:43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AI560" s="111"/>
      <c r="AJ560" s="111"/>
      <c r="AK560" s="111" t="s">
        <v>617</v>
      </c>
      <c r="AL560" s="111">
        <v>0</v>
      </c>
      <c r="AM560" s="111">
        <v>0</v>
      </c>
      <c r="AN560" s="111">
        <v>0</v>
      </c>
      <c r="AO560" s="111">
        <v>0</v>
      </c>
      <c r="AP560" s="111">
        <v>0</v>
      </c>
      <c r="AQ560" s="111">
        <v>20000</v>
      </c>
    </row>
    <row r="561" s="109" customFormat="1" spans="1:43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AI561" s="111"/>
      <c r="AJ561" s="111"/>
      <c r="AK561" s="111" t="s">
        <v>618</v>
      </c>
      <c r="AL561" s="111">
        <v>0</v>
      </c>
      <c r="AM561" s="111">
        <v>0</v>
      </c>
      <c r="AN561" s="111">
        <v>3000</v>
      </c>
      <c r="AO561" s="111">
        <v>0</v>
      </c>
      <c r="AP561" s="111">
        <v>0</v>
      </c>
      <c r="AQ561" s="111">
        <v>61100</v>
      </c>
    </row>
    <row r="562" s="109" customFormat="1" spans="1:43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AI562" s="111"/>
      <c r="AJ562" s="111"/>
      <c r="AK562" s="111" t="s">
        <v>619</v>
      </c>
      <c r="AL562" s="111">
        <v>0</v>
      </c>
      <c r="AM562" s="111">
        <v>0</v>
      </c>
      <c r="AN562" s="111">
        <v>0</v>
      </c>
      <c r="AO562" s="111">
        <v>0</v>
      </c>
      <c r="AP562" s="111">
        <v>0</v>
      </c>
      <c r="AQ562" s="111">
        <v>77000</v>
      </c>
    </row>
    <row r="563" s="109" customFormat="1" spans="1:43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AI563" s="111"/>
      <c r="AJ563" s="111"/>
      <c r="AK563" s="111" t="s">
        <v>620</v>
      </c>
      <c r="AL563" s="111">
        <v>0</v>
      </c>
      <c r="AM563" s="111">
        <v>0</v>
      </c>
      <c r="AN563" s="111">
        <v>0</v>
      </c>
      <c r="AO563" s="111">
        <v>0</v>
      </c>
      <c r="AP563" s="111">
        <v>0</v>
      </c>
      <c r="AQ563" s="111">
        <v>0</v>
      </c>
    </row>
    <row r="564" s="109" customFormat="1" spans="1:43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AI564" s="111"/>
      <c r="AJ564" s="111"/>
      <c r="AK564" s="111" t="s">
        <v>621</v>
      </c>
      <c r="AL564" s="111">
        <v>0</v>
      </c>
      <c r="AM564" s="111">
        <v>0</v>
      </c>
      <c r="AN564" s="111">
        <v>0</v>
      </c>
      <c r="AO564" s="111">
        <v>0</v>
      </c>
      <c r="AP564" s="111">
        <v>0</v>
      </c>
      <c r="AQ564" s="111">
        <v>0</v>
      </c>
    </row>
    <row r="565" s="109" customFormat="1" spans="1:43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AI565" s="111"/>
      <c r="AJ565" s="111"/>
      <c r="AK565" s="111" t="s">
        <v>622</v>
      </c>
      <c r="AL565" s="111">
        <v>0</v>
      </c>
      <c r="AM565" s="111">
        <v>0</v>
      </c>
      <c r="AN565" s="111">
        <v>0</v>
      </c>
      <c r="AO565" s="111">
        <v>0</v>
      </c>
      <c r="AP565" s="111">
        <v>0</v>
      </c>
      <c r="AQ565" s="111">
        <v>0</v>
      </c>
    </row>
    <row r="566" s="109" customFormat="1" spans="1:43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AI566" s="111"/>
      <c r="AJ566" s="111"/>
      <c r="AK566" s="111" t="s">
        <v>623</v>
      </c>
      <c r="AL566" s="111">
        <v>0</v>
      </c>
      <c r="AM566" s="111">
        <v>0</v>
      </c>
      <c r="AN566" s="111">
        <v>0</v>
      </c>
      <c r="AO566" s="111">
        <v>0</v>
      </c>
      <c r="AP566" s="111">
        <v>0</v>
      </c>
      <c r="AQ566" s="111">
        <v>0</v>
      </c>
    </row>
    <row r="567" s="109" customFormat="1" spans="1:43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AI567" s="111"/>
      <c r="AJ567" s="111"/>
      <c r="AK567" s="111" t="s">
        <v>624</v>
      </c>
      <c r="AL567" s="111">
        <v>0</v>
      </c>
      <c r="AM567" s="111">
        <v>0</v>
      </c>
      <c r="AN567" s="111">
        <v>0</v>
      </c>
      <c r="AO567" s="111">
        <v>0</v>
      </c>
      <c r="AP567" s="111">
        <v>0</v>
      </c>
      <c r="AQ567" s="111">
        <v>0</v>
      </c>
    </row>
    <row r="568" s="109" customFormat="1" spans="1:43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AI568" s="111"/>
      <c r="AJ568" s="111"/>
      <c r="AK568" s="111" t="s">
        <v>73</v>
      </c>
      <c r="AL568" s="111">
        <v>0</v>
      </c>
      <c r="AM568" s="111">
        <v>0</v>
      </c>
      <c r="AN568" s="111">
        <v>311300</v>
      </c>
      <c r="AO568" s="111">
        <v>53</v>
      </c>
      <c r="AP568" s="111">
        <v>7080000</v>
      </c>
      <c r="AQ568" s="111">
        <v>17975951</v>
      </c>
    </row>
    <row r="569" s="109" customFormat="1" spans="1:43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AI569" s="111"/>
      <c r="AJ569" s="111"/>
      <c r="AK569" s="111" t="s">
        <v>625</v>
      </c>
      <c r="AL569" s="111">
        <v>0</v>
      </c>
      <c r="AM569" s="111">
        <v>0</v>
      </c>
      <c r="AN569" s="111">
        <v>0</v>
      </c>
      <c r="AO569" s="111">
        <v>0</v>
      </c>
      <c r="AP569" s="111">
        <v>0</v>
      </c>
      <c r="AQ569" s="111">
        <v>0</v>
      </c>
    </row>
    <row r="570" s="109" customFormat="1" spans="1:43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AI570" s="111"/>
      <c r="AJ570" s="111"/>
      <c r="AK570" s="111" t="s">
        <v>626</v>
      </c>
      <c r="AL570" s="111">
        <v>0</v>
      </c>
      <c r="AM570" s="111">
        <v>0</v>
      </c>
      <c r="AN570" s="111">
        <v>0</v>
      </c>
      <c r="AO570" s="111">
        <v>0</v>
      </c>
      <c r="AP570" s="111">
        <v>0</v>
      </c>
      <c r="AQ570" s="111">
        <v>0</v>
      </c>
    </row>
    <row r="571" s="109" customFormat="1" spans="1:43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AI571" s="111"/>
      <c r="AJ571" s="111"/>
      <c r="AK571" s="111" t="s">
        <v>122</v>
      </c>
      <c r="AL571" s="111">
        <v>0</v>
      </c>
      <c r="AM571" s="111">
        <v>0</v>
      </c>
      <c r="AN571" s="111">
        <v>0</v>
      </c>
      <c r="AO571" s="111">
        <v>4</v>
      </c>
      <c r="AP571" s="111">
        <v>0</v>
      </c>
      <c r="AQ571" s="111">
        <v>0</v>
      </c>
    </row>
    <row r="572" s="109" customFormat="1" spans="1:43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AI572" s="111"/>
      <c r="AJ572" s="111"/>
      <c r="AK572" s="111" t="s">
        <v>627</v>
      </c>
      <c r="AL572" s="111">
        <v>0</v>
      </c>
      <c r="AM572" s="111">
        <v>0</v>
      </c>
      <c r="AN572" s="111">
        <v>0</v>
      </c>
      <c r="AO572" s="111">
        <v>0</v>
      </c>
      <c r="AP572" s="111">
        <v>0</v>
      </c>
      <c r="AQ572" s="111">
        <v>0</v>
      </c>
    </row>
    <row r="573" s="109" customFormat="1" spans="1:43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AI573" s="111"/>
      <c r="AJ573" s="111"/>
      <c r="AK573" s="111" t="s">
        <v>628</v>
      </c>
      <c r="AL573" s="111">
        <v>0</v>
      </c>
      <c r="AM573" s="111">
        <v>0</v>
      </c>
      <c r="AN573" s="111">
        <v>0</v>
      </c>
      <c r="AO573" s="111">
        <v>3</v>
      </c>
      <c r="AP573" s="111">
        <v>50000</v>
      </c>
      <c r="AQ573" s="111">
        <v>50000</v>
      </c>
    </row>
    <row r="574" s="109" customFormat="1" spans="1:43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AI574" s="111"/>
      <c r="AJ574" s="111"/>
      <c r="AK574" s="111" t="s">
        <v>629</v>
      </c>
      <c r="AL574" s="111">
        <v>0</v>
      </c>
      <c r="AM574" s="111">
        <v>0</v>
      </c>
      <c r="AN574" s="111">
        <v>0</v>
      </c>
      <c r="AO574" s="111">
        <v>0</v>
      </c>
      <c r="AP574" s="111">
        <v>0</v>
      </c>
      <c r="AQ574" s="111">
        <v>0</v>
      </c>
    </row>
    <row r="575" s="109" customFormat="1" spans="1:43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AI575" s="111"/>
      <c r="AJ575" s="111"/>
      <c r="AK575" s="111" t="s">
        <v>630</v>
      </c>
      <c r="AL575" s="111">
        <v>0</v>
      </c>
      <c r="AM575" s="111">
        <v>0</v>
      </c>
      <c r="AN575" s="111">
        <v>0</v>
      </c>
      <c r="AO575" s="111">
        <v>0</v>
      </c>
      <c r="AP575" s="111">
        <v>0</v>
      </c>
      <c r="AQ575" s="111">
        <v>0</v>
      </c>
    </row>
    <row r="576" s="109" customFormat="1" spans="1:43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AI576" s="111"/>
      <c r="AJ576" s="111"/>
      <c r="AK576" s="111" t="s">
        <v>631</v>
      </c>
      <c r="AL576" s="111">
        <v>0</v>
      </c>
      <c r="AM576" s="111">
        <v>0</v>
      </c>
      <c r="AN576" s="111">
        <v>0</v>
      </c>
      <c r="AO576" s="111">
        <v>0</v>
      </c>
      <c r="AP576" s="111">
        <v>0</v>
      </c>
      <c r="AQ576" s="111">
        <v>0</v>
      </c>
    </row>
    <row r="577" s="109" customFormat="1" spans="1:43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AI577" s="111"/>
      <c r="AJ577" s="111"/>
      <c r="AK577" s="111" t="s">
        <v>632</v>
      </c>
      <c r="AL577" s="111">
        <v>0</v>
      </c>
      <c r="AM577" s="111">
        <v>0</v>
      </c>
      <c r="AN577" s="111">
        <v>0</v>
      </c>
      <c r="AO577" s="111">
        <v>0</v>
      </c>
      <c r="AP577" s="111">
        <v>0</v>
      </c>
      <c r="AQ577" s="111">
        <v>0</v>
      </c>
    </row>
    <row r="578" s="109" customFormat="1" spans="1:43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AI578" s="111"/>
      <c r="AJ578" s="111"/>
      <c r="AK578" s="111" t="s">
        <v>633</v>
      </c>
      <c r="AL578" s="111">
        <v>0</v>
      </c>
      <c r="AM578" s="111">
        <v>0</v>
      </c>
      <c r="AN578" s="111">
        <v>0</v>
      </c>
      <c r="AO578" s="111">
        <v>0</v>
      </c>
      <c r="AP578" s="111">
        <v>0</v>
      </c>
      <c r="AQ578" s="111">
        <v>0</v>
      </c>
    </row>
    <row r="579" s="109" customFormat="1" spans="1:43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AI579" s="111"/>
      <c r="AJ579" s="111"/>
      <c r="AK579" s="111" t="s">
        <v>634</v>
      </c>
      <c r="AL579" s="111">
        <v>0</v>
      </c>
      <c r="AM579" s="111">
        <v>0</v>
      </c>
      <c r="AN579" s="111">
        <v>0</v>
      </c>
      <c r="AO579" s="111">
        <v>0</v>
      </c>
      <c r="AP579" s="111">
        <v>0</v>
      </c>
      <c r="AQ579" s="111">
        <v>0</v>
      </c>
    </row>
    <row r="580" s="109" customFormat="1" spans="1:43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AI580" s="111"/>
      <c r="AJ580" s="111"/>
      <c r="AK580" s="111" t="s">
        <v>635</v>
      </c>
      <c r="AL580" s="111">
        <v>0</v>
      </c>
      <c r="AM580" s="111">
        <v>0</v>
      </c>
      <c r="AN580" s="111">
        <v>0</v>
      </c>
      <c r="AO580" s="111">
        <v>0</v>
      </c>
      <c r="AP580" s="111">
        <v>0</v>
      </c>
      <c r="AQ580" s="111">
        <v>0</v>
      </c>
    </row>
    <row r="581" s="109" customFormat="1" spans="1:43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AI581" s="111"/>
      <c r="AJ581" s="111"/>
      <c r="AK581" s="111" t="s">
        <v>636</v>
      </c>
      <c r="AL581" s="111">
        <v>0</v>
      </c>
      <c r="AM581" s="111">
        <v>0</v>
      </c>
      <c r="AN581" s="111">
        <v>0</v>
      </c>
      <c r="AO581" s="111">
        <v>0</v>
      </c>
      <c r="AP581" s="111">
        <v>0</v>
      </c>
      <c r="AQ581" s="111">
        <v>0</v>
      </c>
    </row>
    <row r="582" s="109" customFormat="1" spans="1:43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AI582" s="111"/>
      <c r="AJ582" s="111"/>
      <c r="AK582" s="111" t="s">
        <v>637</v>
      </c>
      <c r="AL582" s="111">
        <v>0</v>
      </c>
      <c r="AM582" s="111">
        <v>0</v>
      </c>
      <c r="AN582" s="111">
        <v>0</v>
      </c>
      <c r="AO582" s="111">
        <v>0</v>
      </c>
      <c r="AP582" s="111">
        <v>0</v>
      </c>
      <c r="AQ582" s="111">
        <v>269500</v>
      </c>
    </row>
    <row r="583" s="109" customFormat="1" spans="1:43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AI583" s="111"/>
      <c r="AJ583" s="111"/>
      <c r="AK583" s="111" t="s">
        <v>638</v>
      </c>
      <c r="AL583" s="111">
        <v>0</v>
      </c>
      <c r="AM583" s="111">
        <v>0</v>
      </c>
      <c r="AN583" s="111">
        <v>0</v>
      </c>
      <c r="AO583" s="111">
        <v>0</v>
      </c>
      <c r="AP583" s="111">
        <v>0</v>
      </c>
      <c r="AQ583" s="111">
        <v>100000</v>
      </c>
    </row>
    <row r="584" s="109" customFormat="1" spans="1:43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AI584" s="111"/>
      <c r="AJ584" s="111"/>
      <c r="AK584" s="111" t="s">
        <v>639</v>
      </c>
      <c r="AL584" s="111">
        <v>0</v>
      </c>
      <c r="AM584" s="111">
        <v>0</v>
      </c>
      <c r="AN584" s="111">
        <v>0</v>
      </c>
      <c r="AO584" s="111">
        <v>0</v>
      </c>
      <c r="AP584" s="111">
        <v>0</v>
      </c>
      <c r="AQ584" s="111">
        <v>0</v>
      </c>
    </row>
    <row r="585" s="109" customFormat="1" spans="1:43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AI585" s="111"/>
      <c r="AJ585" s="111"/>
      <c r="AK585" s="111" t="s">
        <v>640</v>
      </c>
      <c r="AL585" s="111">
        <v>0</v>
      </c>
      <c r="AM585" s="111">
        <v>0</v>
      </c>
      <c r="AN585" s="111">
        <v>0</v>
      </c>
      <c r="AO585" s="111">
        <v>0</v>
      </c>
      <c r="AP585" s="111">
        <v>0</v>
      </c>
      <c r="AQ585" s="111">
        <v>0</v>
      </c>
    </row>
    <row r="586" s="109" customFormat="1" spans="1:43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AI586" s="111"/>
      <c r="AJ586" s="111"/>
      <c r="AK586" s="111" t="s">
        <v>641</v>
      </c>
      <c r="AL586" s="111">
        <v>0</v>
      </c>
      <c r="AM586" s="111">
        <v>0</v>
      </c>
      <c r="AN586" s="111">
        <v>0</v>
      </c>
      <c r="AO586" s="111">
        <v>0</v>
      </c>
      <c r="AP586" s="111">
        <v>0</v>
      </c>
      <c r="AQ586" s="111">
        <v>0</v>
      </c>
    </row>
    <row r="587" s="109" customFormat="1" spans="1:43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AI587" s="111"/>
      <c r="AJ587" s="111"/>
      <c r="AK587" s="111" t="s">
        <v>642</v>
      </c>
      <c r="AL587" s="111">
        <v>0</v>
      </c>
      <c r="AM587" s="111">
        <v>0</v>
      </c>
      <c r="AN587" s="111">
        <v>0</v>
      </c>
      <c r="AO587" s="111">
        <v>0</v>
      </c>
      <c r="AP587" s="111">
        <v>0</v>
      </c>
      <c r="AQ587" s="111">
        <v>0</v>
      </c>
    </row>
    <row r="588" s="109" customFormat="1" spans="1:43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AI588" s="111"/>
      <c r="AJ588" s="111"/>
      <c r="AK588" s="111" t="s">
        <v>643</v>
      </c>
      <c r="AL588" s="111">
        <v>0</v>
      </c>
      <c r="AM588" s="111">
        <v>0</v>
      </c>
      <c r="AN588" s="111">
        <v>0</v>
      </c>
      <c r="AO588" s="111">
        <v>0</v>
      </c>
      <c r="AP588" s="111">
        <v>0</v>
      </c>
      <c r="AQ588" s="111">
        <v>0</v>
      </c>
    </row>
    <row r="589" s="109" customFormat="1" spans="1:43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AI589" s="111"/>
      <c r="AJ589" s="111"/>
      <c r="AK589" s="111" t="s">
        <v>125</v>
      </c>
      <c r="AL589" s="111">
        <v>0</v>
      </c>
      <c r="AM589" s="111">
        <v>0</v>
      </c>
      <c r="AN589" s="111">
        <v>24000</v>
      </c>
      <c r="AO589" s="111">
        <v>5</v>
      </c>
      <c r="AP589" s="111">
        <v>0</v>
      </c>
      <c r="AQ589" s="111">
        <v>99000</v>
      </c>
    </row>
    <row r="590" s="109" customFormat="1" spans="1:43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AI590" s="111"/>
      <c r="AJ590" s="111"/>
      <c r="AK590" s="111" t="s">
        <v>644</v>
      </c>
      <c r="AL590" s="111">
        <v>0</v>
      </c>
      <c r="AM590" s="111">
        <v>0</v>
      </c>
      <c r="AN590" s="111">
        <v>0</v>
      </c>
      <c r="AO590" s="111">
        <v>0</v>
      </c>
      <c r="AP590" s="111">
        <v>0</v>
      </c>
      <c r="AQ590" s="111">
        <v>0</v>
      </c>
    </row>
    <row r="591" s="109" customFormat="1" spans="1:43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AI591" s="111"/>
      <c r="AJ591" s="111"/>
      <c r="AK591" s="111" t="s">
        <v>645</v>
      </c>
      <c r="AL591" s="111">
        <v>0</v>
      </c>
      <c r="AM591" s="111">
        <v>0</v>
      </c>
      <c r="AN591" s="111">
        <v>0</v>
      </c>
      <c r="AO591" s="111">
        <v>0</v>
      </c>
      <c r="AP591" s="111">
        <v>0</v>
      </c>
      <c r="AQ591" s="111">
        <v>0</v>
      </c>
    </row>
    <row r="592" s="109" customFormat="1" spans="1:43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AI592" s="111"/>
      <c r="AJ592" s="111"/>
      <c r="AK592" s="111" t="s">
        <v>646</v>
      </c>
      <c r="AL592" s="111">
        <v>0</v>
      </c>
      <c r="AM592" s="111">
        <v>0</v>
      </c>
      <c r="AN592" s="111">
        <v>0</v>
      </c>
      <c r="AO592" s="111">
        <v>0</v>
      </c>
      <c r="AP592" s="111">
        <v>0</v>
      </c>
      <c r="AQ592" s="111">
        <v>0</v>
      </c>
    </row>
    <row r="593" s="109" customFormat="1" spans="1:43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AI593" s="111"/>
      <c r="AJ593" s="111"/>
      <c r="AK593" s="111" t="s">
        <v>647</v>
      </c>
      <c r="AL593" s="111">
        <v>0</v>
      </c>
      <c r="AM593" s="111">
        <v>0</v>
      </c>
      <c r="AN593" s="111">
        <v>1300</v>
      </c>
      <c r="AO593" s="111">
        <v>1</v>
      </c>
      <c r="AP593" s="111">
        <v>0</v>
      </c>
      <c r="AQ593" s="111">
        <v>623384</v>
      </c>
    </row>
    <row r="594" s="109" customFormat="1" spans="1:43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AI594" s="111"/>
      <c r="AJ594" s="111"/>
      <c r="AK594" s="111" t="s">
        <v>648</v>
      </c>
      <c r="AL594" s="111">
        <v>0</v>
      </c>
      <c r="AM594" s="111">
        <v>0</v>
      </c>
      <c r="AN594" s="111">
        <v>0</v>
      </c>
      <c r="AO594" s="111">
        <v>0</v>
      </c>
      <c r="AP594" s="111">
        <v>0</v>
      </c>
      <c r="AQ594" s="111">
        <v>0</v>
      </c>
    </row>
    <row r="595" s="109" customFormat="1" spans="1:43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AI595" s="111"/>
      <c r="AJ595" s="111"/>
      <c r="AK595" s="111" t="s">
        <v>649</v>
      </c>
      <c r="AL595" s="111">
        <v>0</v>
      </c>
      <c r="AM595" s="111">
        <v>0</v>
      </c>
      <c r="AN595" s="111">
        <v>0</v>
      </c>
      <c r="AO595" s="111">
        <v>0</v>
      </c>
      <c r="AP595" s="111">
        <v>0</v>
      </c>
      <c r="AQ595" s="111">
        <v>0</v>
      </c>
    </row>
    <row r="596" s="109" customFormat="1" spans="1:43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AI596" s="111"/>
      <c r="AJ596" s="111"/>
      <c r="AK596" s="111" t="s">
        <v>650</v>
      </c>
      <c r="AL596" s="111">
        <v>0</v>
      </c>
      <c r="AM596" s="111">
        <v>0</v>
      </c>
      <c r="AN596" s="111">
        <v>0</v>
      </c>
      <c r="AO596" s="111">
        <v>0</v>
      </c>
      <c r="AP596" s="111">
        <v>0</v>
      </c>
      <c r="AQ596" s="111">
        <v>0</v>
      </c>
    </row>
    <row r="597" s="109" customFormat="1" spans="1:43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AI597" s="111"/>
      <c r="AJ597" s="111"/>
      <c r="AK597" s="111" t="s">
        <v>651</v>
      </c>
      <c r="AL597" s="111">
        <v>0</v>
      </c>
      <c r="AM597" s="111">
        <v>0</v>
      </c>
      <c r="AN597" s="111">
        <v>0</v>
      </c>
      <c r="AO597" s="111">
        <v>0</v>
      </c>
      <c r="AP597" s="111">
        <v>0</v>
      </c>
      <c r="AQ597" s="111">
        <v>0</v>
      </c>
    </row>
    <row r="598" s="109" customFormat="1" spans="1:43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AI598" s="111"/>
      <c r="AJ598" s="111"/>
      <c r="AK598" s="111" t="s">
        <v>652</v>
      </c>
      <c r="AL598" s="111">
        <v>0</v>
      </c>
      <c r="AM598" s="111">
        <v>0</v>
      </c>
      <c r="AN598" s="111">
        <v>0</v>
      </c>
      <c r="AO598" s="111">
        <v>0</v>
      </c>
      <c r="AP598" s="111">
        <v>0</v>
      </c>
      <c r="AQ598" s="111">
        <v>100000</v>
      </c>
    </row>
    <row r="599" s="109" customFormat="1" spans="1:43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AI599" s="111"/>
      <c r="AJ599" s="111"/>
      <c r="AK599" s="111" t="s">
        <v>653</v>
      </c>
      <c r="AL599" s="111">
        <v>0</v>
      </c>
      <c r="AM599" s="111">
        <v>0</v>
      </c>
      <c r="AN599" s="111">
        <v>0</v>
      </c>
      <c r="AO599" s="111">
        <v>0</v>
      </c>
      <c r="AP599" s="111">
        <v>0</v>
      </c>
      <c r="AQ599" s="111">
        <v>0</v>
      </c>
    </row>
    <row r="600" s="109" customFormat="1" spans="1:43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AI600" s="111"/>
      <c r="AJ600" s="111"/>
      <c r="AK600" s="111" t="s">
        <v>127</v>
      </c>
      <c r="AL600" s="111">
        <v>0</v>
      </c>
      <c r="AM600" s="111">
        <v>0</v>
      </c>
      <c r="AN600" s="111">
        <v>0</v>
      </c>
      <c r="AO600" s="111">
        <v>5</v>
      </c>
      <c r="AP600" s="111">
        <v>0</v>
      </c>
      <c r="AQ600" s="111">
        <v>0</v>
      </c>
    </row>
    <row r="601" s="109" customFormat="1" spans="1:43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AI601" s="111"/>
      <c r="AJ601" s="111"/>
      <c r="AK601" s="111" t="s">
        <v>654</v>
      </c>
      <c r="AL601" s="111">
        <v>0</v>
      </c>
      <c r="AM601" s="111">
        <v>0</v>
      </c>
      <c r="AN601" s="111">
        <v>0</v>
      </c>
      <c r="AO601" s="111">
        <v>0</v>
      </c>
      <c r="AP601" s="111">
        <v>0</v>
      </c>
      <c r="AQ601" s="111">
        <v>544900</v>
      </c>
    </row>
    <row r="602" s="109" customFormat="1" spans="1:43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AI602" s="111"/>
      <c r="AJ602" s="111"/>
      <c r="AK602" s="111" t="s">
        <v>655</v>
      </c>
      <c r="AL602" s="111">
        <v>0</v>
      </c>
      <c r="AM602" s="111">
        <v>0</v>
      </c>
      <c r="AN602" s="111">
        <v>0</v>
      </c>
      <c r="AO602" s="111">
        <v>0</v>
      </c>
      <c r="AP602" s="111">
        <v>0</v>
      </c>
      <c r="AQ602" s="111">
        <v>0</v>
      </c>
    </row>
    <row r="603" s="109" customFormat="1" spans="1:43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AI603" s="111"/>
      <c r="AJ603" s="111"/>
      <c r="AK603" s="111" t="s">
        <v>656</v>
      </c>
      <c r="AL603" s="111">
        <v>0</v>
      </c>
      <c r="AM603" s="111">
        <v>0</v>
      </c>
      <c r="AN603" s="111">
        <v>0</v>
      </c>
      <c r="AO603" s="111">
        <v>4</v>
      </c>
      <c r="AP603" s="111">
        <v>0</v>
      </c>
      <c r="AQ603" s="111">
        <v>0</v>
      </c>
    </row>
    <row r="604" s="109" customFormat="1" spans="1:43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AI604" s="111"/>
      <c r="AJ604" s="111"/>
      <c r="AK604" s="111" t="s">
        <v>657</v>
      </c>
      <c r="AL604" s="111">
        <v>0</v>
      </c>
      <c r="AM604" s="111">
        <v>0</v>
      </c>
      <c r="AN604" s="111">
        <v>0</v>
      </c>
      <c r="AO604" s="111">
        <v>0</v>
      </c>
      <c r="AP604" s="111">
        <v>0</v>
      </c>
      <c r="AQ604" s="111">
        <v>234000</v>
      </c>
    </row>
    <row r="605" s="109" customFormat="1" spans="1:43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AI605" s="111"/>
      <c r="AJ605" s="111"/>
      <c r="AK605" s="111" t="s">
        <v>658</v>
      </c>
      <c r="AL605" s="111">
        <v>0</v>
      </c>
      <c r="AM605" s="111">
        <v>0</v>
      </c>
      <c r="AN605" s="111">
        <v>0</v>
      </c>
      <c r="AO605" s="111">
        <v>0</v>
      </c>
      <c r="AP605" s="111">
        <v>0</v>
      </c>
      <c r="AQ605" s="111">
        <v>0</v>
      </c>
    </row>
    <row r="606" s="109" customFormat="1" spans="1:43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AI606" s="111"/>
      <c r="AJ606" s="111"/>
      <c r="AK606" s="111" t="s">
        <v>659</v>
      </c>
      <c r="AL606" s="111">
        <v>0</v>
      </c>
      <c r="AM606" s="111">
        <v>0</v>
      </c>
      <c r="AN606" s="111">
        <v>0</v>
      </c>
      <c r="AO606" s="111">
        <v>0</v>
      </c>
      <c r="AP606" s="111">
        <v>0</v>
      </c>
      <c r="AQ606" s="111">
        <v>0</v>
      </c>
    </row>
    <row r="607" s="109" customFormat="1" spans="1:43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AI607" s="111"/>
      <c r="AJ607" s="111"/>
      <c r="AK607" s="111" t="s">
        <v>660</v>
      </c>
      <c r="AL607" s="111">
        <v>0</v>
      </c>
      <c r="AM607" s="111">
        <v>0</v>
      </c>
      <c r="AN607" s="111">
        <v>0</v>
      </c>
      <c r="AO607" s="111">
        <v>0</v>
      </c>
      <c r="AP607" s="111">
        <v>20000</v>
      </c>
      <c r="AQ607" s="111">
        <v>30500</v>
      </c>
    </row>
    <row r="608" s="109" customFormat="1" spans="1:43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AI608" s="111"/>
      <c r="AJ608" s="111"/>
      <c r="AK608" s="111" t="s">
        <v>661</v>
      </c>
      <c r="AL608" s="111">
        <v>0</v>
      </c>
      <c r="AM608" s="111">
        <v>0</v>
      </c>
      <c r="AN608" s="111">
        <v>0</v>
      </c>
      <c r="AO608" s="111">
        <v>0</v>
      </c>
      <c r="AP608" s="111">
        <v>0</v>
      </c>
      <c r="AQ608" s="111">
        <v>0</v>
      </c>
    </row>
    <row r="609" s="109" customFormat="1" spans="1:43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AI609" s="111"/>
      <c r="AJ609" s="111"/>
      <c r="AK609" s="111" t="s">
        <v>662</v>
      </c>
      <c r="AL609" s="111">
        <v>0</v>
      </c>
      <c r="AM609" s="111">
        <v>0</v>
      </c>
      <c r="AN609" s="111">
        <v>0</v>
      </c>
      <c r="AO609" s="111">
        <v>0</v>
      </c>
      <c r="AP609" s="111">
        <v>0</v>
      </c>
      <c r="AQ609" s="111">
        <v>0</v>
      </c>
    </row>
    <row r="610" s="109" customFormat="1" spans="1:43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AI610" s="111"/>
      <c r="AJ610" s="111"/>
      <c r="AK610" s="111" t="s">
        <v>129</v>
      </c>
      <c r="AL610" s="111">
        <v>0</v>
      </c>
      <c r="AM610" s="111">
        <v>0</v>
      </c>
      <c r="AN610" s="111">
        <v>0</v>
      </c>
      <c r="AO610" s="111">
        <v>2</v>
      </c>
      <c r="AP610" s="111">
        <v>200000</v>
      </c>
      <c r="AQ610" s="111">
        <v>300600</v>
      </c>
    </row>
    <row r="611" s="109" customFormat="1" spans="1:43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AI611" s="111"/>
      <c r="AJ611" s="111"/>
      <c r="AK611" s="111" t="s">
        <v>663</v>
      </c>
      <c r="AL611" s="111">
        <v>0</v>
      </c>
      <c r="AM611" s="111">
        <v>0</v>
      </c>
      <c r="AN611" s="111">
        <v>0</v>
      </c>
      <c r="AO611" s="111">
        <v>0</v>
      </c>
      <c r="AP611" s="111">
        <v>0</v>
      </c>
      <c r="AQ611" s="111">
        <v>0</v>
      </c>
    </row>
    <row r="612" s="109" customFormat="1" spans="1:43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AI612" s="111"/>
      <c r="AJ612" s="111"/>
      <c r="AK612" s="111" t="s">
        <v>664</v>
      </c>
      <c r="AL612" s="111">
        <v>0</v>
      </c>
      <c r="AM612" s="111">
        <v>0</v>
      </c>
      <c r="AN612" s="111">
        <v>0</v>
      </c>
      <c r="AO612" s="111">
        <v>0</v>
      </c>
      <c r="AP612" s="111">
        <v>0</v>
      </c>
      <c r="AQ612" s="111">
        <v>0</v>
      </c>
    </row>
    <row r="613" s="109" customFormat="1" spans="1:43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AI613" s="111"/>
      <c r="AJ613" s="111"/>
      <c r="AK613" s="111" t="s">
        <v>665</v>
      </c>
      <c r="AL613" s="111">
        <v>0</v>
      </c>
      <c r="AM613" s="111">
        <v>0</v>
      </c>
      <c r="AN613" s="111">
        <v>0</v>
      </c>
      <c r="AO613" s="111">
        <v>0</v>
      </c>
      <c r="AP613" s="111">
        <v>0</v>
      </c>
      <c r="AQ613" s="111">
        <v>85000</v>
      </c>
    </row>
    <row r="614" s="109" customFormat="1" spans="1:43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AI614" s="111"/>
      <c r="AJ614" s="111"/>
      <c r="AK614" s="111" t="s">
        <v>666</v>
      </c>
      <c r="AL614" s="111">
        <v>0</v>
      </c>
      <c r="AM614" s="111">
        <v>0</v>
      </c>
      <c r="AN614" s="111">
        <v>0</v>
      </c>
      <c r="AO614" s="111">
        <v>0</v>
      </c>
      <c r="AP614" s="111">
        <v>0</v>
      </c>
      <c r="AQ614" s="111">
        <v>550000</v>
      </c>
    </row>
    <row r="615" s="109" customFormat="1" spans="1:43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AI615" s="111"/>
      <c r="AJ615" s="111"/>
      <c r="AK615" s="111" t="s">
        <v>667</v>
      </c>
      <c r="AL615" s="111">
        <v>0</v>
      </c>
      <c r="AM615" s="111">
        <v>0</v>
      </c>
      <c r="AN615" s="111">
        <v>0</v>
      </c>
      <c r="AO615" s="111">
        <v>0</v>
      </c>
      <c r="AP615" s="111">
        <v>0</v>
      </c>
      <c r="AQ615" s="111">
        <v>0</v>
      </c>
    </row>
    <row r="616" s="109" customFormat="1" spans="1:43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AI616" s="111"/>
      <c r="AJ616" s="111"/>
      <c r="AK616" s="111" t="s">
        <v>668</v>
      </c>
      <c r="AL616" s="111">
        <v>0</v>
      </c>
      <c r="AM616" s="111">
        <v>0</v>
      </c>
      <c r="AN616" s="111">
        <v>0</v>
      </c>
      <c r="AO616" s="111">
        <v>1</v>
      </c>
      <c r="AP616" s="111">
        <v>69000</v>
      </c>
      <c r="AQ616" s="111">
        <v>69000</v>
      </c>
    </row>
    <row r="617" s="109" customFormat="1" spans="1:43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AI617" s="111"/>
      <c r="AJ617" s="111"/>
      <c r="AK617" s="111" t="s">
        <v>669</v>
      </c>
      <c r="AL617" s="111">
        <v>0</v>
      </c>
      <c r="AM617" s="111">
        <v>0</v>
      </c>
      <c r="AN617" s="111">
        <v>0</v>
      </c>
      <c r="AO617" s="111">
        <v>0</v>
      </c>
      <c r="AP617" s="111">
        <v>0</v>
      </c>
      <c r="AQ617" s="111">
        <v>171000</v>
      </c>
    </row>
    <row r="618" s="109" customFormat="1" spans="1:43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AI618" s="111"/>
      <c r="AJ618" s="111"/>
      <c r="AK618" s="111" t="s">
        <v>670</v>
      </c>
      <c r="AL618" s="111">
        <v>0</v>
      </c>
      <c r="AM618" s="111">
        <v>0</v>
      </c>
      <c r="AN618" s="111">
        <v>0</v>
      </c>
      <c r="AO618" s="111">
        <v>0</v>
      </c>
      <c r="AP618" s="111">
        <v>0</v>
      </c>
      <c r="AQ618" s="111">
        <v>0</v>
      </c>
    </row>
    <row r="619" s="109" customFormat="1" spans="1:43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AI619" s="111"/>
      <c r="AJ619" s="111"/>
      <c r="AK619" s="111" t="s">
        <v>671</v>
      </c>
      <c r="AL619" s="111">
        <v>0</v>
      </c>
      <c r="AM619" s="111">
        <v>0</v>
      </c>
      <c r="AN619" s="111">
        <v>0</v>
      </c>
      <c r="AO619" s="111">
        <v>0</v>
      </c>
      <c r="AP619" s="111">
        <v>0</v>
      </c>
      <c r="AQ619" s="111">
        <v>0</v>
      </c>
    </row>
    <row r="620" s="109" customFormat="1" spans="1:43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AI620" s="111"/>
      <c r="AJ620" s="111"/>
      <c r="AK620" s="111" t="s">
        <v>672</v>
      </c>
      <c r="AL620" s="111">
        <v>0</v>
      </c>
      <c r="AM620" s="111">
        <v>0</v>
      </c>
      <c r="AN620" s="111">
        <v>0</v>
      </c>
      <c r="AO620" s="111">
        <v>0</v>
      </c>
      <c r="AP620" s="111">
        <v>0</v>
      </c>
      <c r="AQ620" s="111">
        <v>0</v>
      </c>
    </row>
    <row r="621" s="109" customFormat="1" spans="1:43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AI621" s="111"/>
      <c r="AJ621" s="111"/>
      <c r="AK621" s="111" t="s">
        <v>673</v>
      </c>
      <c r="AL621" s="111">
        <v>0</v>
      </c>
      <c r="AM621" s="111">
        <v>0</v>
      </c>
      <c r="AN621" s="111">
        <v>0</v>
      </c>
      <c r="AO621" s="111">
        <v>0</v>
      </c>
      <c r="AP621" s="111">
        <v>0</v>
      </c>
      <c r="AQ621" s="111">
        <v>270000</v>
      </c>
    </row>
    <row r="622" s="109" customFormat="1" spans="1:43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AI622" s="111"/>
      <c r="AJ622" s="111"/>
      <c r="AK622" s="111" t="s">
        <v>674</v>
      </c>
      <c r="AL622" s="111">
        <v>0</v>
      </c>
      <c r="AM622" s="111">
        <v>0</v>
      </c>
      <c r="AN622" s="111">
        <v>0</v>
      </c>
      <c r="AO622" s="111">
        <v>0</v>
      </c>
      <c r="AP622" s="111">
        <v>0</v>
      </c>
      <c r="AQ622" s="111">
        <v>0</v>
      </c>
    </row>
    <row r="623" s="109" customFormat="1" spans="1:43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AI623" s="111"/>
      <c r="AJ623" s="111"/>
      <c r="AK623" s="111" t="s">
        <v>675</v>
      </c>
      <c r="AL623" s="111">
        <v>0</v>
      </c>
      <c r="AM623" s="111">
        <v>0</v>
      </c>
      <c r="AN623" s="111">
        <v>0</v>
      </c>
      <c r="AO623" s="111">
        <v>0</v>
      </c>
      <c r="AP623" s="111">
        <v>0</v>
      </c>
      <c r="AQ623" s="111">
        <v>0</v>
      </c>
    </row>
    <row r="624" s="109" customFormat="1" spans="1:43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AI624" s="111"/>
      <c r="AJ624" s="111"/>
      <c r="AK624" s="111" t="s">
        <v>131</v>
      </c>
      <c r="AL624" s="111">
        <v>0</v>
      </c>
      <c r="AM624" s="111">
        <v>0</v>
      </c>
      <c r="AN624" s="111">
        <v>0</v>
      </c>
      <c r="AO624" s="111">
        <v>4</v>
      </c>
      <c r="AP624" s="111">
        <v>0</v>
      </c>
      <c r="AQ624" s="111">
        <v>100000</v>
      </c>
    </row>
    <row r="625" s="109" customFormat="1" spans="1:43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AI625" s="111"/>
      <c r="AJ625" s="111"/>
      <c r="AK625" s="111" t="s">
        <v>676</v>
      </c>
      <c r="AL625" s="111">
        <v>0</v>
      </c>
      <c r="AM625" s="111">
        <v>0</v>
      </c>
      <c r="AN625" s="111">
        <v>0</v>
      </c>
      <c r="AO625" s="111">
        <v>0</v>
      </c>
      <c r="AP625" s="111">
        <v>0</v>
      </c>
      <c r="AQ625" s="111">
        <v>0</v>
      </c>
    </row>
    <row r="626" s="109" customFormat="1" spans="1:43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AI626" s="111"/>
      <c r="AJ626" s="111"/>
      <c r="AK626" s="111" t="s">
        <v>677</v>
      </c>
      <c r="AL626" s="111">
        <v>0</v>
      </c>
      <c r="AM626" s="111">
        <v>0</v>
      </c>
      <c r="AN626" s="111">
        <v>0</v>
      </c>
      <c r="AO626" s="111">
        <v>2</v>
      </c>
      <c r="AP626" s="111">
        <v>0</v>
      </c>
      <c r="AQ626" s="111">
        <v>0</v>
      </c>
    </row>
    <row r="627" s="109" customFormat="1" spans="1:43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AI627" s="111"/>
      <c r="AJ627" s="111"/>
      <c r="AK627" s="111" t="s">
        <v>678</v>
      </c>
      <c r="AL627" s="111">
        <v>0</v>
      </c>
      <c r="AM627" s="111">
        <v>0</v>
      </c>
      <c r="AN627" s="111">
        <v>0</v>
      </c>
      <c r="AO627" s="111">
        <v>0</v>
      </c>
      <c r="AP627" s="111">
        <v>0</v>
      </c>
      <c r="AQ627" s="111">
        <v>0</v>
      </c>
    </row>
    <row r="628" s="109" customFormat="1" spans="1:43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AI628" s="111"/>
      <c r="AJ628" s="111"/>
      <c r="AK628" s="111" t="s">
        <v>679</v>
      </c>
      <c r="AL628" s="111">
        <v>0</v>
      </c>
      <c r="AM628" s="111">
        <v>0</v>
      </c>
      <c r="AN628" s="111">
        <v>0</v>
      </c>
      <c r="AO628" s="111">
        <v>0</v>
      </c>
      <c r="AP628" s="111">
        <v>0</v>
      </c>
      <c r="AQ628" s="111">
        <v>0</v>
      </c>
    </row>
    <row r="629" s="109" customFormat="1" spans="1:43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AI629" s="111"/>
      <c r="AJ629" s="111"/>
      <c r="AK629" s="111" t="s">
        <v>680</v>
      </c>
      <c r="AL629" s="111">
        <v>0</v>
      </c>
      <c r="AM629" s="111">
        <v>0</v>
      </c>
      <c r="AN629" s="111">
        <v>0</v>
      </c>
      <c r="AO629" s="111">
        <v>0</v>
      </c>
      <c r="AP629" s="111">
        <v>0</v>
      </c>
      <c r="AQ629" s="111">
        <v>0</v>
      </c>
    </row>
    <row r="630" s="109" customFormat="1" spans="1:43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AI630" s="111"/>
      <c r="AJ630" s="111"/>
      <c r="AK630" s="111" t="s">
        <v>681</v>
      </c>
      <c r="AL630" s="111">
        <v>0</v>
      </c>
      <c r="AM630" s="111">
        <v>0</v>
      </c>
      <c r="AN630" s="111">
        <v>0</v>
      </c>
      <c r="AO630" s="111">
        <v>0</v>
      </c>
      <c r="AP630" s="111">
        <v>0</v>
      </c>
      <c r="AQ630" s="111">
        <v>0</v>
      </c>
    </row>
    <row r="631" s="109" customFormat="1" spans="1:43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AI631" s="111"/>
      <c r="AJ631" s="111"/>
      <c r="AK631" s="111" t="s">
        <v>682</v>
      </c>
      <c r="AL631" s="111">
        <v>0</v>
      </c>
      <c r="AM631" s="111">
        <v>0</v>
      </c>
      <c r="AN631" s="111">
        <v>0</v>
      </c>
      <c r="AO631" s="111">
        <v>0</v>
      </c>
      <c r="AP631" s="111">
        <v>0</v>
      </c>
      <c r="AQ631" s="111">
        <v>0</v>
      </c>
    </row>
    <row r="632" s="109" customFormat="1" spans="1:43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AI632" s="111"/>
      <c r="AJ632" s="111"/>
      <c r="AK632" s="111" t="s">
        <v>683</v>
      </c>
      <c r="AL632" s="111">
        <v>0</v>
      </c>
      <c r="AM632" s="111">
        <v>1000</v>
      </c>
      <c r="AN632" s="111">
        <v>1000</v>
      </c>
      <c r="AO632" s="111">
        <v>0</v>
      </c>
      <c r="AP632" s="111">
        <v>1000</v>
      </c>
      <c r="AQ632" s="111">
        <v>1000</v>
      </c>
    </row>
    <row r="633" s="109" customFormat="1" spans="1:43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AI633" s="111"/>
      <c r="AJ633" s="111"/>
      <c r="AK633" s="111" t="s">
        <v>684</v>
      </c>
      <c r="AL633" s="111">
        <v>0</v>
      </c>
      <c r="AM633" s="111">
        <v>0</v>
      </c>
      <c r="AN633" s="111">
        <v>0</v>
      </c>
      <c r="AO633" s="111">
        <v>0</v>
      </c>
      <c r="AP633" s="111">
        <v>0</v>
      </c>
      <c r="AQ633" s="111">
        <v>0</v>
      </c>
    </row>
    <row r="634" s="109" customFormat="1" spans="1:43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AI634" s="111"/>
      <c r="AJ634" s="111"/>
      <c r="AK634" s="111" t="s">
        <v>685</v>
      </c>
      <c r="AL634" s="111">
        <v>0</v>
      </c>
      <c r="AM634" s="111">
        <v>0</v>
      </c>
      <c r="AN634" s="111">
        <v>0</v>
      </c>
      <c r="AO634" s="111">
        <v>0</v>
      </c>
      <c r="AP634" s="111">
        <v>0</v>
      </c>
      <c r="AQ634" s="111">
        <v>0</v>
      </c>
    </row>
    <row r="635" s="109" customFormat="1" spans="1:43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AI635" s="111"/>
      <c r="AJ635" s="111"/>
      <c r="AK635" s="111" t="s">
        <v>686</v>
      </c>
      <c r="AL635" s="111">
        <v>0</v>
      </c>
      <c r="AM635" s="111">
        <v>0</v>
      </c>
      <c r="AN635" s="111">
        <v>0</v>
      </c>
      <c r="AO635" s="111">
        <v>0</v>
      </c>
      <c r="AP635" s="111">
        <v>0</v>
      </c>
      <c r="AQ635" s="111">
        <v>0</v>
      </c>
    </row>
    <row r="636" s="109" customFormat="1" spans="1:43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AI636" s="111"/>
      <c r="AJ636" s="111"/>
      <c r="AK636" s="111" t="s">
        <v>687</v>
      </c>
      <c r="AL636" s="111">
        <v>0</v>
      </c>
      <c r="AM636" s="111">
        <v>0</v>
      </c>
      <c r="AN636" s="111">
        <v>0</v>
      </c>
      <c r="AO636" s="111">
        <v>0</v>
      </c>
      <c r="AP636" s="111">
        <v>0</v>
      </c>
      <c r="AQ636" s="111">
        <v>0</v>
      </c>
    </row>
    <row r="637" s="109" customFormat="1" spans="1:43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AI637" s="111"/>
      <c r="AJ637" s="111"/>
      <c r="AK637" s="111" t="s">
        <v>688</v>
      </c>
      <c r="AL637" s="111">
        <v>0</v>
      </c>
      <c r="AM637" s="111">
        <v>0</v>
      </c>
      <c r="AN637" s="111">
        <v>0</v>
      </c>
      <c r="AO637" s="111">
        <v>0</v>
      </c>
      <c r="AP637" s="111">
        <v>0</v>
      </c>
      <c r="AQ637" s="111">
        <v>54000</v>
      </c>
    </row>
    <row r="638" s="109" customFormat="1" spans="1:43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AI638" s="111"/>
      <c r="AJ638" s="111"/>
      <c r="AK638" s="111" t="s">
        <v>689</v>
      </c>
      <c r="AL638" s="111">
        <v>0</v>
      </c>
      <c r="AM638" s="111">
        <v>0</v>
      </c>
      <c r="AN638" s="111">
        <v>0</v>
      </c>
      <c r="AO638" s="111">
        <v>0</v>
      </c>
      <c r="AP638" s="111">
        <v>0</v>
      </c>
      <c r="AQ638" s="111">
        <v>302000</v>
      </c>
    </row>
    <row r="639" s="109" customFormat="1" spans="1:43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AI639" s="111"/>
      <c r="AJ639" s="111"/>
      <c r="AK639" s="111" t="s">
        <v>690</v>
      </c>
      <c r="AL639" s="111">
        <v>0</v>
      </c>
      <c r="AM639" s="111">
        <v>0</v>
      </c>
      <c r="AN639" s="111">
        <v>0</v>
      </c>
      <c r="AO639" s="111">
        <v>0</v>
      </c>
      <c r="AP639" s="111">
        <v>0</v>
      </c>
      <c r="AQ639" s="111">
        <v>0</v>
      </c>
    </row>
    <row r="640" s="109" customFormat="1" spans="1:43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AI640" s="111"/>
      <c r="AJ640" s="111"/>
      <c r="AK640" s="111" t="s">
        <v>691</v>
      </c>
      <c r="AL640" s="111">
        <v>0</v>
      </c>
      <c r="AM640" s="111">
        <v>0</v>
      </c>
      <c r="AN640" s="111">
        <v>0</v>
      </c>
      <c r="AO640" s="111">
        <v>0</v>
      </c>
      <c r="AP640" s="111">
        <v>0</v>
      </c>
      <c r="AQ640" s="111">
        <v>0</v>
      </c>
    </row>
    <row r="641" s="109" customFormat="1" spans="1:43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AI641" s="111"/>
      <c r="AJ641" s="111"/>
      <c r="AK641" s="111" t="s">
        <v>692</v>
      </c>
      <c r="AL641" s="111">
        <v>0</v>
      </c>
      <c r="AM641" s="111">
        <v>0</v>
      </c>
      <c r="AN641" s="111">
        <v>0</v>
      </c>
      <c r="AO641" s="111">
        <v>0</v>
      </c>
      <c r="AP641" s="111">
        <v>0</v>
      </c>
      <c r="AQ641" s="111">
        <v>67000</v>
      </c>
    </row>
    <row r="642" s="109" customFormat="1" spans="1:43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AI642" s="111"/>
      <c r="AJ642" s="111"/>
      <c r="AK642" s="111" t="s">
        <v>693</v>
      </c>
      <c r="AL642" s="111">
        <v>0</v>
      </c>
      <c r="AM642" s="111">
        <v>0</v>
      </c>
      <c r="AN642" s="111">
        <v>0</v>
      </c>
      <c r="AO642" s="111">
        <v>0</v>
      </c>
      <c r="AP642" s="111">
        <v>0</v>
      </c>
      <c r="AQ642" s="111">
        <v>39000</v>
      </c>
    </row>
    <row r="643" s="109" customFormat="1" spans="1:43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AI643" s="111"/>
      <c r="AJ643" s="111"/>
      <c r="AK643" s="111" t="s">
        <v>694</v>
      </c>
      <c r="AL643" s="111">
        <v>0</v>
      </c>
      <c r="AM643" s="111">
        <v>0</v>
      </c>
      <c r="AN643" s="111">
        <v>0</v>
      </c>
      <c r="AO643" s="111">
        <v>0</v>
      </c>
      <c r="AP643" s="111">
        <v>0</v>
      </c>
      <c r="AQ643" s="111">
        <v>0</v>
      </c>
    </row>
    <row r="644" s="109" customFormat="1" spans="1:43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AI644" s="111"/>
      <c r="AJ644" s="111"/>
      <c r="AK644" s="111" t="s">
        <v>695</v>
      </c>
      <c r="AL644" s="111">
        <v>0</v>
      </c>
      <c r="AM644" s="111">
        <v>0</v>
      </c>
      <c r="AN644" s="111">
        <v>0</v>
      </c>
      <c r="AO644" s="111">
        <v>0</v>
      </c>
      <c r="AP644" s="111">
        <v>0</v>
      </c>
      <c r="AQ644" s="111">
        <v>200000</v>
      </c>
    </row>
    <row r="645" s="109" customFormat="1" spans="1:43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AI645" s="111"/>
      <c r="AJ645" s="111"/>
      <c r="AK645" s="111" t="s">
        <v>696</v>
      </c>
      <c r="AL645" s="111">
        <v>0</v>
      </c>
      <c r="AM645" s="111">
        <v>0</v>
      </c>
      <c r="AN645" s="111">
        <v>0</v>
      </c>
      <c r="AO645" s="111">
        <v>0</v>
      </c>
      <c r="AP645" s="111">
        <v>0</v>
      </c>
      <c r="AQ645" s="111">
        <v>0</v>
      </c>
    </row>
    <row r="646" s="109" customFormat="1" spans="1:43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AI646" s="111"/>
      <c r="AJ646" s="111"/>
      <c r="AK646" s="111" t="s">
        <v>133</v>
      </c>
      <c r="AL646" s="111">
        <v>0</v>
      </c>
      <c r="AM646" s="111">
        <v>0</v>
      </c>
      <c r="AN646" s="111">
        <v>0</v>
      </c>
      <c r="AO646" s="111">
        <v>5</v>
      </c>
      <c r="AP646" s="111">
        <v>0</v>
      </c>
      <c r="AQ646" s="111">
        <v>0</v>
      </c>
    </row>
    <row r="647" s="109" customFormat="1" spans="1:43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AI647" s="111"/>
      <c r="AJ647" s="111"/>
      <c r="AK647" s="111" t="s">
        <v>77</v>
      </c>
      <c r="AL647" s="111">
        <v>0</v>
      </c>
      <c r="AM647" s="111">
        <v>0</v>
      </c>
      <c r="AN647" s="111">
        <v>0</v>
      </c>
      <c r="AO647" s="111">
        <v>10</v>
      </c>
      <c r="AP647" s="111">
        <v>0</v>
      </c>
      <c r="AQ647" s="111">
        <v>100000</v>
      </c>
    </row>
    <row r="648" s="109" customFormat="1" spans="1:43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AI648" s="111"/>
      <c r="AJ648" s="111"/>
      <c r="AK648" s="111" t="s">
        <v>697</v>
      </c>
      <c r="AL648" s="111">
        <v>0</v>
      </c>
      <c r="AM648" s="111">
        <v>0</v>
      </c>
      <c r="AN648" s="111">
        <v>0</v>
      </c>
      <c r="AO648" s="111">
        <v>0</v>
      </c>
      <c r="AP648" s="111">
        <v>100000</v>
      </c>
      <c r="AQ648" s="111">
        <v>113000</v>
      </c>
    </row>
    <row r="649" s="109" customFormat="1" spans="1:43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AI649" s="111"/>
      <c r="AJ649" s="111"/>
      <c r="AK649" s="111" t="s">
        <v>698</v>
      </c>
      <c r="AL649" s="111">
        <v>0</v>
      </c>
      <c r="AM649" s="111">
        <v>0</v>
      </c>
      <c r="AN649" s="111">
        <v>0</v>
      </c>
      <c r="AO649" s="111">
        <v>0</v>
      </c>
      <c r="AP649" s="111">
        <v>0</v>
      </c>
      <c r="AQ649" s="111">
        <v>0</v>
      </c>
    </row>
    <row r="650" s="109" customFormat="1" spans="1:43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AI650" s="111"/>
      <c r="AJ650" s="111"/>
      <c r="AK650" s="111" t="s">
        <v>699</v>
      </c>
      <c r="AL650" s="111">
        <v>0</v>
      </c>
      <c r="AM650" s="111">
        <v>0</v>
      </c>
      <c r="AN650" s="111">
        <v>0</v>
      </c>
      <c r="AO650" s="111">
        <v>1</v>
      </c>
      <c r="AP650" s="111">
        <v>0</v>
      </c>
      <c r="AQ650" s="111">
        <v>0</v>
      </c>
    </row>
    <row r="651" s="109" customFormat="1" spans="1:43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AI651" s="111"/>
      <c r="AJ651" s="111"/>
      <c r="AK651" s="111" t="s">
        <v>700</v>
      </c>
      <c r="AL651" s="111">
        <v>0</v>
      </c>
      <c r="AM651" s="111">
        <v>0</v>
      </c>
      <c r="AN651" s="111">
        <v>0</v>
      </c>
      <c r="AO651" s="111">
        <v>0</v>
      </c>
      <c r="AP651" s="111">
        <v>0</v>
      </c>
      <c r="AQ651" s="111">
        <v>130000</v>
      </c>
    </row>
    <row r="652" s="109" customFormat="1" spans="1:43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AI652" s="111"/>
      <c r="AJ652" s="111"/>
      <c r="AK652" s="111" t="s">
        <v>701</v>
      </c>
      <c r="AL652" s="111">
        <v>0</v>
      </c>
      <c r="AM652" s="111">
        <v>0</v>
      </c>
      <c r="AN652" s="111">
        <v>0</v>
      </c>
      <c r="AO652" s="111">
        <v>0</v>
      </c>
      <c r="AP652" s="111">
        <v>0</v>
      </c>
      <c r="AQ652" s="111">
        <v>15300</v>
      </c>
    </row>
    <row r="653" s="109" customFormat="1" spans="1:43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AI653" s="111"/>
      <c r="AJ653" s="111"/>
      <c r="AK653" s="111" t="s">
        <v>702</v>
      </c>
      <c r="AL653" s="111">
        <v>0</v>
      </c>
      <c r="AM653" s="111">
        <v>0</v>
      </c>
      <c r="AN653" s="111">
        <v>0</v>
      </c>
      <c r="AO653" s="111">
        <v>0</v>
      </c>
      <c r="AP653" s="111">
        <v>0</v>
      </c>
      <c r="AQ653" s="111">
        <v>0</v>
      </c>
    </row>
    <row r="654" s="109" customFormat="1" spans="1:43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AI654" s="111"/>
      <c r="AJ654" s="111"/>
      <c r="AK654" s="111" t="s">
        <v>703</v>
      </c>
      <c r="AL654" s="111">
        <v>0</v>
      </c>
      <c r="AM654" s="111">
        <v>0</v>
      </c>
      <c r="AN654" s="111">
        <v>0</v>
      </c>
      <c r="AO654" s="111">
        <v>0</v>
      </c>
      <c r="AP654" s="111">
        <v>0</v>
      </c>
      <c r="AQ654" s="111">
        <v>0</v>
      </c>
    </row>
    <row r="655" s="109" customFormat="1" spans="1:43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AI655" s="111"/>
      <c r="AJ655" s="111"/>
      <c r="AK655" s="111" t="s">
        <v>704</v>
      </c>
      <c r="AL655" s="111">
        <v>0</v>
      </c>
      <c r="AM655" s="111">
        <v>0</v>
      </c>
      <c r="AN655" s="111">
        <v>0</v>
      </c>
      <c r="AO655" s="111">
        <v>0</v>
      </c>
      <c r="AP655" s="111">
        <v>0</v>
      </c>
      <c r="AQ655" s="111">
        <v>0</v>
      </c>
    </row>
    <row r="656" s="109" customFormat="1" spans="1:43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AI656" s="111"/>
      <c r="AJ656" s="111"/>
      <c r="AK656" s="111" t="s">
        <v>705</v>
      </c>
      <c r="AL656" s="111">
        <v>0</v>
      </c>
      <c r="AM656" s="111">
        <v>0</v>
      </c>
      <c r="AN656" s="111">
        <v>0</v>
      </c>
      <c r="AO656" s="111">
        <v>0</v>
      </c>
      <c r="AP656" s="111">
        <v>0</v>
      </c>
      <c r="AQ656" s="111">
        <v>70000</v>
      </c>
    </row>
    <row r="657" s="109" customFormat="1" spans="1:43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AI657" s="111"/>
      <c r="AJ657" s="111"/>
      <c r="AK657" s="111" t="s">
        <v>706</v>
      </c>
      <c r="AL657" s="111">
        <v>0</v>
      </c>
      <c r="AM657" s="111">
        <v>0</v>
      </c>
      <c r="AN657" s="111">
        <v>0</v>
      </c>
      <c r="AO657" s="111">
        <v>0</v>
      </c>
      <c r="AP657" s="111">
        <v>0</v>
      </c>
      <c r="AQ657" s="111">
        <v>35000</v>
      </c>
    </row>
    <row r="658" s="109" customFormat="1" spans="1:43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AI658" s="111"/>
      <c r="AJ658" s="111"/>
      <c r="AK658" s="111" t="s">
        <v>707</v>
      </c>
      <c r="AL658" s="111">
        <v>0</v>
      </c>
      <c r="AM658" s="111">
        <v>0</v>
      </c>
      <c r="AN658" s="111">
        <v>0</v>
      </c>
      <c r="AO658" s="111">
        <v>0</v>
      </c>
      <c r="AP658" s="111">
        <v>0</v>
      </c>
      <c r="AQ658" s="111">
        <v>0</v>
      </c>
    </row>
    <row r="659" s="109" customFormat="1" spans="1:43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AI659" s="111"/>
      <c r="AJ659" s="111"/>
      <c r="AK659" s="111" t="s">
        <v>708</v>
      </c>
      <c r="AL659" s="111">
        <v>0</v>
      </c>
      <c r="AM659" s="111">
        <v>0</v>
      </c>
      <c r="AN659" s="111">
        <v>0</v>
      </c>
      <c r="AO659" s="111">
        <v>0</v>
      </c>
      <c r="AP659" s="111">
        <v>0</v>
      </c>
      <c r="AQ659" s="111">
        <v>100000</v>
      </c>
    </row>
    <row r="660" s="109" customFormat="1" spans="1:43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AI660" s="111"/>
      <c r="AJ660" s="111"/>
      <c r="AK660" s="111" t="s">
        <v>709</v>
      </c>
      <c r="AL660" s="111">
        <v>0</v>
      </c>
      <c r="AM660" s="111">
        <v>0</v>
      </c>
      <c r="AN660" s="111">
        <v>0</v>
      </c>
      <c r="AO660" s="111">
        <v>0</v>
      </c>
      <c r="AP660" s="111">
        <v>0</v>
      </c>
      <c r="AQ660" s="111">
        <v>200000</v>
      </c>
    </row>
    <row r="661" s="109" customFormat="1" spans="1:43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AI661" s="111"/>
      <c r="AJ661" s="111"/>
      <c r="AK661" s="111" t="s">
        <v>710</v>
      </c>
      <c r="AL661" s="111">
        <v>0</v>
      </c>
      <c r="AM661" s="111">
        <v>0</v>
      </c>
      <c r="AN661" s="111">
        <v>0</v>
      </c>
      <c r="AO661" s="111">
        <v>0</v>
      </c>
      <c r="AP661" s="111">
        <v>0</v>
      </c>
      <c r="AQ661" s="111">
        <v>0</v>
      </c>
    </row>
    <row r="662" s="109" customFormat="1" spans="1:43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AI662" s="111"/>
      <c r="AJ662" s="111"/>
      <c r="AK662" s="111" t="s">
        <v>711</v>
      </c>
      <c r="AL662" s="111">
        <v>0</v>
      </c>
      <c r="AM662" s="111">
        <v>0</v>
      </c>
      <c r="AN662" s="111">
        <v>0</v>
      </c>
      <c r="AO662" s="111">
        <v>0</v>
      </c>
      <c r="AP662" s="111">
        <v>0</v>
      </c>
      <c r="AQ662" s="111">
        <v>100000</v>
      </c>
    </row>
    <row r="663" s="109" customFormat="1" spans="1:43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AI663" s="111"/>
      <c r="AJ663" s="111"/>
      <c r="AK663" s="111" t="s">
        <v>712</v>
      </c>
      <c r="AL663" s="111">
        <v>0</v>
      </c>
      <c r="AM663" s="111">
        <v>0</v>
      </c>
      <c r="AN663" s="111">
        <v>0</v>
      </c>
      <c r="AO663" s="111">
        <v>0</v>
      </c>
      <c r="AP663" s="111">
        <v>0</v>
      </c>
      <c r="AQ663" s="111">
        <v>145700</v>
      </c>
    </row>
    <row r="664" s="109" customFormat="1" spans="1:43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AI664" s="111"/>
      <c r="AJ664" s="111"/>
      <c r="AK664" s="111" t="s">
        <v>713</v>
      </c>
      <c r="AL664" s="111">
        <v>0</v>
      </c>
      <c r="AM664" s="111">
        <v>0</v>
      </c>
      <c r="AN664" s="111">
        <v>0</v>
      </c>
      <c r="AO664" s="111">
        <v>0</v>
      </c>
      <c r="AP664" s="111">
        <v>0</v>
      </c>
      <c r="AQ664" s="111">
        <v>0</v>
      </c>
    </row>
    <row r="665" s="109" customFormat="1" spans="1:43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AI665" s="111"/>
      <c r="AJ665" s="111"/>
      <c r="AK665" s="111" t="s">
        <v>714</v>
      </c>
      <c r="AL665" s="111">
        <v>0</v>
      </c>
      <c r="AM665" s="111">
        <v>0</v>
      </c>
      <c r="AN665" s="111">
        <v>0</v>
      </c>
      <c r="AO665" s="111">
        <v>0</v>
      </c>
      <c r="AP665" s="111">
        <v>0</v>
      </c>
      <c r="AQ665" s="111">
        <v>0</v>
      </c>
    </row>
    <row r="666" s="109" customFormat="1" spans="1:43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AI666" s="111"/>
      <c r="AJ666" s="111"/>
      <c r="AK666" s="111" t="s">
        <v>715</v>
      </c>
      <c r="AL666" s="111">
        <v>0</v>
      </c>
      <c r="AM666" s="111">
        <v>0</v>
      </c>
      <c r="AN666" s="111">
        <v>0</v>
      </c>
      <c r="AO666" s="111">
        <v>0</v>
      </c>
      <c r="AP666" s="111">
        <v>0</v>
      </c>
      <c r="AQ666" s="111">
        <v>0</v>
      </c>
    </row>
    <row r="667" s="109" customFormat="1" spans="1:43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AI667" s="111"/>
      <c r="AJ667" s="111"/>
      <c r="AK667" s="111" t="s">
        <v>93</v>
      </c>
      <c r="AL667" s="111">
        <v>0</v>
      </c>
      <c r="AM667" s="111">
        <v>0</v>
      </c>
      <c r="AN667" s="111">
        <v>0</v>
      </c>
      <c r="AO667" s="111">
        <v>6</v>
      </c>
      <c r="AP667" s="111">
        <v>0</v>
      </c>
      <c r="AQ667" s="111">
        <v>7600</v>
      </c>
    </row>
    <row r="668" s="109" customFormat="1" spans="1:43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AI668" s="111"/>
      <c r="AJ668" s="111"/>
      <c r="AK668" s="111" t="s">
        <v>716</v>
      </c>
      <c r="AL668" s="111">
        <v>0</v>
      </c>
      <c r="AM668" s="111">
        <v>0</v>
      </c>
      <c r="AN668" s="111">
        <v>0</v>
      </c>
      <c r="AO668" s="111">
        <v>0</v>
      </c>
      <c r="AP668" s="111">
        <v>0</v>
      </c>
      <c r="AQ668" s="111">
        <v>0</v>
      </c>
    </row>
    <row r="669" s="109" customFormat="1" spans="1:43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AI669" s="111"/>
      <c r="AJ669" s="111"/>
      <c r="AK669" s="111" t="s">
        <v>717</v>
      </c>
      <c r="AL669" s="111">
        <v>0</v>
      </c>
      <c r="AM669" s="111">
        <v>0</v>
      </c>
      <c r="AN669" s="111">
        <v>0</v>
      </c>
      <c r="AO669" s="111">
        <v>0</v>
      </c>
      <c r="AP669" s="111">
        <v>0</v>
      </c>
      <c r="AQ669" s="111">
        <v>0</v>
      </c>
    </row>
    <row r="670" s="109" customFormat="1" spans="1:43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AI670" s="111"/>
      <c r="AJ670" s="111"/>
      <c r="AK670" s="111" t="s">
        <v>718</v>
      </c>
      <c r="AL670" s="111">
        <v>0</v>
      </c>
      <c r="AM670" s="111">
        <v>0</v>
      </c>
      <c r="AN670" s="111">
        <v>0</v>
      </c>
      <c r="AO670" s="111">
        <v>0</v>
      </c>
      <c r="AP670" s="111">
        <v>0</v>
      </c>
      <c r="AQ670" s="111">
        <v>0</v>
      </c>
    </row>
    <row r="671" s="109" customFormat="1" spans="1:43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AI671" s="111"/>
      <c r="AJ671" s="111"/>
      <c r="AK671" s="111" t="s">
        <v>719</v>
      </c>
      <c r="AL671" s="111">
        <v>0</v>
      </c>
      <c r="AM671" s="111">
        <v>0</v>
      </c>
      <c r="AN671" s="111">
        <v>0</v>
      </c>
      <c r="AO671" s="111">
        <v>0</v>
      </c>
      <c r="AP671" s="111">
        <v>0</v>
      </c>
      <c r="AQ671" s="111">
        <v>0</v>
      </c>
    </row>
    <row r="672" s="109" customFormat="1" spans="1:43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AI672" s="111"/>
      <c r="AJ672" s="111"/>
      <c r="AK672" s="111" t="s">
        <v>720</v>
      </c>
      <c r="AL672" s="111">
        <v>0</v>
      </c>
      <c r="AM672" s="111">
        <v>0</v>
      </c>
      <c r="AN672" s="111">
        <v>0</v>
      </c>
      <c r="AO672" s="111">
        <v>0</v>
      </c>
      <c r="AP672" s="111">
        <v>0</v>
      </c>
      <c r="AQ672" s="111">
        <v>0</v>
      </c>
    </row>
    <row r="673" s="109" customFormat="1" spans="1:43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AI673" s="111"/>
      <c r="AJ673" s="111"/>
      <c r="AK673" s="111" t="s">
        <v>721</v>
      </c>
      <c r="AL673" s="111">
        <v>0</v>
      </c>
      <c r="AM673" s="111">
        <v>0</v>
      </c>
      <c r="AN673" s="111">
        <v>0</v>
      </c>
      <c r="AO673" s="111">
        <v>0</v>
      </c>
      <c r="AP673" s="111">
        <v>0</v>
      </c>
      <c r="AQ673" s="111">
        <v>0</v>
      </c>
    </row>
    <row r="674" s="109" customFormat="1" spans="1:43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AI674" s="111"/>
      <c r="AJ674" s="111"/>
      <c r="AK674" s="111" t="s">
        <v>722</v>
      </c>
      <c r="AL674" s="111">
        <v>0</v>
      </c>
      <c r="AM674" s="111">
        <v>0</v>
      </c>
      <c r="AN674" s="111">
        <v>0</v>
      </c>
      <c r="AO674" s="111">
        <v>0</v>
      </c>
      <c r="AP674" s="111">
        <v>0</v>
      </c>
      <c r="AQ674" s="111">
        <v>0</v>
      </c>
    </row>
    <row r="675" s="109" customFormat="1" spans="1:43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AI675" s="111"/>
      <c r="AJ675" s="111"/>
      <c r="AK675" s="111" t="s">
        <v>723</v>
      </c>
      <c r="AL675" s="111">
        <v>0</v>
      </c>
      <c r="AM675" s="111">
        <v>0</v>
      </c>
      <c r="AN675" s="111">
        <v>0</v>
      </c>
      <c r="AO675" s="111">
        <v>0</v>
      </c>
      <c r="AP675" s="111">
        <v>0</v>
      </c>
      <c r="AQ675" s="111">
        <v>0</v>
      </c>
    </row>
    <row r="676" s="109" customFormat="1" spans="1:43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AI676" s="111"/>
      <c r="AJ676" s="111"/>
      <c r="AK676" s="111" t="s">
        <v>724</v>
      </c>
      <c r="AL676" s="111">
        <v>0</v>
      </c>
      <c r="AM676" s="111">
        <v>0</v>
      </c>
      <c r="AN676" s="111">
        <v>0</v>
      </c>
      <c r="AO676" s="111">
        <v>1</v>
      </c>
      <c r="AP676" s="111">
        <v>0</v>
      </c>
      <c r="AQ676" s="111">
        <v>0</v>
      </c>
    </row>
    <row r="677" s="109" customFormat="1" spans="1:43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AI677" s="111"/>
      <c r="AJ677" s="111"/>
      <c r="AK677" s="111" t="s">
        <v>725</v>
      </c>
      <c r="AL677" s="111">
        <v>0</v>
      </c>
      <c r="AM677" s="111">
        <v>0</v>
      </c>
      <c r="AN677" s="111">
        <v>0</v>
      </c>
      <c r="AO677" s="111">
        <v>0</v>
      </c>
      <c r="AP677" s="111">
        <v>0</v>
      </c>
      <c r="AQ677" s="111">
        <v>60000</v>
      </c>
    </row>
    <row r="678" s="109" customFormat="1" spans="1:43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AI678" s="111"/>
      <c r="AJ678" s="111"/>
      <c r="AK678" s="111" t="s">
        <v>726</v>
      </c>
      <c r="AL678" s="111">
        <v>0</v>
      </c>
      <c r="AM678" s="111">
        <v>0</v>
      </c>
      <c r="AN678" s="111">
        <v>0</v>
      </c>
      <c r="AO678" s="111">
        <v>0</v>
      </c>
      <c r="AP678" s="111">
        <v>0</v>
      </c>
      <c r="AQ678" s="111">
        <v>0</v>
      </c>
    </row>
    <row r="679" s="109" customFormat="1" spans="1:43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AI679" s="111"/>
      <c r="AJ679" s="111"/>
      <c r="AK679" s="111" t="s">
        <v>727</v>
      </c>
      <c r="AL679" s="111">
        <v>0</v>
      </c>
      <c r="AM679" s="111">
        <v>0</v>
      </c>
      <c r="AN679" s="111">
        <v>0</v>
      </c>
      <c r="AO679" s="111">
        <v>0</v>
      </c>
      <c r="AP679" s="111">
        <v>0</v>
      </c>
      <c r="AQ679" s="111">
        <v>0</v>
      </c>
    </row>
    <row r="680" s="109" customFormat="1" spans="1:43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AI680" s="111"/>
      <c r="AJ680" s="111"/>
      <c r="AK680" s="111" t="s">
        <v>728</v>
      </c>
      <c r="AL680" s="111">
        <v>0</v>
      </c>
      <c r="AM680" s="111">
        <v>0</v>
      </c>
      <c r="AN680" s="111">
        <v>0</v>
      </c>
      <c r="AO680" s="111">
        <v>0</v>
      </c>
      <c r="AP680" s="111">
        <v>0</v>
      </c>
      <c r="AQ680" s="111">
        <v>0</v>
      </c>
    </row>
    <row r="681" s="109" customFormat="1" spans="1:43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AI681" s="111"/>
      <c r="AJ681" s="111"/>
      <c r="AK681" s="111" t="s">
        <v>729</v>
      </c>
      <c r="AL681" s="111">
        <v>0</v>
      </c>
      <c r="AM681" s="111">
        <v>0</v>
      </c>
      <c r="AN681" s="111">
        <v>0</v>
      </c>
      <c r="AO681" s="111">
        <v>0</v>
      </c>
      <c r="AP681" s="111">
        <v>0</v>
      </c>
      <c r="AQ681" s="111">
        <v>165047</v>
      </c>
    </row>
    <row r="682" s="109" customFormat="1" spans="1:43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AI682" s="111"/>
      <c r="AJ682" s="111"/>
      <c r="AK682" s="111" t="s">
        <v>730</v>
      </c>
      <c r="AL682" s="111">
        <v>0</v>
      </c>
      <c r="AM682" s="111">
        <v>0</v>
      </c>
      <c r="AN682" s="111">
        <v>0</v>
      </c>
      <c r="AO682" s="111">
        <v>0</v>
      </c>
      <c r="AP682" s="111">
        <v>0</v>
      </c>
      <c r="AQ682" s="111">
        <v>0</v>
      </c>
    </row>
    <row r="683" s="109" customFormat="1" spans="1:43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AI683" s="111"/>
      <c r="AJ683" s="111"/>
      <c r="AK683" s="111" t="s">
        <v>731</v>
      </c>
      <c r="AL683" s="111">
        <v>0</v>
      </c>
      <c r="AM683" s="111">
        <v>0</v>
      </c>
      <c r="AN683" s="111">
        <v>0</v>
      </c>
      <c r="AO683" s="111">
        <v>0</v>
      </c>
      <c r="AP683" s="111">
        <v>0</v>
      </c>
      <c r="AQ683" s="111">
        <v>0</v>
      </c>
    </row>
    <row r="684" s="109" customFormat="1" spans="1:43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AI684" s="111"/>
      <c r="AJ684" s="111"/>
      <c r="AK684" s="111" t="s">
        <v>732</v>
      </c>
      <c r="AL684" s="111">
        <v>0</v>
      </c>
      <c r="AM684" s="111">
        <v>0</v>
      </c>
      <c r="AN684" s="111">
        <v>0</v>
      </c>
      <c r="AO684" s="111">
        <v>0</v>
      </c>
      <c r="AP684" s="111">
        <v>0</v>
      </c>
      <c r="AQ684" s="111">
        <v>1111</v>
      </c>
    </row>
    <row r="685" s="109" customFormat="1" spans="1:43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AI685" s="111"/>
      <c r="AJ685" s="111"/>
      <c r="AK685" s="111" t="s">
        <v>96</v>
      </c>
      <c r="AL685" s="111">
        <v>0</v>
      </c>
      <c r="AM685" s="111">
        <v>0</v>
      </c>
      <c r="AN685" s="111">
        <v>100000</v>
      </c>
      <c r="AO685" s="111">
        <v>0</v>
      </c>
      <c r="AP685" s="111">
        <v>0</v>
      </c>
      <c r="AQ685" s="111">
        <v>309888</v>
      </c>
    </row>
    <row r="686" s="109" customFormat="1" spans="1:43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AI686" s="111"/>
      <c r="AJ686" s="111"/>
      <c r="AK686" s="111" t="s">
        <v>733</v>
      </c>
      <c r="AL686" s="111">
        <v>0</v>
      </c>
      <c r="AM686" s="111">
        <v>0</v>
      </c>
      <c r="AN686" s="111">
        <v>0</v>
      </c>
      <c r="AO686" s="111">
        <v>0</v>
      </c>
      <c r="AP686" s="111">
        <v>0</v>
      </c>
      <c r="AQ686" s="111">
        <v>40000</v>
      </c>
    </row>
    <row r="687" s="109" customFormat="1" spans="1:43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AI687" s="111"/>
      <c r="AJ687" s="111"/>
      <c r="AK687" s="111" t="s">
        <v>734</v>
      </c>
      <c r="AL687" s="111">
        <v>0</v>
      </c>
      <c r="AM687" s="111">
        <v>0</v>
      </c>
      <c r="AN687" s="111">
        <v>0</v>
      </c>
      <c r="AO687" s="111">
        <v>0</v>
      </c>
      <c r="AP687" s="111">
        <v>0</v>
      </c>
      <c r="AQ687" s="111">
        <v>0</v>
      </c>
    </row>
    <row r="688" s="109" customFormat="1" spans="1:43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AI688" s="111"/>
      <c r="AJ688" s="111"/>
      <c r="AK688" s="111" t="s">
        <v>98</v>
      </c>
      <c r="AL688" s="111">
        <v>0</v>
      </c>
      <c r="AM688" s="111">
        <v>0</v>
      </c>
      <c r="AN688" s="111">
        <v>0</v>
      </c>
      <c r="AO688" s="111">
        <v>6</v>
      </c>
      <c r="AP688" s="111">
        <v>35000</v>
      </c>
      <c r="AQ688" s="111">
        <v>35000</v>
      </c>
    </row>
    <row r="689" s="109" customFormat="1" spans="1:43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AI689" s="111"/>
      <c r="AJ689" s="111"/>
      <c r="AK689" s="111" t="s">
        <v>735</v>
      </c>
      <c r="AL689" s="111">
        <v>0</v>
      </c>
      <c r="AM689" s="111">
        <v>0</v>
      </c>
      <c r="AN689" s="111">
        <v>0</v>
      </c>
      <c r="AO689" s="111">
        <v>0</v>
      </c>
      <c r="AP689" s="111">
        <v>0</v>
      </c>
      <c r="AQ689" s="111">
        <v>0</v>
      </c>
    </row>
    <row r="690" s="109" customFormat="1" spans="1:43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AI690" s="111"/>
      <c r="AJ690" s="111"/>
      <c r="AK690" s="111" t="s">
        <v>736</v>
      </c>
      <c r="AL690" s="111">
        <v>0</v>
      </c>
      <c r="AM690" s="111">
        <v>0</v>
      </c>
      <c r="AN690" s="111">
        <v>0</v>
      </c>
      <c r="AO690" s="111">
        <v>0</v>
      </c>
      <c r="AP690" s="111">
        <v>0</v>
      </c>
      <c r="AQ690" s="111">
        <v>0</v>
      </c>
    </row>
    <row r="691" s="109" customFormat="1" spans="1:43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AI691" s="111"/>
      <c r="AJ691" s="111"/>
      <c r="AK691" s="111" t="s">
        <v>737</v>
      </c>
      <c r="AL691" s="111">
        <v>0</v>
      </c>
      <c r="AM691" s="111">
        <v>0</v>
      </c>
      <c r="AN691" s="111">
        <v>0</v>
      </c>
      <c r="AO691" s="111">
        <v>0</v>
      </c>
      <c r="AP691" s="111">
        <v>0</v>
      </c>
      <c r="AQ691" s="111">
        <v>0</v>
      </c>
    </row>
    <row r="692" s="109" customFormat="1" spans="1:43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AI692" s="111"/>
      <c r="AJ692" s="111"/>
      <c r="AK692" s="111" t="s">
        <v>738</v>
      </c>
      <c r="AL692" s="111">
        <v>0</v>
      </c>
      <c r="AM692" s="111">
        <v>0</v>
      </c>
      <c r="AN692" s="111">
        <v>0</v>
      </c>
      <c r="AO692" s="111">
        <v>0</v>
      </c>
      <c r="AP692" s="111">
        <v>0</v>
      </c>
      <c r="AQ692" s="111">
        <v>0</v>
      </c>
    </row>
    <row r="693" s="109" customFormat="1" spans="1:43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AI693" s="111"/>
      <c r="AJ693" s="111"/>
      <c r="AK693" s="111" t="s">
        <v>739</v>
      </c>
      <c r="AL693" s="111">
        <v>0</v>
      </c>
      <c r="AM693" s="111">
        <v>0</v>
      </c>
      <c r="AN693" s="111">
        <v>0</v>
      </c>
      <c r="AO693" s="111">
        <v>13</v>
      </c>
      <c r="AP693" s="111">
        <v>200000</v>
      </c>
      <c r="AQ693" s="111">
        <v>200000</v>
      </c>
    </row>
    <row r="694" s="109" customFormat="1" spans="1:43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AI694" s="111"/>
      <c r="AJ694" s="111"/>
      <c r="AK694" s="111" t="s">
        <v>740</v>
      </c>
      <c r="AL694" s="111">
        <v>0</v>
      </c>
      <c r="AM694" s="111">
        <v>0</v>
      </c>
      <c r="AN694" s="111">
        <v>0</v>
      </c>
      <c r="AO694" s="111">
        <v>0</v>
      </c>
      <c r="AP694" s="111">
        <v>0</v>
      </c>
      <c r="AQ694" s="111">
        <v>0</v>
      </c>
    </row>
    <row r="695" s="109" customFormat="1" spans="1:43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AI695" s="111"/>
      <c r="AJ695" s="111"/>
      <c r="AK695" s="111" t="s">
        <v>741</v>
      </c>
      <c r="AL695" s="111">
        <v>0</v>
      </c>
      <c r="AM695" s="111">
        <v>0</v>
      </c>
      <c r="AN695" s="111">
        <v>0</v>
      </c>
      <c r="AO695" s="111">
        <v>0</v>
      </c>
      <c r="AP695" s="111">
        <v>0</v>
      </c>
      <c r="AQ695" s="111">
        <v>0</v>
      </c>
    </row>
    <row r="696" s="109" customFormat="1" spans="1:43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AI696" s="111"/>
      <c r="AJ696" s="111"/>
      <c r="AK696" s="111" t="s">
        <v>742</v>
      </c>
      <c r="AL696" s="111">
        <v>0</v>
      </c>
      <c r="AM696" s="111">
        <v>0</v>
      </c>
      <c r="AN696" s="111">
        <v>0</v>
      </c>
      <c r="AO696" s="111">
        <v>0</v>
      </c>
      <c r="AP696" s="111">
        <v>0</v>
      </c>
      <c r="AQ696" s="111">
        <v>0</v>
      </c>
    </row>
    <row r="697" s="109" customFormat="1" spans="1:43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AI697" s="111"/>
      <c r="AJ697" s="111"/>
      <c r="AK697" s="111" t="s">
        <v>743</v>
      </c>
      <c r="AL697" s="111">
        <v>0</v>
      </c>
      <c r="AM697" s="111">
        <v>0</v>
      </c>
      <c r="AN697" s="111">
        <v>0</v>
      </c>
      <c r="AO697" s="111">
        <v>0</v>
      </c>
      <c r="AP697" s="111">
        <v>0</v>
      </c>
      <c r="AQ697" s="111">
        <v>0</v>
      </c>
    </row>
    <row r="698" s="109" customFormat="1" spans="1:43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AI698" s="111"/>
      <c r="AJ698" s="111"/>
      <c r="AK698" s="111" t="s">
        <v>744</v>
      </c>
      <c r="AL698" s="111">
        <v>0</v>
      </c>
      <c r="AM698" s="111">
        <v>0</v>
      </c>
      <c r="AN698" s="111">
        <v>0</v>
      </c>
      <c r="AO698" s="111">
        <v>0</v>
      </c>
      <c r="AP698" s="111">
        <v>0</v>
      </c>
      <c r="AQ698" s="111">
        <v>0</v>
      </c>
    </row>
    <row r="699" s="109" customFormat="1" spans="1:43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AI699" s="111"/>
      <c r="AJ699" s="111"/>
      <c r="AK699" s="111" t="s">
        <v>745</v>
      </c>
      <c r="AL699" s="111">
        <v>0</v>
      </c>
      <c r="AM699" s="111">
        <v>0</v>
      </c>
      <c r="AN699" s="111">
        <v>0</v>
      </c>
      <c r="AO699" s="111">
        <v>0</v>
      </c>
      <c r="AP699" s="111">
        <v>0</v>
      </c>
      <c r="AQ699" s="111">
        <v>30000</v>
      </c>
    </row>
    <row r="700" s="109" customFormat="1" spans="1:43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AI700" s="111"/>
      <c r="AJ700" s="111"/>
      <c r="AK700" s="111" t="s">
        <v>746</v>
      </c>
      <c r="AL700" s="111">
        <v>0</v>
      </c>
      <c r="AM700" s="111">
        <v>0</v>
      </c>
      <c r="AN700" s="111">
        <v>0</v>
      </c>
      <c r="AO700" s="111">
        <v>0</v>
      </c>
      <c r="AP700" s="111">
        <v>0</v>
      </c>
      <c r="AQ700" s="111">
        <v>0</v>
      </c>
    </row>
    <row r="701" s="109" customFormat="1" spans="1:43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AI701" s="111"/>
      <c r="AJ701" s="111"/>
      <c r="AK701" s="111" t="s">
        <v>747</v>
      </c>
      <c r="AL701" s="111">
        <v>0</v>
      </c>
      <c r="AM701" s="111">
        <v>0</v>
      </c>
      <c r="AN701" s="111">
        <v>0</v>
      </c>
      <c r="AO701" s="111">
        <v>0</v>
      </c>
      <c r="AP701" s="111">
        <v>0</v>
      </c>
      <c r="AQ701" s="111">
        <v>0</v>
      </c>
    </row>
    <row r="702" s="109" customFormat="1" spans="1:43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AI702" s="111"/>
      <c r="AJ702" s="111"/>
      <c r="AK702" s="111" t="s">
        <v>748</v>
      </c>
      <c r="AL702" s="111">
        <v>0</v>
      </c>
      <c r="AM702" s="111">
        <v>0</v>
      </c>
      <c r="AN702" s="111">
        <v>0</v>
      </c>
      <c r="AO702" s="111">
        <v>0</v>
      </c>
      <c r="AP702" s="111">
        <v>0</v>
      </c>
      <c r="AQ702" s="111">
        <v>0</v>
      </c>
    </row>
    <row r="703" s="109" customFormat="1" spans="1:43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AI703" s="111"/>
      <c r="AJ703" s="111"/>
      <c r="AK703" s="111" t="s">
        <v>79</v>
      </c>
      <c r="AL703" s="111">
        <v>0</v>
      </c>
      <c r="AM703" s="111">
        <v>0</v>
      </c>
      <c r="AN703" s="111">
        <v>0</v>
      </c>
      <c r="AO703" s="111">
        <v>2</v>
      </c>
      <c r="AP703" s="111">
        <v>400000</v>
      </c>
      <c r="AQ703" s="111">
        <v>1291012</v>
      </c>
    </row>
    <row r="704" s="109" customFormat="1" spans="1:43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AI704" s="111"/>
      <c r="AJ704" s="111"/>
      <c r="AK704" s="111" t="s">
        <v>749</v>
      </c>
      <c r="AL704" s="111">
        <v>0</v>
      </c>
      <c r="AM704" s="111">
        <v>0</v>
      </c>
      <c r="AN704" s="111">
        <v>0</v>
      </c>
      <c r="AO704" s="111">
        <v>0</v>
      </c>
      <c r="AP704" s="111">
        <v>0</v>
      </c>
      <c r="AQ704" s="111">
        <v>0</v>
      </c>
    </row>
    <row r="705" s="109" customFormat="1" spans="1:43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AI705" s="111"/>
      <c r="AJ705" s="111"/>
      <c r="AK705" s="111" t="s">
        <v>750</v>
      </c>
      <c r="AL705" s="111">
        <v>0</v>
      </c>
      <c r="AM705" s="111">
        <v>0</v>
      </c>
      <c r="AN705" s="111">
        <v>0</v>
      </c>
      <c r="AO705" s="111">
        <v>0</v>
      </c>
      <c r="AP705" s="111">
        <v>0</v>
      </c>
      <c r="AQ705" s="111">
        <v>0</v>
      </c>
    </row>
    <row r="706" s="109" customFormat="1" spans="1:43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AI706" s="111"/>
      <c r="AJ706" s="111"/>
      <c r="AK706" s="111" t="s">
        <v>751</v>
      </c>
      <c r="AL706" s="111">
        <v>0</v>
      </c>
      <c r="AM706" s="111">
        <v>0</v>
      </c>
      <c r="AN706" s="111">
        <v>0</v>
      </c>
      <c r="AO706" s="111">
        <v>0</v>
      </c>
      <c r="AP706" s="111">
        <v>0</v>
      </c>
      <c r="AQ706" s="111">
        <v>0</v>
      </c>
    </row>
    <row r="707" s="109" customFormat="1" spans="1:43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AI707" s="111"/>
      <c r="AJ707" s="111"/>
      <c r="AK707" s="111" t="s">
        <v>752</v>
      </c>
      <c r="AL707" s="111">
        <v>0</v>
      </c>
      <c r="AM707" s="111">
        <v>0</v>
      </c>
      <c r="AN707" s="111">
        <v>0</v>
      </c>
      <c r="AO707" s="111">
        <v>1</v>
      </c>
      <c r="AP707" s="111">
        <v>0</v>
      </c>
      <c r="AQ707" s="111">
        <v>0</v>
      </c>
    </row>
    <row r="708" s="109" customFormat="1" spans="1:43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AI708" s="111"/>
      <c r="AJ708" s="111"/>
      <c r="AK708" s="111" t="s">
        <v>753</v>
      </c>
      <c r="AL708" s="111">
        <v>0</v>
      </c>
      <c r="AM708" s="111">
        <v>0</v>
      </c>
      <c r="AN708" s="111">
        <v>0</v>
      </c>
      <c r="AO708" s="111">
        <v>0</v>
      </c>
      <c r="AP708" s="111">
        <v>0</v>
      </c>
      <c r="AQ708" s="111">
        <v>0</v>
      </c>
    </row>
    <row r="709" s="109" customFormat="1" spans="1:43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AI709" s="111"/>
      <c r="AJ709" s="111"/>
      <c r="AK709" s="111" t="s">
        <v>754</v>
      </c>
      <c r="AL709" s="111">
        <v>0</v>
      </c>
      <c r="AM709" s="111">
        <v>0</v>
      </c>
      <c r="AN709" s="111">
        <v>0</v>
      </c>
      <c r="AO709" s="111">
        <v>0</v>
      </c>
      <c r="AP709" s="111">
        <v>0</v>
      </c>
      <c r="AQ709" s="111">
        <v>0</v>
      </c>
    </row>
    <row r="710" s="109" customFormat="1" spans="1:43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AI710" s="111"/>
      <c r="AJ710" s="111"/>
      <c r="AK710" s="111" t="s">
        <v>755</v>
      </c>
      <c r="AL710" s="111">
        <v>0</v>
      </c>
      <c r="AM710" s="111">
        <v>0</v>
      </c>
      <c r="AN710" s="111">
        <v>0</v>
      </c>
      <c r="AO710" s="111">
        <v>0</v>
      </c>
      <c r="AP710" s="111">
        <v>0</v>
      </c>
      <c r="AQ710" s="111">
        <v>0</v>
      </c>
    </row>
    <row r="711" s="109" customFormat="1" spans="1:43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AI711" s="111"/>
      <c r="AJ711" s="111"/>
      <c r="AK711" s="111" t="s">
        <v>756</v>
      </c>
      <c r="AL711" s="111">
        <v>0</v>
      </c>
      <c r="AM711" s="111">
        <v>0</v>
      </c>
      <c r="AN711" s="111">
        <v>0</v>
      </c>
      <c r="AO711" s="111">
        <v>0</v>
      </c>
      <c r="AP711" s="111">
        <v>0</v>
      </c>
      <c r="AQ711" s="111">
        <v>20000</v>
      </c>
    </row>
    <row r="712" s="109" customFormat="1" spans="1:43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AI712" s="111"/>
      <c r="AJ712" s="111"/>
      <c r="AK712" s="111" t="s">
        <v>757</v>
      </c>
      <c r="AL712" s="111">
        <v>0</v>
      </c>
      <c r="AM712" s="111">
        <v>0</v>
      </c>
      <c r="AN712" s="111">
        <v>0</v>
      </c>
      <c r="AO712" s="111">
        <v>0</v>
      </c>
      <c r="AP712" s="111">
        <v>0</v>
      </c>
      <c r="AQ712" s="111">
        <v>0</v>
      </c>
    </row>
    <row r="713" s="109" customFormat="1" spans="1:43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AI713" s="111"/>
      <c r="AJ713" s="111"/>
      <c r="AK713" s="111" t="s">
        <v>758</v>
      </c>
      <c r="AL713" s="111">
        <v>0</v>
      </c>
      <c r="AM713" s="111">
        <v>0</v>
      </c>
      <c r="AN713" s="111">
        <v>0</v>
      </c>
      <c r="AO713" s="111">
        <v>0</v>
      </c>
      <c r="AP713" s="111">
        <v>0</v>
      </c>
      <c r="AQ713" s="111">
        <v>0</v>
      </c>
    </row>
    <row r="714" s="109" customFormat="1" spans="1:43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AI714" s="111"/>
      <c r="AJ714" s="111"/>
      <c r="AK714" s="111" t="s">
        <v>759</v>
      </c>
      <c r="AL714" s="111">
        <v>0</v>
      </c>
      <c r="AM714" s="111">
        <v>0</v>
      </c>
      <c r="AN714" s="111">
        <v>0</v>
      </c>
      <c r="AO714" s="111">
        <v>0</v>
      </c>
      <c r="AP714" s="111">
        <v>0</v>
      </c>
      <c r="AQ714" s="111">
        <v>0</v>
      </c>
    </row>
    <row r="715" s="109" customFormat="1" spans="1:43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AI715" s="111"/>
      <c r="AJ715" s="111"/>
      <c r="AK715" s="111" t="s">
        <v>760</v>
      </c>
      <c r="AL715" s="111">
        <v>0</v>
      </c>
      <c r="AM715" s="111">
        <v>0</v>
      </c>
      <c r="AN715" s="111">
        <v>0</v>
      </c>
      <c r="AO715" s="111">
        <v>0</v>
      </c>
      <c r="AP715" s="111">
        <v>0</v>
      </c>
      <c r="AQ715" s="111">
        <v>11700</v>
      </c>
    </row>
    <row r="716" s="109" customFormat="1" spans="1:43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AI716" s="111"/>
      <c r="AJ716" s="111"/>
      <c r="AK716" s="111" t="s">
        <v>761</v>
      </c>
      <c r="AL716" s="111">
        <v>0</v>
      </c>
      <c r="AM716" s="111">
        <v>0</v>
      </c>
      <c r="AN716" s="111">
        <v>0</v>
      </c>
      <c r="AO716" s="111">
        <v>0</v>
      </c>
      <c r="AP716" s="111">
        <v>0</v>
      </c>
      <c r="AQ716" s="111">
        <v>0</v>
      </c>
    </row>
    <row r="717" s="109" customFormat="1" spans="1:43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AI717" s="111"/>
      <c r="AJ717" s="111"/>
      <c r="AK717" s="111" t="s">
        <v>762</v>
      </c>
      <c r="AL717" s="111">
        <v>0</v>
      </c>
      <c r="AM717" s="111">
        <v>0</v>
      </c>
      <c r="AN717" s="111">
        <v>0</v>
      </c>
      <c r="AO717" s="111">
        <v>0</v>
      </c>
      <c r="AP717" s="111">
        <v>0</v>
      </c>
      <c r="AQ717" s="111">
        <v>0</v>
      </c>
    </row>
    <row r="718" s="109" customFormat="1" spans="35:43">
      <c r="AI718" s="111"/>
      <c r="AJ718" s="111"/>
      <c r="AK718" s="111" t="s">
        <v>763</v>
      </c>
      <c r="AL718" s="111">
        <v>0</v>
      </c>
      <c r="AM718" s="111">
        <v>0</v>
      </c>
      <c r="AN718" s="111">
        <v>0</v>
      </c>
      <c r="AO718" s="111">
        <v>0</v>
      </c>
      <c r="AP718" s="111">
        <v>0</v>
      </c>
      <c r="AQ718" s="111">
        <v>0</v>
      </c>
    </row>
    <row r="719" s="109" customFormat="1" spans="35:43">
      <c r="AI719" s="111"/>
      <c r="AJ719" s="111"/>
      <c r="AK719" s="111" t="s">
        <v>764</v>
      </c>
      <c r="AL719" s="111">
        <v>0</v>
      </c>
      <c r="AM719" s="111">
        <v>0</v>
      </c>
      <c r="AN719" s="111">
        <v>0</v>
      </c>
      <c r="AO719" s="111">
        <v>0</v>
      </c>
      <c r="AP719" s="111">
        <v>0</v>
      </c>
      <c r="AQ719" s="111">
        <v>0</v>
      </c>
    </row>
    <row r="720" s="109" customFormat="1" spans="35:43">
      <c r="AI720" s="111"/>
      <c r="AJ720" s="111"/>
      <c r="AK720" s="111" t="s">
        <v>765</v>
      </c>
      <c r="AL720" s="111">
        <v>0</v>
      </c>
      <c r="AM720" s="111">
        <v>0</v>
      </c>
      <c r="AN720" s="111">
        <v>0</v>
      </c>
      <c r="AO720" s="111">
        <v>0</v>
      </c>
      <c r="AP720" s="111">
        <v>0</v>
      </c>
      <c r="AQ720" s="111">
        <v>0</v>
      </c>
    </row>
    <row r="721" s="109" customFormat="1" spans="35:43">
      <c r="AI721" s="111"/>
      <c r="AJ721" s="111"/>
      <c r="AK721" s="111" t="s">
        <v>766</v>
      </c>
      <c r="AL721" s="111">
        <v>1</v>
      </c>
      <c r="AM721" s="111">
        <v>0</v>
      </c>
      <c r="AN721" s="111">
        <v>0</v>
      </c>
      <c r="AO721" s="111">
        <v>1</v>
      </c>
      <c r="AP721" s="111">
        <v>0</v>
      </c>
      <c r="AQ721" s="111">
        <v>0</v>
      </c>
    </row>
    <row r="722" s="109" customFormat="1" spans="35:43">
      <c r="AI722" s="111"/>
      <c r="AJ722" s="111"/>
      <c r="AK722" s="111" t="s">
        <v>767</v>
      </c>
      <c r="AL722" s="111">
        <v>0</v>
      </c>
      <c r="AM722" s="111">
        <v>0</v>
      </c>
      <c r="AN722" s="111">
        <v>0</v>
      </c>
      <c r="AO722" s="111">
        <v>0</v>
      </c>
      <c r="AP722" s="111">
        <v>0</v>
      </c>
      <c r="AQ722" s="111">
        <v>0</v>
      </c>
    </row>
    <row r="723" s="109" customFormat="1" spans="35:43">
      <c r="AI723" s="111"/>
      <c r="AJ723" s="111"/>
      <c r="AK723" s="111" t="s">
        <v>768</v>
      </c>
      <c r="AL723" s="111">
        <v>0</v>
      </c>
      <c r="AM723" s="111">
        <v>0</v>
      </c>
      <c r="AN723" s="111">
        <v>0</v>
      </c>
      <c r="AO723" s="111">
        <v>0</v>
      </c>
      <c r="AP723" s="111">
        <v>0</v>
      </c>
      <c r="AQ723" s="111">
        <v>0</v>
      </c>
    </row>
    <row r="724" s="109" customFormat="1" spans="35:43">
      <c r="AI724" s="111"/>
      <c r="AJ724" s="111"/>
      <c r="AK724" s="111" t="s">
        <v>769</v>
      </c>
      <c r="AL724" s="111">
        <v>0</v>
      </c>
      <c r="AM724" s="111">
        <v>0</v>
      </c>
      <c r="AN724" s="111">
        <v>0</v>
      </c>
      <c r="AO724" s="111">
        <v>0</v>
      </c>
      <c r="AP724" s="111">
        <v>0</v>
      </c>
      <c r="AQ724" s="111">
        <v>0</v>
      </c>
    </row>
    <row r="725" s="109" customFormat="1" spans="35:43">
      <c r="AI725" s="111"/>
      <c r="AJ725" s="111"/>
      <c r="AK725" s="111" t="s">
        <v>770</v>
      </c>
      <c r="AL725" s="111">
        <v>0</v>
      </c>
      <c r="AM725" s="111">
        <v>0</v>
      </c>
      <c r="AN725" s="111">
        <v>0</v>
      </c>
      <c r="AO725" s="111">
        <v>0</v>
      </c>
      <c r="AP725" s="111">
        <v>0</v>
      </c>
      <c r="AQ725" s="111">
        <v>0</v>
      </c>
    </row>
    <row r="726" s="109" customFormat="1" spans="35:43">
      <c r="AI726" s="111"/>
      <c r="AJ726" s="111"/>
      <c r="AK726" s="111" t="s">
        <v>771</v>
      </c>
      <c r="AL726" s="111">
        <v>0</v>
      </c>
      <c r="AM726" s="111">
        <v>0</v>
      </c>
      <c r="AN726" s="111">
        <v>0</v>
      </c>
      <c r="AO726" s="111">
        <v>0</v>
      </c>
      <c r="AP726" s="111">
        <v>0</v>
      </c>
      <c r="AQ726" s="111">
        <v>0</v>
      </c>
    </row>
    <row r="727" s="109" customFormat="1" spans="35:43">
      <c r="AI727" s="111"/>
      <c r="AJ727" s="111"/>
      <c r="AK727" s="111" t="s">
        <v>772</v>
      </c>
      <c r="AL727" s="111">
        <v>0</v>
      </c>
      <c r="AM727" s="111">
        <v>0</v>
      </c>
      <c r="AN727" s="111">
        <v>0</v>
      </c>
      <c r="AO727" s="111">
        <v>0</v>
      </c>
      <c r="AP727" s="111">
        <v>0</v>
      </c>
      <c r="AQ727" s="111">
        <v>0</v>
      </c>
    </row>
    <row r="728" s="109" customFormat="1" spans="35:43">
      <c r="AI728" s="111"/>
      <c r="AJ728" s="111"/>
      <c r="AK728" s="111" t="s">
        <v>773</v>
      </c>
      <c r="AL728" s="111">
        <v>0</v>
      </c>
      <c r="AM728" s="111">
        <v>0</v>
      </c>
      <c r="AN728" s="111">
        <v>0</v>
      </c>
      <c r="AO728" s="111">
        <v>0</v>
      </c>
      <c r="AP728" s="111">
        <v>0</v>
      </c>
      <c r="AQ728" s="111">
        <v>0</v>
      </c>
    </row>
    <row r="729" s="109" customFormat="1" spans="35:43">
      <c r="AI729" s="111"/>
      <c r="AJ729" s="111"/>
      <c r="AK729" s="111" t="s">
        <v>774</v>
      </c>
      <c r="AL729" s="111">
        <v>0</v>
      </c>
      <c r="AM729" s="111">
        <v>0</v>
      </c>
      <c r="AN729" s="111">
        <v>0</v>
      </c>
      <c r="AO729" s="111">
        <v>0</v>
      </c>
      <c r="AP729" s="111">
        <v>0</v>
      </c>
      <c r="AQ729" s="111">
        <v>273000</v>
      </c>
    </row>
    <row r="730" s="109" customFormat="1" spans="35:43">
      <c r="AI730" s="111"/>
      <c r="AJ730" s="111"/>
      <c r="AK730" s="111" t="s">
        <v>775</v>
      </c>
      <c r="AL730" s="111">
        <v>0</v>
      </c>
      <c r="AM730" s="111">
        <v>0</v>
      </c>
      <c r="AN730" s="111">
        <v>0</v>
      </c>
      <c r="AO730" s="111">
        <v>0</v>
      </c>
      <c r="AP730" s="111">
        <v>0</v>
      </c>
      <c r="AQ730" s="111">
        <v>5000</v>
      </c>
    </row>
    <row r="731" s="109" customFormat="1" spans="35:43">
      <c r="AI731" s="111"/>
      <c r="AJ731" s="111"/>
      <c r="AK731" s="111" t="s">
        <v>776</v>
      </c>
      <c r="AL731" s="111">
        <v>0</v>
      </c>
      <c r="AM731" s="111">
        <v>0</v>
      </c>
      <c r="AN731" s="111">
        <v>0</v>
      </c>
      <c r="AO731" s="111">
        <v>0</v>
      </c>
      <c r="AP731" s="111">
        <v>0</v>
      </c>
      <c r="AQ731" s="111">
        <v>0</v>
      </c>
    </row>
    <row r="732" s="109" customFormat="1" spans="35:43">
      <c r="AI732" s="111"/>
      <c r="AJ732" s="111"/>
      <c r="AK732" s="111" t="s">
        <v>777</v>
      </c>
      <c r="AL732" s="111">
        <v>0</v>
      </c>
      <c r="AM732" s="111">
        <v>0</v>
      </c>
      <c r="AN732" s="111">
        <v>0</v>
      </c>
      <c r="AO732" s="111">
        <v>0</v>
      </c>
      <c r="AP732" s="111">
        <v>0</v>
      </c>
      <c r="AQ732" s="111">
        <v>0</v>
      </c>
    </row>
    <row r="733" s="109" customFormat="1" spans="35:43">
      <c r="AI733" s="111"/>
      <c r="AJ733" s="111"/>
      <c r="AK733" s="111" t="s">
        <v>778</v>
      </c>
      <c r="AL733" s="111">
        <v>0</v>
      </c>
      <c r="AM733" s="111">
        <v>0</v>
      </c>
      <c r="AN733" s="111">
        <v>0</v>
      </c>
      <c r="AO733" s="111">
        <v>0</v>
      </c>
      <c r="AP733" s="111">
        <v>0</v>
      </c>
      <c r="AQ733" s="111">
        <v>0</v>
      </c>
    </row>
    <row r="734" s="109" customFormat="1" spans="35:43">
      <c r="AI734" s="111"/>
      <c r="AJ734" s="111"/>
      <c r="AK734" s="111" t="s">
        <v>779</v>
      </c>
      <c r="AL734" s="111">
        <v>0</v>
      </c>
      <c r="AM734" s="111">
        <v>0</v>
      </c>
      <c r="AN734" s="111">
        <v>0</v>
      </c>
      <c r="AO734" s="111">
        <v>0</v>
      </c>
      <c r="AP734" s="111">
        <v>0</v>
      </c>
      <c r="AQ734" s="111">
        <v>0</v>
      </c>
    </row>
    <row r="735" s="109" customFormat="1" spans="35:43">
      <c r="AI735" s="111"/>
      <c r="AJ735" s="111"/>
      <c r="AK735" s="111" t="s">
        <v>780</v>
      </c>
      <c r="AL735" s="111">
        <v>0</v>
      </c>
      <c r="AM735" s="111">
        <v>0</v>
      </c>
      <c r="AN735" s="111">
        <v>0</v>
      </c>
      <c r="AO735" s="111">
        <v>4</v>
      </c>
      <c r="AP735" s="111">
        <v>20000</v>
      </c>
      <c r="AQ735" s="111">
        <v>70500</v>
      </c>
    </row>
    <row r="736" s="109" customFormat="1" spans="35:43">
      <c r="AI736" s="111"/>
      <c r="AJ736" s="111"/>
      <c r="AK736" s="111" t="s">
        <v>781</v>
      </c>
      <c r="AL736" s="111">
        <v>0</v>
      </c>
      <c r="AM736" s="111">
        <v>0</v>
      </c>
      <c r="AN736" s="111">
        <v>0</v>
      </c>
      <c r="AO736" s="111">
        <v>0</v>
      </c>
      <c r="AP736" s="111">
        <v>0</v>
      </c>
      <c r="AQ736" s="111">
        <v>0</v>
      </c>
    </row>
    <row r="737" s="109" customFormat="1" spans="35:43">
      <c r="AI737" s="111"/>
      <c r="AJ737" s="111"/>
      <c r="AK737" s="111" t="s">
        <v>782</v>
      </c>
      <c r="AL737" s="111">
        <v>0</v>
      </c>
      <c r="AM737" s="111">
        <v>0</v>
      </c>
      <c r="AN737" s="111">
        <v>0</v>
      </c>
      <c r="AO737" s="111">
        <v>0</v>
      </c>
      <c r="AP737" s="111">
        <v>0</v>
      </c>
      <c r="AQ737" s="111">
        <v>140000</v>
      </c>
    </row>
    <row r="738" s="109" customFormat="1" spans="35:43">
      <c r="AI738" s="111"/>
      <c r="AJ738" s="111"/>
      <c r="AK738" s="111" t="s">
        <v>783</v>
      </c>
      <c r="AL738" s="111">
        <v>0</v>
      </c>
      <c r="AM738" s="111">
        <v>0</v>
      </c>
      <c r="AN738" s="111">
        <v>0</v>
      </c>
      <c r="AO738" s="111">
        <v>0</v>
      </c>
      <c r="AP738" s="111">
        <v>0</v>
      </c>
      <c r="AQ738" s="111">
        <v>111000</v>
      </c>
    </row>
    <row r="739" s="109" customFormat="1" spans="35:43">
      <c r="AI739" s="111"/>
      <c r="AJ739" s="111"/>
      <c r="AK739" s="111" t="s">
        <v>784</v>
      </c>
      <c r="AL739" s="111">
        <v>0</v>
      </c>
      <c r="AM739" s="111">
        <v>0</v>
      </c>
      <c r="AN739" s="111">
        <v>0</v>
      </c>
      <c r="AO739" s="111">
        <v>0</v>
      </c>
      <c r="AP739" s="111">
        <v>0</v>
      </c>
      <c r="AQ739" s="111">
        <v>0</v>
      </c>
    </row>
    <row r="740" s="109" customFormat="1" spans="35:43">
      <c r="AI740" s="111"/>
      <c r="AJ740" s="111"/>
      <c r="AK740" s="111" t="s">
        <v>785</v>
      </c>
      <c r="AL740" s="111">
        <v>0</v>
      </c>
      <c r="AM740" s="111">
        <v>0</v>
      </c>
      <c r="AN740" s="111">
        <v>0</v>
      </c>
      <c r="AO740" s="111">
        <v>0</v>
      </c>
      <c r="AP740" s="111">
        <v>0</v>
      </c>
      <c r="AQ740" s="111">
        <v>1076000</v>
      </c>
    </row>
    <row r="741" s="109" customFormat="1" spans="35:43">
      <c r="AI741" s="111"/>
      <c r="AJ741" s="111"/>
      <c r="AK741" s="111" t="s">
        <v>104</v>
      </c>
      <c r="AL741" s="111"/>
      <c r="AM741" s="111"/>
      <c r="AN741" s="111"/>
      <c r="AO741" s="111"/>
      <c r="AP741" s="111"/>
      <c r="AQ741" s="111"/>
    </row>
    <row r="742" s="109" customFormat="1" spans="35:43">
      <c r="AI742" s="111"/>
      <c r="AJ742" s="111"/>
      <c r="AK742" s="111" t="s">
        <v>107</v>
      </c>
      <c r="AL742" s="111">
        <v>12</v>
      </c>
      <c r="AM742" s="111">
        <v>151000</v>
      </c>
      <c r="AN742" s="111">
        <v>1410800</v>
      </c>
      <c r="AO742" s="111">
        <v>761</v>
      </c>
      <c r="AP742" s="111">
        <v>15122700</v>
      </c>
      <c r="AQ742" s="111">
        <v>62676527</v>
      </c>
    </row>
  </sheetData>
  <mergeCells count="21">
    <mergeCell ref="A1:AH1"/>
    <mergeCell ref="C2:F2"/>
    <mergeCell ref="G2:N2"/>
    <mergeCell ref="O2:V2"/>
    <mergeCell ref="W2:AC2"/>
    <mergeCell ref="AD2:AF2"/>
    <mergeCell ref="A24:B24"/>
    <mergeCell ref="A26:AH26"/>
    <mergeCell ref="A29:AH29"/>
    <mergeCell ref="A30:AH30"/>
    <mergeCell ref="A32:F32"/>
    <mergeCell ref="A33:F33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{4b23cf47-1ab7-4364-b478-6e6c10a5b927}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{1d872377-f8ec-4489-9cf9-d0b23f73e92d}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{5e8ef6f4-f2cf-445f-83aa-e7adf73c918f}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{f130b055-517e-407f-9adc-b6e887095560}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{f7e390a6-245f-43c9-9d75-572ab0d0104f}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{9a3dae06-60d4-40da-ad80-45914a744b44}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{fc98f911-3f2f-4aaa-a5d9-97dcb251befa}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{8a9a23f6-0838-477d-8c06-dfd93cf55b34}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{e0c513f3-9778-4b6b-b455-0f1104b9933e}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{45fa5931-cb9e-4ade-b939-c03e90cb9e18}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{edb1203f-ac09-4165-9e38-611ff97b1df4}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{88a9f572-014c-4d2d-be1d-6e4fec03d269}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{e30e5699-1678-4bcc-828c-8c72b8218b79}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{76321bca-8b69-407e-99e8-9aea4b76e776}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{49a8e578-05ee-48ff-b50f-b57e28109163}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{cdb21ec3-898f-47c9-9d28-783babb7fdc1}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{ac048dfb-1c67-4cf7-a22f-e40f093223d2}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{f2efccf3-d067-4fd8-b6ff-667c70c2e82c}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{2d096ba3-8401-45ff-bb5b-4d74e903290b}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{1bc02633-df55-464f-9957-2b34a4457e66}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{0337dba5-7d76-42ff-9aec-eba173b1d6cb}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{f85572c0-e92d-4e15-9a2f-99836ccee991}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{0e9e4545-92bb-4a8f-bbc1-20032dcb3fed}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{8322e407-8ce5-4cd6-8088-54da50694e80}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{c5a9368b-2aaa-4cb1-807c-fa5bb3a135d3}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{2ac2dde5-3d90-4e12-a08b-af52fb54e59d}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{5d390e43-941b-4c45-9e17-ee005ffb1707}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{7603935b-fdfd-4290-8688-7ebc16e3a791}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{af0644b4-9624-4b26-aad3-5ca3a62dbd25}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{04f0e3c3-782f-41c9-a722-63336ebc666e}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23cf47-1ab7-4364-b478-6e6c10a5b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872377-f8ec-4489-9cf9-d0b23f73e92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e8ef6f4-f2cf-445f-83aa-e7adf73c918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130b055-517e-407f-9adc-b6e8870955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7e390a6-245f-43c9-9d75-572ab0d010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9a3dae06-60d4-40da-ad80-45914a744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c98f911-3f2f-4aaa-a5d9-97dcb251be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a9a23f6-0838-477d-8c06-dfd93cf55b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c513f3-9778-4b6b-b455-0f1104b9933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fa5931-cb9e-4ade-b939-c03e90cb9e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edb1203f-ac09-4165-9e38-611ff97b1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8a9f572-014c-4d2d-be1d-6e4fec03d2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30e5699-1678-4bcc-828c-8c72b8218b7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321bca-8b69-407e-99e8-9aea4b76e7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9a8e578-05ee-48ff-b50f-b57e2810916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cdb21ec3-898f-47c9-9d28-783babb7f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c048dfb-1c67-4cf7-a22f-e40f093223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2efccf3-d067-4fd8-b6ff-667c70c2e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d096ba3-8401-45ff-bb5b-4d74e90329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bc02633-df55-464f-9957-2b34a4457e6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0337dba5-7d76-42ff-9aec-eba173b1d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85572c0-e92d-4e15-9a2f-99836ccee9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e9e4545-92bb-4a8f-bbc1-20032dcb3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322e407-8ce5-4cd6-8088-54da50694e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5a9368b-2aaa-4cb1-807c-fa5bb3a135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2ac2dde5-3d90-4e12-a08b-af52fb54e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d390e43-941b-4c45-9e17-ee005ffb17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603935b-fdfd-4290-8688-7ebc16e3a79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0644b4-9624-4b26-aad3-5ca3a62dbd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4f0e3c3-782f-41c9-a722-63336ebc666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44"/>
  <sheetViews>
    <sheetView workbookViewId="0">
      <selection activeCell="AK3" sqref="AK3"/>
    </sheetView>
  </sheetViews>
  <sheetFormatPr defaultColWidth="9" defaultRowHeight="13.5"/>
  <cols>
    <col min="3" max="4" width="9" hidden="1" customWidth="1"/>
    <col min="6" max="12" width="9" hidden="1" customWidth="1"/>
    <col min="13" max="13" width="12.125" customWidth="1"/>
    <col min="14" max="20" width="9" hidden="1" customWidth="1"/>
    <col min="21" max="21" width="14.25" customWidth="1"/>
    <col min="22" max="27" width="9" hidden="1" customWidth="1"/>
    <col min="28" max="28" width="15.25" customWidth="1"/>
    <col min="29" max="34" width="9" hidden="1" customWidth="1"/>
  </cols>
  <sheetData>
    <row r="1" ht="23.25" spans="1:34">
      <c r="A1" s="1" t="s">
        <v>786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44">
      <c r="A2" s="2" t="s">
        <v>5</v>
      </c>
      <c r="B2" s="3" t="s">
        <v>6</v>
      </c>
      <c r="C2" s="80" t="s">
        <v>7</v>
      </c>
      <c r="D2" s="80"/>
      <c r="E2" s="80"/>
      <c r="F2" s="80"/>
      <c r="G2" s="2" t="s">
        <v>8</v>
      </c>
      <c r="H2" s="56"/>
      <c r="I2" s="57"/>
      <c r="J2" s="58"/>
      <c r="K2" s="58"/>
      <c r="L2" s="58"/>
      <c r="M2" s="58"/>
      <c r="N2" s="3"/>
      <c r="O2" s="2" t="s">
        <v>9</v>
      </c>
      <c r="P2" s="56"/>
      <c r="Q2" s="57"/>
      <c r="R2" s="58"/>
      <c r="S2" s="58"/>
      <c r="T2" s="58"/>
      <c r="U2" s="58"/>
      <c r="V2" s="3"/>
      <c r="W2" s="73" t="s">
        <v>10</v>
      </c>
      <c r="X2" s="80"/>
      <c r="Y2" s="80"/>
      <c r="Z2" s="80"/>
      <c r="AA2" s="80"/>
      <c r="AB2" s="80"/>
      <c r="AC2" s="81"/>
      <c r="AD2" s="80" t="s">
        <v>11</v>
      </c>
      <c r="AE2" s="80"/>
      <c r="AF2" s="81"/>
      <c r="AG2" s="81" t="s">
        <v>12</v>
      </c>
      <c r="AH2" s="81" t="s">
        <v>13</v>
      </c>
      <c r="AK2" s="108"/>
      <c r="AL2" s="108"/>
      <c r="AM2" s="108"/>
      <c r="AN2" s="108"/>
      <c r="AO2" s="108"/>
      <c r="AP2" s="108"/>
      <c r="AQ2" s="108"/>
      <c r="AR2" s="108"/>
    </row>
    <row r="3" ht="36.75" spans="1:43">
      <c r="A3" s="5"/>
      <c r="B3" s="6"/>
      <c r="C3" s="5" t="s">
        <v>16</v>
      </c>
      <c r="D3" s="59" t="s">
        <v>17</v>
      </c>
      <c r="E3" s="105" t="s">
        <v>18</v>
      </c>
      <c r="F3" s="74" t="s">
        <v>19</v>
      </c>
      <c r="G3" s="5" t="s">
        <v>16</v>
      </c>
      <c r="H3" s="59" t="s">
        <v>17</v>
      </c>
      <c r="I3" s="59" t="s">
        <v>20</v>
      </c>
      <c r="J3" s="60" t="s">
        <v>21</v>
      </c>
      <c r="K3" s="60" t="s">
        <v>22</v>
      </c>
      <c r="L3" s="60" t="s">
        <v>23</v>
      </c>
      <c r="M3" s="105" t="s">
        <v>18</v>
      </c>
      <c r="N3" s="6" t="s">
        <v>19</v>
      </c>
      <c r="O3" s="5" t="s">
        <v>16</v>
      </c>
      <c r="P3" s="74" t="s">
        <v>17</v>
      </c>
      <c r="Q3" s="59" t="s">
        <v>20</v>
      </c>
      <c r="R3" s="74" t="s">
        <v>24</v>
      </c>
      <c r="S3" s="74" t="s">
        <v>25</v>
      </c>
      <c r="T3" s="74" t="s">
        <v>23</v>
      </c>
      <c r="U3" s="107" t="s">
        <v>18</v>
      </c>
      <c r="V3" s="6" t="s">
        <v>19</v>
      </c>
      <c r="W3" s="5" t="s">
        <v>16</v>
      </c>
      <c r="X3" s="60" t="s">
        <v>17</v>
      </c>
      <c r="Y3" s="60" t="s">
        <v>26</v>
      </c>
      <c r="Z3" s="60" t="s">
        <v>27</v>
      </c>
      <c r="AA3" s="74" t="s">
        <v>23</v>
      </c>
      <c r="AB3" s="105" t="s">
        <v>18</v>
      </c>
      <c r="AC3" s="82" t="s">
        <v>19</v>
      </c>
      <c r="AD3" s="60" t="s">
        <v>16</v>
      </c>
      <c r="AE3" s="60" t="s">
        <v>18</v>
      </c>
      <c r="AF3" s="82" t="s">
        <v>19</v>
      </c>
      <c r="AG3" s="88"/>
      <c r="AH3" s="88"/>
      <c r="AK3" t="s">
        <v>28</v>
      </c>
      <c r="AL3" t="s">
        <v>29</v>
      </c>
      <c r="AM3" t="s">
        <v>30</v>
      </c>
      <c r="AN3" t="s">
        <v>31</v>
      </c>
      <c r="AO3" t="s">
        <v>32</v>
      </c>
      <c r="AP3" t="s">
        <v>33</v>
      </c>
      <c r="AQ3" t="s">
        <v>34</v>
      </c>
    </row>
    <row r="4" ht="17.25" spans="1:43">
      <c r="A4" s="11" t="s">
        <v>37</v>
      </c>
      <c r="B4" s="12" t="s">
        <v>38</v>
      </c>
      <c r="C4" s="13">
        <v>2000</v>
      </c>
      <c r="D4" s="14"/>
      <c r="E4" s="14"/>
      <c r="F4" s="99">
        <f t="shared" ref="F4:F15" si="0">E4/C4</f>
        <v>0</v>
      </c>
      <c r="G4" s="13">
        <v>150</v>
      </c>
      <c r="H4" s="15">
        <v>1.75</v>
      </c>
      <c r="I4" s="15">
        <f>VLOOKUP(B4,$AK:$AQ,7,FALSE)/10000</f>
        <v>16.7</v>
      </c>
      <c r="J4" s="15"/>
      <c r="K4" s="15"/>
      <c r="L4" s="15"/>
      <c r="M4" s="15"/>
      <c r="N4" s="16">
        <f t="shared" ref="N4:N24" si="1">M4/G4</f>
        <v>0</v>
      </c>
      <c r="O4" s="11" t="s">
        <v>39</v>
      </c>
      <c r="P4" s="15">
        <v>0</v>
      </c>
      <c r="Q4" s="103">
        <f>VLOOKUP(B4,$AK:$AQ,5,FALSE)</f>
        <v>1</v>
      </c>
      <c r="R4" s="75"/>
      <c r="S4" s="75"/>
      <c r="T4" s="75"/>
      <c r="U4" s="15"/>
      <c r="V4" s="12"/>
      <c r="W4" s="11"/>
      <c r="X4" s="15"/>
      <c r="Y4" s="15"/>
      <c r="Z4" s="83"/>
      <c r="AA4" s="83"/>
      <c r="AB4" s="15"/>
      <c r="AC4" s="84" t="e">
        <f t="shared" ref="AC4:AC24" si="2">AB4/W4</f>
        <v>#DIV/0!</v>
      </c>
      <c r="AD4" s="11">
        <v>2</v>
      </c>
      <c r="AE4" s="14">
        <v>1</v>
      </c>
      <c r="AF4" s="84">
        <f t="shared" ref="AF4:AF24" si="3">AE4/AD4</f>
        <v>0.5</v>
      </c>
      <c r="AG4" s="84" t="e">
        <f t="shared" ref="AG4:AG15" si="4">IF(F4&gt;1.2,1.2,F4)*0.6+IF(N4&gt;1.2,1.2,N4)*0.2+IF(AC4&gt;1.2,1.2,AC4)*0.1+IF(AF4&gt;1.2,1.2,AF4)*0.1</f>
        <v>#DIV/0!</v>
      </c>
      <c r="AH4" s="89" t="e">
        <f>AG9</f>
        <v>#DIV/0!</v>
      </c>
      <c r="AK4" t="s">
        <v>40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ht="17.25" spans="1:43">
      <c r="A5" s="17"/>
      <c r="B5" s="18" t="s">
        <v>44</v>
      </c>
      <c r="C5" s="19">
        <v>2000</v>
      </c>
      <c r="D5" s="14"/>
      <c r="E5" s="14"/>
      <c r="F5" s="99">
        <f t="shared" si="0"/>
        <v>0</v>
      </c>
      <c r="G5" s="19">
        <v>150</v>
      </c>
      <c r="H5" s="15">
        <v>10</v>
      </c>
      <c r="I5" s="15">
        <f>VLOOKUP(B5,$AK:$AQ,7,FALSE)/10000</f>
        <v>41.1</v>
      </c>
      <c r="J5" s="15"/>
      <c r="K5" s="15"/>
      <c r="L5" s="15"/>
      <c r="M5" s="15"/>
      <c r="N5" s="61">
        <f t="shared" si="1"/>
        <v>0</v>
      </c>
      <c r="O5" s="17" t="s">
        <v>39</v>
      </c>
      <c r="P5" s="15">
        <v>0</v>
      </c>
      <c r="Q5" s="103">
        <f>VLOOKUP(B5,$AK:$AQ,5,FALSE)</f>
        <v>0</v>
      </c>
      <c r="R5" s="76"/>
      <c r="S5" s="75"/>
      <c r="T5" s="75"/>
      <c r="U5" s="15"/>
      <c r="V5" s="18"/>
      <c r="W5" s="11"/>
      <c r="X5" s="15"/>
      <c r="Y5" s="15"/>
      <c r="Z5" s="83"/>
      <c r="AA5" s="83"/>
      <c r="AB5" s="15"/>
      <c r="AC5" s="84" t="e">
        <f t="shared" si="2"/>
        <v>#DIV/0!</v>
      </c>
      <c r="AD5" s="11">
        <v>2</v>
      </c>
      <c r="AE5" s="14">
        <v>0</v>
      </c>
      <c r="AF5" s="84">
        <f t="shared" si="3"/>
        <v>0</v>
      </c>
      <c r="AG5" s="84" t="e">
        <f t="shared" si="4"/>
        <v>#DIV/0!</v>
      </c>
      <c r="AH5" s="89"/>
      <c r="AK5" t="s">
        <v>45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ht="17.25" spans="1:43">
      <c r="A6" s="17"/>
      <c r="B6" s="18" t="s">
        <v>48</v>
      </c>
      <c r="C6" s="19">
        <v>2000</v>
      </c>
      <c r="D6" s="14"/>
      <c r="E6" s="14"/>
      <c r="F6" s="99">
        <f t="shared" si="0"/>
        <v>0</v>
      </c>
      <c r="G6" s="19">
        <v>200</v>
      </c>
      <c r="H6" s="15">
        <v>8.70000000000002</v>
      </c>
      <c r="I6" s="15">
        <f>VLOOKUP(B6,$AK:$AQ,7,FALSE)/10000</f>
        <v>18.3022</v>
      </c>
      <c r="J6" s="15"/>
      <c r="K6" s="15"/>
      <c r="L6" s="15"/>
      <c r="M6" s="15"/>
      <c r="N6" s="61">
        <f t="shared" si="1"/>
        <v>0</v>
      </c>
      <c r="O6" s="17" t="s">
        <v>39</v>
      </c>
      <c r="P6" s="15">
        <v>0</v>
      </c>
      <c r="Q6" s="103">
        <f>VLOOKUP(B6,$AK:$AQ,5,FALSE)</f>
        <v>0</v>
      </c>
      <c r="R6" s="76"/>
      <c r="S6" s="75"/>
      <c r="T6" s="75"/>
      <c r="U6" s="15"/>
      <c r="V6" s="18"/>
      <c r="W6" s="11"/>
      <c r="X6" s="15"/>
      <c r="Y6" s="15"/>
      <c r="Z6" s="83"/>
      <c r="AA6" s="83"/>
      <c r="AB6" s="15"/>
      <c r="AC6" s="84" t="e">
        <f t="shared" si="2"/>
        <v>#DIV/0!</v>
      </c>
      <c r="AD6" s="11">
        <v>3</v>
      </c>
      <c r="AE6" s="14">
        <v>3</v>
      </c>
      <c r="AF6" s="84">
        <f t="shared" si="3"/>
        <v>1</v>
      </c>
      <c r="AG6" s="84" t="e">
        <f t="shared" si="4"/>
        <v>#DIV/0!</v>
      </c>
      <c r="AH6" s="89"/>
      <c r="AK6" t="s">
        <v>49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ht="17.25" spans="1:43">
      <c r="A7" s="22"/>
      <c r="B7" s="18" t="s">
        <v>53</v>
      </c>
      <c r="C7" s="19">
        <v>2000</v>
      </c>
      <c r="D7" s="14"/>
      <c r="E7" s="14"/>
      <c r="F7" s="99">
        <f t="shared" si="0"/>
        <v>0</v>
      </c>
      <c r="G7" s="19">
        <v>150</v>
      </c>
      <c r="H7" s="15">
        <v>0</v>
      </c>
      <c r="I7" s="15">
        <f>VLOOKUP(B7,$AK:$AQ,7,FALSE)/10000</f>
        <v>0</v>
      </c>
      <c r="J7" s="15"/>
      <c r="K7" s="15"/>
      <c r="L7" s="15"/>
      <c r="M7" s="15"/>
      <c r="N7" s="61">
        <f t="shared" si="1"/>
        <v>0</v>
      </c>
      <c r="O7" s="17" t="s">
        <v>39</v>
      </c>
      <c r="P7" s="15">
        <v>0</v>
      </c>
      <c r="Q7" s="103">
        <f>VLOOKUP(B7,$AK:$AQ,5,FALSE)</f>
        <v>0</v>
      </c>
      <c r="R7" s="76"/>
      <c r="S7" s="75"/>
      <c r="T7" s="75"/>
      <c r="U7" s="15"/>
      <c r="V7" s="18"/>
      <c r="W7" s="11"/>
      <c r="X7" s="15"/>
      <c r="Y7" s="15"/>
      <c r="Z7" s="83"/>
      <c r="AA7" s="83"/>
      <c r="AB7" s="15"/>
      <c r="AC7" s="84" t="e">
        <f t="shared" si="2"/>
        <v>#DIV/0!</v>
      </c>
      <c r="AD7" s="11">
        <v>2</v>
      </c>
      <c r="AE7" s="14">
        <v>0</v>
      </c>
      <c r="AF7" s="84">
        <f t="shared" si="3"/>
        <v>0</v>
      </c>
      <c r="AG7" s="84" t="e">
        <f t="shared" si="4"/>
        <v>#DIV/0!</v>
      </c>
      <c r="AH7" s="89"/>
      <c r="AK7" t="s">
        <v>54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ht="17.25" spans="1:43">
      <c r="A8" s="22"/>
      <c r="B8" s="12" t="s">
        <v>43</v>
      </c>
      <c r="C8" s="13">
        <v>2000</v>
      </c>
      <c r="D8" s="14"/>
      <c r="E8" s="14"/>
      <c r="F8" s="99">
        <f t="shared" si="0"/>
        <v>0</v>
      </c>
      <c r="G8" s="13">
        <v>150</v>
      </c>
      <c r="H8" s="15">
        <v>1</v>
      </c>
      <c r="I8" s="15">
        <f>VLOOKUP(B8,$AK:$AQ,7,FALSE)/10000</f>
        <v>15.5</v>
      </c>
      <c r="J8" s="15">
        <v>49.8</v>
      </c>
      <c r="K8" s="15"/>
      <c r="L8" s="15"/>
      <c r="M8" s="15"/>
      <c r="N8" s="61">
        <f t="shared" si="1"/>
        <v>0</v>
      </c>
      <c r="O8" s="11"/>
      <c r="P8" s="15">
        <v>0</v>
      </c>
      <c r="Q8" s="103">
        <f>VLOOKUP(B8,$AK:$AQ,5,FALSE)</f>
        <v>0</v>
      </c>
      <c r="R8" s="75"/>
      <c r="S8" s="75">
        <v>1</v>
      </c>
      <c r="T8" s="75"/>
      <c r="U8" s="15"/>
      <c r="V8" s="18"/>
      <c r="W8" s="11"/>
      <c r="X8" s="15"/>
      <c r="Y8" s="15"/>
      <c r="Z8" s="83"/>
      <c r="AA8" s="83"/>
      <c r="AB8" s="15"/>
      <c r="AC8" s="84" t="e">
        <f t="shared" si="2"/>
        <v>#DIV/0!</v>
      </c>
      <c r="AD8" s="11">
        <v>2</v>
      </c>
      <c r="AE8" s="14">
        <v>2</v>
      </c>
      <c r="AF8" s="84">
        <f t="shared" si="3"/>
        <v>1</v>
      </c>
      <c r="AG8" s="84" t="e">
        <f t="shared" si="4"/>
        <v>#DIV/0!</v>
      </c>
      <c r="AH8" s="89"/>
      <c r="AK8" t="s">
        <v>57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ht="18.75" spans="1:43">
      <c r="A9" s="23"/>
      <c r="B9" s="24" t="s">
        <v>59</v>
      </c>
      <c r="C9" s="25">
        <f t="shared" ref="C9:G9" si="5">SUM(C4:C8)</f>
        <v>10000</v>
      </c>
      <c r="D9" s="26"/>
      <c r="E9" s="26">
        <f t="shared" si="5"/>
        <v>0</v>
      </c>
      <c r="F9" s="100">
        <f t="shared" si="0"/>
        <v>0</v>
      </c>
      <c r="G9" s="25">
        <f t="shared" si="5"/>
        <v>800</v>
      </c>
      <c r="H9" s="63">
        <v>21.45</v>
      </c>
      <c r="I9" s="63">
        <f t="shared" ref="I9:M9" si="6">SUM(I4:I8)</f>
        <v>91.6022</v>
      </c>
      <c r="J9" s="63">
        <f t="shared" si="6"/>
        <v>49.8</v>
      </c>
      <c r="K9" s="63"/>
      <c r="L9" s="63"/>
      <c r="M9" s="63">
        <f t="shared" si="6"/>
        <v>0</v>
      </c>
      <c r="N9" s="29">
        <f t="shared" si="1"/>
        <v>0</v>
      </c>
      <c r="O9" s="65" t="s">
        <v>39</v>
      </c>
      <c r="P9" s="63">
        <v>0</v>
      </c>
      <c r="Q9" s="63">
        <f t="shared" ref="Q9:T9" si="7">SUM(Q4:Q7)</f>
        <v>1</v>
      </c>
      <c r="R9" s="63">
        <f t="shared" si="7"/>
        <v>0</v>
      </c>
      <c r="S9" s="63">
        <f t="shared" si="7"/>
        <v>0</v>
      </c>
      <c r="T9" s="63">
        <f t="shared" si="7"/>
        <v>0</v>
      </c>
      <c r="U9" s="63">
        <f t="shared" ref="U9:Y9" si="8">SUM(U4:U8)</f>
        <v>0</v>
      </c>
      <c r="V9" s="24" t="s">
        <v>39</v>
      </c>
      <c r="W9" s="65">
        <f t="shared" si="8"/>
        <v>0</v>
      </c>
      <c r="X9" s="63">
        <f t="shared" si="8"/>
        <v>0</v>
      </c>
      <c r="Y9" s="62">
        <f t="shared" si="8"/>
        <v>0</v>
      </c>
      <c r="Z9" s="62"/>
      <c r="AA9" s="62"/>
      <c r="AB9" s="63">
        <f t="shared" ref="AB9:AE9" si="9">SUM(AB4:AB8)</f>
        <v>0</v>
      </c>
      <c r="AC9" s="85" t="e">
        <f t="shared" si="2"/>
        <v>#DIV/0!</v>
      </c>
      <c r="AD9" s="65">
        <f t="shared" si="9"/>
        <v>11</v>
      </c>
      <c r="AE9" s="62">
        <f t="shared" si="9"/>
        <v>6</v>
      </c>
      <c r="AF9" s="85">
        <f t="shared" si="3"/>
        <v>0.545454545454545</v>
      </c>
      <c r="AG9" s="85" t="e">
        <f t="shared" si="4"/>
        <v>#DIV/0!</v>
      </c>
      <c r="AH9" s="90"/>
      <c r="AK9" t="s">
        <v>60</v>
      </c>
      <c r="AL9">
        <v>0</v>
      </c>
      <c r="AM9">
        <v>0</v>
      </c>
      <c r="AN9">
        <v>0</v>
      </c>
      <c r="AO9">
        <v>4</v>
      </c>
      <c r="AP9">
        <v>0</v>
      </c>
      <c r="AQ9">
        <v>1000</v>
      </c>
    </row>
    <row r="10" ht="18" spans="1:43">
      <c r="A10" s="11" t="s">
        <v>63</v>
      </c>
      <c r="B10" s="30" t="s">
        <v>64</v>
      </c>
      <c r="C10" s="13">
        <v>2000</v>
      </c>
      <c r="D10" s="14"/>
      <c r="E10" s="14"/>
      <c r="F10" s="99">
        <f t="shared" si="0"/>
        <v>0</v>
      </c>
      <c r="G10" s="13">
        <v>150</v>
      </c>
      <c r="H10" s="15">
        <v>0</v>
      </c>
      <c r="I10" s="15">
        <f>VLOOKUP(B10,$AK:$AQ,7,FALSE)/10000</f>
        <v>0</v>
      </c>
      <c r="J10" s="15"/>
      <c r="K10" s="15"/>
      <c r="L10" s="15"/>
      <c r="M10" s="15"/>
      <c r="N10" s="16">
        <f t="shared" si="1"/>
        <v>0</v>
      </c>
      <c r="O10" s="11" t="s">
        <v>39</v>
      </c>
      <c r="P10" s="15">
        <v>0</v>
      </c>
      <c r="Q10" s="103">
        <f>VLOOKUP(B10,$AK:$AQ,5,FALSE)</f>
        <v>1</v>
      </c>
      <c r="R10" s="75"/>
      <c r="S10" s="75"/>
      <c r="T10" s="75"/>
      <c r="U10" s="15"/>
      <c r="V10" s="12"/>
      <c r="W10" s="11"/>
      <c r="X10" s="15"/>
      <c r="Y10" s="15"/>
      <c r="Z10" s="83"/>
      <c r="AA10" s="83"/>
      <c r="AB10" s="15"/>
      <c r="AC10" s="84" t="e">
        <f t="shared" si="2"/>
        <v>#DIV/0!</v>
      </c>
      <c r="AD10" s="11">
        <v>2</v>
      </c>
      <c r="AE10" s="14">
        <v>0</v>
      </c>
      <c r="AF10" s="84">
        <f t="shared" si="3"/>
        <v>0</v>
      </c>
      <c r="AG10" s="84" t="e">
        <f t="shared" si="4"/>
        <v>#DIV/0!</v>
      </c>
      <c r="AH10" s="89" t="e">
        <f>AG15</f>
        <v>#DIV/0!</v>
      </c>
      <c r="AK10" t="s">
        <v>65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ht="17.25" spans="1:43">
      <c r="A11" s="17"/>
      <c r="B11" s="32" t="s">
        <v>46</v>
      </c>
      <c r="C11" s="19">
        <v>2000</v>
      </c>
      <c r="D11" s="14"/>
      <c r="E11" s="14"/>
      <c r="F11" s="99">
        <f t="shared" si="0"/>
        <v>0</v>
      </c>
      <c r="G11" s="19">
        <v>150</v>
      </c>
      <c r="H11" s="15">
        <v>0</v>
      </c>
      <c r="I11" s="15">
        <f>VLOOKUP(B11,$AK:$AQ,7,FALSE)/10000</f>
        <v>19.57</v>
      </c>
      <c r="J11" s="15"/>
      <c r="K11" s="20"/>
      <c r="L11" s="20"/>
      <c r="M11" s="15"/>
      <c r="N11" s="61">
        <f t="shared" si="1"/>
        <v>0</v>
      </c>
      <c r="O11" s="17" t="s">
        <v>39</v>
      </c>
      <c r="P11" s="15">
        <v>0</v>
      </c>
      <c r="Q11" s="103">
        <f>VLOOKUP(B11,$AK:$AQ,5,FALSE)</f>
        <v>1</v>
      </c>
      <c r="R11" s="76"/>
      <c r="S11" s="75"/>
      <c r="T11" s="75"/>
      <c r="U11" s="20"/>
      <c r="V11" s="18"/>
      <c r="W11" s="11"/>
      <c r="X11" s="15"/>
      <c r="Y11" s="15"/>
      <c r="Z11" s="83"/>
      <c r="AA11" s="83"/>
      <c r="AB11" s="15"/>
      <c r="AC11" s="84" t="e">
        <f t="shared" si="2"/>
        <v>#DIV/0!</v>
      </c>
      <c r="AD11" s="11">
        <v>2</v>
      </c>
      <c r="AE11" s="14">
        <v>0</v>
      </c>
      <c r="AF11" s="84">
        <f t="shared" si="3"/>
        <v>0</v>
      </c>
      <c r="AG11" s="84" t="e">
        <f t="shared" si="4"/>
        <v>#DIV/0!</v>
      </c>
      <c r="AH11" s="89"/>
      <c r="AK11" t="s">
        <v>68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ht="17.25" spans="1:43">
      <c r="A12" s="17"/>
      <c r="B12" s="32" t="s">
        <v>62</v>
      </c>
      <c r="C12" s="19">
        <v>2000</v>
      </c>
      <c r="D12" s="14"/>
      <c r="E12" s="14"/>
      <c r="F12" s="99">
        <f t="shared" si="0"/>
        <v>0</v>
      </c>
      <c r="G12" s="19">
        <v>150</v>
      </c>
      <c r="H12" s="15">
        <v>12</v>
      </c>
      <c r="I12" s="15">
        <f>VLOOKUP(B12,$AK:$AQ,7,FALSE)/10000</f>
        <v>72.7334</v>
      </c>
      <c r="J12" s="15"/>
      <c r="K12" s="20"/>
      <c r="L12" s="20"/>
      <c r="M12" s="15"/>
      <c r="N12" s="61">
        <f t="shared" si="1"/>
        <v>0</v>
      </c>
      <c r="O12" s="17" t="s">
        <v>39</v>
      </c>
      <c r="P12" s="15">
        <v>0</v>
      </c>
      <c r="Q12" s="103">
        <f>VLOOKUP(B12,$AK:$AQ,5,FALSE)</f>
        <v>1</v>
      </c>
      <c r="R12" s="76"/>
      <c r="S12" s="75"/>
      <c r="T12" s="75"/>
      <c r="U12" s="20"/>
      <c r="V12" s="18"/>
      <c r="W12" s="11"/>
      <c r="X12" s="15"/>
      <c r="Y12" s="15"/>
      <c r="Z12" s="83"/>
      <c r="AA12" s="83"/>
      <c r="AB12" s="15"/>
      <c r="AC12" s="84" t="e">
        <f t="shared" si="2"/>
        <v>#DIV/0!</v>
      </c>
      <c r="AD12" s="11">
        <v>2</v>
      </c>
      <c r="AE12" s="14">
        <v>1</v>
      </c>
      <c r="AF12" s="84">
        <f t="shared" si="3"/>
        <v>0.5</v>
      </c>
      <c r="AG12" s="84" t="e">
        <f t="shared" si="4"/>
        <v>#DIV/0!</v>
      </c>
      <c r="AH12" s="89"/>
      <c r="AK12" t="s">
        <v>71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ht="17.25" spans="1:43">
      <c r="A13" s="22"/>
      <c r="B13" s="35" t="s">
        <v>74</v>
      </c>
      <c r="C13" s="36">
        <v>2000</v>
      </c>
      <c r="D13" s="20"/>
      <c r="E13" s="20"/>
      <c r="F13" s="99">
        <f t="shared" si="0"/>
        <v>0</v>
      </c>
      <c r="G13" s="19">
        <v>150</v>
      </c>
      <c r="H13" s="15">
        <v>0</v>
      </c>
      <c r="I13" s="15">
        <f>VLOOKUP(B13,$AK:$AQ,7,FALSE)/10000</f>
        <v>19.3465</v>
      </c>
      <c r="J13" s="15">
        <f>19.7+11+20</f>
        <v>50.7</v>
      </c>
      <c r="K13" s="20">
        <v>100</v>
      </c>
      <c r="L13" s="20"/>
      <c r="M13" s="15"/>
      <c r="N13" s="61">
        <f t="shared" si="1"/>
        <v>0</v>
      </c>
      <c r="O13" s="22" t="s">
        <v>39</v>
      </c>
      <c r="P13" s="15">
        <v>0</v>
      </c>
      <c r="Q13" s="103">
        <f>VLOOKUP(B13,$AK:$AQ,5,FALSE)</f>
        <v>1</v>
      </c>
      <c r="R13" s="77"/>
      <c r="S13" s="75"/>
      <c r="T13" s="75"/>
      <c r="U13" s="20"/>
      <c r="V13" s="78"/>
      <c r="W13" s="11"/>
      <c r="X13" s="15"/>
      <c r="Y13" s="15"/>
      <c r="Z13" s="77"/>
      <c r="AA13" s="77"/>
      <c r="AB13" s="15"/>
      <c r="AC13" s="84" t="e">
        <f t="shared" si="2"/>
        <v>#DIV/0!</v>
      </c>
      <c r="AD13" s="11">
        <v>2</v>
      </c>
      <c r="AE13" s="14">
        <v>0</v>
      </c>
      <c r="AF13" s="84">
        <f t="shared" si="3"/>
        <v>0</v>
      </c>
      <c r="AG13" s="84" t="e">
        <f t="shared" si="4"/>
        <v>#DIV/0!</v>
      </c>
      <c r="AH13" s="89"/>
      <c r="AK13" t="s">
        <v>75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ht="17.25" spans="1:43">
      <c r="A14" s="22"/>
      <c r="B14" s="35" t="s">
        <v>56</v>
      </c>
      <c r="C14" s="36">
        <v>2000</v>
      </c>
      <c r="D14" s="20"/>
      <c r="E14" s="20"/>
      <c r="F14" s="99">
        <f t="shared" si="0"/>
        <v>0</v>
      </c>
      <c r="G14" s="19">
        <v>150</v>
      </c>
      <c r="H14" s="15">
        <v>0</v>
      </c>
      <c r="I14" s="15">
        <f>VLOOKUP(B14,$AK:$AQ,7,FALSE)/10000</f>
        <v>19</v>
      </c>
      <c r="J14" s="15"/>
      <c r="K14" s="20"/>
      <c r="L14" s="20"/>
      <c r="M14" s="15"/>
      <c r="N14" s="66">
        <f t="shared" si="1"/>
        <v>0</v>
      </c>
      <c r="O14" s="22" t="s">
        <v>39</v>
      </c>
      <c r="P14" s="15">
        <v>1</v>
      </c>
      <c r="Q14" s="103">
        <f>VLOOKUP(B14,$AK:$AQ,5,FALSE)</f>
        <v>1</v>
      </c>
      <c r="R14" s="77"/>
      <c r="S14" s="75">
        <v>1</v>
      </c>
      <c r="T14" s="75"/>
      <c r="U14" s="20"/>
      <c r="V14" s="78"/>
      <c r="W14" s="11"/>
      <c r="X14" s="15"/>
      <c r="Y14" s="15"/>
      <c r="Z14" s="77"/>
      <c r="AA14" s="77"/>
      <c r="AB14" s="15"/>
      <c r="AC14" s="86" t="e">
        <f t="shared" si="2"/>
        <v>#DIV/0!</v>
      </c>
      <c r="AD14" s="11">
        <v>2</v>
      </c>
      <c r="AE14" s="14">
        <v>1</v>
      </c>
      <c r="AF14" s="86">
        <f t="shared" si="3"/>
        <v>0.5</v>
      </c>
      <c r="AG14" s="84" t="e">
        <f t="shared" si="4"/>
        <v>#DIV/0!</v>
      </c>
      <c r="AH14" s="89"/>
      <c r="AK14" t="s">
        <v>78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ht="18.75" spans="1:43">
      <c r="A15" s="38"/>
      <c r="B15" s="39" t="s">
        <v>59</v>
      </c>
      <c r="C15" s="40">
        <f t="shared" ref="C15:G15" si="10">SUM(C10:C14)</f>
        <v>10000</v>
      </c>
      <c r="D15" s="26"/>
      <c r="E15" s="26">
        <f t="shared" si="10"/>
        <v>0</v>
      </c>
      <c r="F15" s="100">
        <f t="shared" si="0"/>
        <v>0</v>
      </c>
      <c r="G15" s="40">
        <f t="shared" si="10"/>
        <v>750</v>
      </c>
      <c r="H15" s="27">
        <v>12</v>
      </c>
      <c r="I15" s="27">
        <f t="shared" ref="I15:M15" si="11">SUM(I10:I14)</f>
        <v>130.6499</v>
      </c>
      <c r="J15" s="27">
        <f t="shared" si="11"/>
        <v>50.7</v>
      </c>
      <c r="K15" s="27"/>
      <c r="L15" s="27"/>
      <c r="M15" s="27">
        <f t="shared" si="11"/>
        <v>0</v>
      </c>
      <c r="N15" s="68">
        <f t="shared" si="1"/>
        <v>0</v>
      </c>
      <c r="O15" s="38" t="s">
        <v>39</v>
      </c>
      <c r="P15" s="63">
        <v>1</v>
      </c>
      <c r="Q15" s="63">
        <f t="shared" ref="Q15:U15" si="12">SUM(Q10:Q14)</f>
        <v>5</v>
      </c>
      <c r="R15" s="63">
        <f t="shared" si="12"/>
        <v>0</v>
      </c>
      <c r="S15" s="63">
        <f t="shared" si="12"/>
        <v>1</v>
      </c>
      <c r="T15" s="63">
        <f t="shared" si="12"/>
        <v>0</v>
      </c>
      <c r="U15" s="27">
        <f t="shared" si="12"/>
        <v>0</v>
      </c>
      <c r="V15" s="39" t="s">
        <v>39</v>
      </c>
      <c r="W15" s="65">
        <f t="shared" ref="W15:Y15" si="13">SUM(W10:W14)</f>
        <v>0</v>
      </c>
      <c r="X15" s="63">
        <f t="shared" si="13"/>
        <v>0</v>
      </c>
      <c r="Y15" s="62">
        <f t="shared" si="13"/>
        <v>0</v>
      </c>
      <c r="Z15" s="62"/>
      <c r="AA15" s="62"/>
      <c r="AB15" s="27">
        <f t="shared" ref="AB15:AE15" si="14">SUM(AB10:AB14)</f>
        <v>0</v>
      </c>
      <c r="AC15" s="85" t="e">
        <f t="shared" si="2"/>
        <v>#DIV/0!</v>
      </c>
      <c r="AD15" s="65">
        <f t="shared" si="14"/>
        <v>10</v>
      </c>
      <c r="AE15" s="62">
        <f t="shared" si="14"/>
        <v>2</v>
      </c>
      <c r="AF15" s="85">
        <f t="shared" si="3"/>
        <v>0.2</v>
      </c>
      <c r="AG15" s="85" t="e">
        <f t="shared" si="4"/>
        <v>#DIV/0!</v>
      </c>
      <c r="AH15" s="91"/>
      <c r="AK15" t="s">
        <v>80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ht="18" spans="1:43">
      <c r="A16" s="41" t="s">
        <v>83</v>
      </c>
      <c r="B16" s="12" t="s">
        <v>73</v>
      </c>
      <c r="C16" s="13" t="s">
        <v>39</v>
      </c>
      <c r="D16" s="14" t="s">
        <v>39</v>
      </c>
      <c r="E16" s="42" t="s">
        <v>39</v>
      </c>
      <c r="F16" s="99" t="s">
        <v>39</v>
      </c>
      <c r="G16" s="13">
        <v>1100</v>
      </c>
      <c r="H16" s="15">
        <v>41.6349623040674</v>
      </c>
      <c r="I16" s="15">
        <f>VLOOKUP(B16,$AK:$AQ,7,FALSE)/10000</f>
        <v>375.29</v>
      </c>
      <c r="J16" s="15">
        <f>29.8+33+20+20+20+20+38.855+20+15.1+40+45.5</f>
        <v>302.255</v>
      </c>
      <c r="K16" s="69"/>
      <c r="L16" s="15"/>
      <c r="M16" s="15"/>
      <c r="N16" s="16">
        <f t="shared" si="1"/>
        <v>0</v>
      </c>
      <c r="O16" s="11">
        <v>40</v>
      </c>
      <c r="P16" s="15">
        <v>0</v>
      </c>
      <c r="Q16" s="103">
        <f>VLOOKUP(B16,$AK:$AQ,5,FALSE)</f>
        <v>37</v>
      </c>
      <c r="R16" s="75"/>
      <c r="S16" s="75">
        <v>12</v>
      </c>
      <c r="T16" s="75">
        <v>2</v>
      </c>
      <c r="U16" s="15"/>
      <c r="V16" s="16"/>
      <c r="W16" s="11"/>
      <c r="X16" s="15"/>
      <c r="Y16" s="15"/>
      <c r="Z16" s="83"/>
      <c r="AA16" s="83"/>
      <c r="AB16" s="15"/>
      <c r="AC16" s="84" t="e">
        <f t="shared" si="2"/>
        <v>#DIV/0!</v>
      </c>
      <c r="AD16" s="11">
        <v>5</v>
      </c>
      <c r="AE16" s="14">
        <v>5</v>
      </c>
      <c r="AF16" s="84">
        <f t="shared" si="3"/>
        <v>1</v>
      </c>
      <c r="AG16" s="84" t="e">
        <f t="shared" ref="AG16:AG23" si="15">IF(N16&gt;1.2,1.2,N16)*0.6+IF(V16&gt;1.2,1.2,V16)*0.1+IF(AC16&gt;1.2,1.2,AC16)*0.2+IF(AF16&gt;1.2,1.2,AF16)*0.1</f>
        <v>#DIV/0!</v>
      </c>
      <c r="AH16" s="92" t="e">
        <f t="shared" ref="AH16:AH21" si="16">AG16</f>
        <v>#DIV/0!</v>
      </c>
      <c r="AK16" t="s">
        <v>84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34200</v>
      </c>
    </row>
    <row r="17" ht="18" spans="1:43">
      <c r="A17" s="41"/>
      <c r="B17" s="18" t="s">
        <v>66</v>
      </c>
      <c r="C17" s="19" t="s">
        <v>39</v>
      </c>
      <c r="D17" s="14" t="s">
        <v>39</v>
      </c>
      <c r="E17" s="42" t="s">
        <v>39</v>
      </c>
      <c r="F17" s="99" t="s">
        <v>39</v>
      </c>
      <c r="G17" s="19">
        <v>650</v>
      </c>
      <c r="H17" s="15">
        <v>15.9048732770901</v>
      </c>
      <c r="I17" s="106">
        <f>VLOOKUP(B17,$AK:$AQ,7,FALSE)/10000</f>
        <v>19.24</v>
      </c>
      <c r="J17" s="15">
        <f>57.5+25+20+40+59.8+59.8+40+20+30+14+5+1+20+30+5+41+15+22.6</f>
        <v>505.7</v>
      </c>
      <c r="K17" s="69"/>
      <c r="L17" s="15"/>
      <c r="M17" s="15"/>
      <c r="N17" s="61">
        <f t="shared" si="1"/>
        <v>0</v>
      </c>
      <c r="O17" s="17">
        <v>25</v>
      </c>
      <c r="P17" s="15">
        <v>2</v>
      </c>
      <c r="Q17" s="103">
        <f>VLOOKUP(B17,$AK:$AQ,5,FALSE)</f>
        <v>10</v>
      </c>
      <c r="R17" s="76">
        <v>7</v>
      </c>
      <c r="S17" s="75">
        <v>14</v>
      </c>
      <c r="T17" s="75"/>
      <c r="U17" s="15"/>
      <c r="V17" s="16"/>
      <c r="W17" s="11"/>
      <c r="X17" s="15"/>
      <c r="Y17" s="15"/>
      <c r="Z17" s="83"/>
      <c r="AA17" s="83"/>
      <c r="AB17" s="15"/>
      <c r="AC17" s="84" t="e">
        <f t="shared" si="2"/>
        <v>#DIV/0!</v>
      </c>
      <c r="AD17" s="11">
        <v>3</v>
      </c>
      <c r="AE17" s="14">
        <v>7</v>
      </c>
      <c r="AF17" s="84">
        <f t="shared" si="3"/>
        <v>2.33333333333333</v>
      </c>
      <c r="AG17" s="84" t="e">
        <f t="shared" si="15"/>
        <v>#DIV/0!</v>
      </c>
      <c r="AH17" s="92">
        <v>1.2</v>
      </c>
      <c r="AK17" t="s">
        <v>15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</row>
    <row r="18" ht="17.25" spans="1:43">
      <c r="A18" s="41"/>
      <c r="B18" s="12" t="s">
        <v>70</v>
      </c>
      <c r="C18" s="13" t="s">
        <v>39</v>
      </c>
      <c r="D18" s="14" t="s">
        <v>39</v>
      </c>
      <c r="E18" s="42" t="s">
        <v>39</v>
      </c>
      <c r="F18" s="99" t="s">
        <v>39</v>
      </c>
      <c r="G18" s="19">
        <v>650</v>
      </c>
      <c r="H18" s="15">
        <v>8.53797676287502</v>
      </c>
      <c r="I18" s="15">
        <f>VLOOKUP(B18,$AK:$AQ,7,FALSE)/10000</f>
        <v>182.2</v>
      </c>
      <c r="J18" s="15">
        <f>60+55+20+5+10+61+40+20+25.7+9.1</f>
        <v>305.8</v>
      </c>
      <c r="K18" s="69"/>
      <c r="L18" s="15"/>
      <c r="M18" s="15"/>
      <c r="N18" s="61">
        <f t="shared" si="1"/>
        <v>0</v>
      </c>
      <c r="O18" s="11">
        <v>25</v>
      </c>
      <c r="P18" s="15">
        <v>0</v>
      </c>
      <c r="Q18" s="103">
        <f>VLOOKUP(B18,$AK:$AQ,5,FALSE)</f>
        <v>10</v>
      </c>
      <c r="R18" s="75">
        <v>19</v>
      </c>
      <c r="S18" s="75">
        <v>11</v>
      </c>
      <c r="T18" s="75"/>
      <c r="U18" s="15"/>
      <c r="V18" s="16"/>
      <c r="W18" s="11"/>
      <c r="X18" s="15"/>
      <c r="Y18" s="15"/>
      <c r="Z18" s="83"/>
      <c r="AA18" s="83"/>
      <c r="AB18" s="15"/>
      <c r="AC18" s="84" t="e">
        <f t="shared" si="2"/>
        <v>#DIV/0!</v>
      </c>
      <c r="AD18" s="11">
        <v>3</v>
      </c>
      <c r="AE18" s="14">
        <v>4</v>
      </c>
      <c r="AF18" s="84">
        <f t="shared" si="3"/>
        <v>1.33333333333333</v>
      </c>
      <c r="AG18" s="84" t="e">
        <f t="shared" si="15"/>
        <v>#DIV/0!</v>
      </c>
      <c r="AH18" s="92" t="e">
        <f t="shared" si="16"/>
        <v>#DIV/0!</v>
      </c>
      <c r="AK18" t="s">
        <v>85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ht="18" spans="1:43">
      <c r="A19" s="41"/>
      <c r="B19" s="18" t="s">
        <v>52</v>
      </c>
      <c r="C19" s="19" t="s">
        <v>39</v>
      </c>
      <c r="D19" s="14" t="s">
        <v>39</v>
      </c>
      <c r="E19" s="42" t="s">
        <v>39</v>
      </c>
      <c r="F19" s="99" t="s">
        <v>39</v>
      </c>
      <c r="G19" s="19">
        <v>500</v>
      </c>
      <c r="H19" s="15">
        <v>67.8578022222753</v>
      </c>
      <c r="I19" s="106">
        <f>VLOOKUP(B19,$AK:$AQ,7,FALSE)/10000</f>
        <v>0</v>
      </c>
      <c r="J19" s="15">
        <f>19.8+7.5174+29.8+19.8+60+48+18.8826+4.2421+20+102.3+75+41.77+44+35.15+20+60+68+1</f>
        <v>675.2621</v>
      </c>
      <c r="K19" s="69"/>
      <c r="L19" s="15"/>
      <c r="M19" s="15"/>
      <c r="N19" s="61">
        <f t="shared" si="1"/>
        <v>0</v>
      </c>
      <c r="O19" s="17">
        <v>25</v>
      </c>
      <c r="P19" s="15">
        <v>4</v>
      </c>
      <c r="Q19" s="103">
        <f>VLOOKUP(B19,$AK:$AQ,5,FALSE)</f>
        <v>0</v>
      </c>
      <c r="R19" s="75"/>
      <c r="S19" s="75">
        <v>29</v>
      </c>
      <c r="T19" s="75"/>
      <c r="U19" s="15"/>
      <c r="V19" s="16"/>
      <c r="W19" s="17"/>
      <c r="X19" s="15"/>
      <c r="Y19" s="15"/>
      <c r="Z19" s="83"/>
      <c r="AA19" s="83"/>
      <c r="AB19" s="15"/>
      <c r="AC19" s="84" t="e">
        <f t="shared" si="2"/>
        <v>#DIV/0!</v>
      </c>
      <c r="AD19" s="17">
        <v>2</v>
      </c>
      <c r="AE19" s="14">
        <v>3</v>
      </c>
      <c r="AF19" s="84">
        <f t="shared" si="3"/>
        <v>1.5</v>
      </c>
      <c r="AG19" s="84" t="e">
        <f t="shared" si="15"/>
        <v>#DIV/0!</v>
      </c>
      <c r="AH19" s="93" t="e">
        <f t="shared" si="16"/>
        <v>#DIV/0!</v>
      </c>
      <c r="AK19" t="s">
        <v>87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300000</v>
      </c>
    </row>
    <row r="20" ht="18" spans="1:43">
      <c r="A20" s="41"/>
      <c r="B20" s="18" t="s">
        <v>35</v>
      </c>
      <c r="C20" s="19" t="s">
        <v>39</v>
      </c>
      <c r="D20" s="14" t="s">
        <v>39</v>
      </c>
      <c r="E20" s="42" t="s">
        <v>39</v>
      </c>
      <c r="F20" s="99" t="s">
        <v>39</v>
      </c>
      <c r="G20" s="19">
        <v>350</v>
      </c>
      <c r="H20" s="15">
        <v>6.93584603047312</v>
      </c>
      <c r="I20" s="106">
        <f>VLOOKUP(B20,$AK:$AQ,7,FALSE)/10000</f>
        <v>10</v>
      </c>
      <c r="J20" s="15">
        <f>32+9.7+35+20+20+7</f>
        <v>123.7</v>
      </c>
      <c r="K20" s="69"/>
      <c r="L20" s="15"/>
      <c r="M20" s="15"/>
      <c r="N20" s="61">
        <f t="shared" si="1"/>
        <v>0</v>
      </c>
      <c r="O20" s="17">
        <v>25</v>
      </c>
      <c r="P20" s="15">
        <v>3</v>
      </c>
      <c r="Q20" s="103">
        <f>VLOOKUP(B20,$AK:$AQ,5,FALSE)</f>
        <v>6</v>
      </c>
      <c r="R20" s="75">
        <v>19</v>
      </c>
      <c r="S20" s="75">
        <v>3</v>
      </c>
      <c r="T20" s="75"/>
      <c r="U20" s="15"/>
      <c r="V20" s="16"/>
      <c r="W20" s="17"/>
      <c r="X20" s="15"/>
      <c r="Y20" s="15"/>
      <c r="Z20" s="83"/>
      <c r="AA20" s="83"/>
      <c r="AB20" s="15"/>
      <c r="AC20" s="84" t="e">
        <f t="shared" si="2"/>
        <v>#DIV/0!</v>
      </c>
      <c r="AD20" s="17">
        <v>2</v>
      </c>
      <c r="AE20" s="14">
        <v>3</v>
      </c>
      <c r="AF20" s="84">
        <f t="shared" si="3"/>
        <v>1.5</v>
      </c>
      <c r="AG20" s="84" t="e">
        <f t="shared" si="15"/>
        <v>#DIV/0!</v>
      </c>
      <c r="AH20" s="93" t="e">
        <f t="shared" si="16"/>
        <v>#DIV/0!</v>
      </c>
      <c r="AK20" t="s">
        <v>88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ht="18" spans="1:43">
      <c r="A21" s="41"/>
      <c r="B21" s="12" t="s">
        <v>14</v>
      </c>
      <c r="C21" s="13" t="s">
        <v>39</v>
      </c>
      <c r="D21" s="14" t="s">
        <v>39</v>
      </c>
      <c r="E21" s="42" t="s">
        <v>39</v>
      </c>
      <c r="F21" s="99" t="s">
        <v>39</v>
      </c>
      <c r="G21" s="19">
        <v>350</v>
      </c>
      <c r="H21" s="15">
        <v>44.7069196019881</v>
      </c>
      <c r="I21" s="106">
        <f>VLOOKUP(B21,$AK:$AQ,7,FALSE)/10000</f>
        <v>54</v>
      </c>
      <c r="J21" s="15">
        <f>13+47.6+34.8+15.4+21.5+7.5002+30+5.05+40+5+49.5+30+40+44.8+10</f>
        <v>394.1502</v>
      </c>
      <c r="K21" s="69"/>
      <c r="L21" s="15"/>
      <c r="M21" s="15"/>
      <c r="N21" s="61">
        <f t="shared" si="1"/>
        <v>0</v>
      </c>
      <c r="O21" s="11">
        <v>25</v>
      </c>
      <c r="P21" s="15">
        <v>4</v>
      </c>
      <c r="Q21" s="103">
        <f>VLOOKUP(B21,$AK:$AQ,5,FALSE)</f>
        <v>6</v>
      </c>
      <c r="R21" s="75">
        <v>2</v>
      </c>
      <c r="S21" s="75">
        <v>16</v>
      </c>
      <c r="T21" s="75"/>
      <c r="U21" s="15"/>
      <c r="V21" s="16"/>
      <c r="W21" s="11"/>
      <c r="X21" s="15"/>
      <c r="Y21" s="15"/>
      <c r="Z21" s="83"/>
      <c r="AA21" s="83"/>
      <c r="AB21" s="15"/>
      <c r="AC21" s="84" t="e">
        <f t="shared" si="2"/>
        <v>#DIV/0!</v>
      </c>
      <c r="AD21" s="11">
        <v>2</v>
      </c>
      <c r="AE21" s="14">
        <v>3</v>
      </c>
      <c r="AF21" s="84">
        <f t="shared" si="3"/>
        <v>1.5</v>
      </c>
      <c r="AG21" s="84" t="e">
        <f t="shared" si="15"/>
        <v>#DIV/0!</v>
      </c>
      <c r="AH21" s="93" t="e">
        <f t="shared" si="16"/>
        <v>#DIV/0!</v>
      </c>
      <c r="AK21" t="s">
        <v>91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ht="18" spans="1:43">
      <c r="A22" s="41"/>
      <c r="B22" s="12" t="s">
        <v>47</v>
      </c>
      <c r="C22" s="13"/>
      <c r="D22" s="14"/>
      <c r="E22" s="42"/>
      <c r="F22" s="99"/>
      <c r="G22" s="13">
        <v>200</v>
      </c>
      <c r="H22" s="15">
        <v>49.8532830924449</v>
      </c>
      <c r="I22" s="106">
        <f>VLOOKUP(B22,$AK:$AQ,7,FALSE)/10000</f>
        <v>0</v>
      </c>
      <c r="J22" s="15">
        <f>37+64.3135+19.99+18.8+21.5+18+30+10+15+40+79+50+30</f>
        <v>433.6035</v>
      </c>
      <c r="K22" s="69"/>
      <c r="L22" s="15"/>
      <c r="M22" s="15"/>
      <c r="N22" s="61">
        <f t="shared" si="1"/>
        <v>0</v>
      </c>
      <c r="O22" s="11">
        <v>25</v>
      </c>
      <c r="P22" s="15">
        <v>6</v>
      </c>
      <c r="Q22" s="103">
        <f>VLOOKUP(B22,$AK:$AQ,5,FALSE)</f>
        <v>0</v>
      </c>
      <c r="R22" s="75"/>
      <c r="S22" s="75">
        <v>29</v>
      </c>
      <c r="T22" s="75"/>
      <c r="U22" s="15"/>
      <c r="V22" s="16"/>
      <c r="W22" s="11"/>
      <c r="X22" s="15"/>
      <c r="Y22" s="15"/>
      <c r="Z22" s="83"/>
      <c r="AA22" s="83"/>
      <c r="AB22" s="15"/>
      <c r="AC22" s="84" t="e">
        <f t="shared" si="2"/>
        <v>#DIV/0!</v>
      </c>
      <c r="AD22" s="11">
        <v>2</v>
      </c>
      <c r="AE22" s="14">
        <v>3</v>
      </c>
      <c r="AF22" s="84">
        <f t="shared" si="3"/>
        <v>1.5</v>
      </c>
      <c r="AG22" s="84" t="e">
        <f t="shared" si="15"/>
        <v>#DIV/0!</v>
      </c>
      <c r="AH22" s="92">
        <f>1.1</f>
        <v>1.1</v>
      </c>
      <c r="AK22" t="s">
        <v>92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ht="18.75" spans="1:43">
      <c r="A23" s="43"/>
      <c r="B23" s="24" t="s">
        <v>59</v>
      </c>
      <c r="C23" s="25" t="s">
        <v>39</v>
      </c>
      <c r="D23" s="26" t="s">
        <v>39</v>
      </c>
      <c r="E23" s="26" t="s">
        <v>39</v>
      </c>
      <c r="F23" s="100" t="s">
        <v>39</v>
      </c>
      <c r="G23" s="25">
        <f t="shared" ref="G23:J23" si="17">SUM(G16:G22)</f>
        <v>3800</v>
      </c>
      <c r="H23" s="63">
        <v>235.431663291214</v>
      </c>
      <c r="I23" s="63">
        <f t="shared" si="17"/>
        <v>640.73</v>
      </c>
      <c r="J23" s="63">
        <f t="shared" si="17"/>
        <v>2740.4708</v>
      </c>
      <c r="K23" s="63"/>
      <c r="L23" s="63"/>
      <c r="M23" s="63">
        <f>SUM(M16:M22)</f>
        <v>0</v>
      </c>
      <c r="N23" s="29">
        <f t="shared" si="1"/>
        <v>0</v>
      </c>
      <c r="O23" s="65">
        <f>SUM(O16:O22)</f>
        <v>190</v>
      </c>
      <c r="P23" s="63">
        <v>19</v>
      </c>
      <c r="Q23" s="63">
        <f t="shared" ref="Q23:T23" si="18">SUM(Q16:Q21)</f>
        <v>69</v>
      </c>
      <c r="R23" s="63">
        <f t="shared" si="18"/>
        <v>47</v>
      </c>
      <c r="S23" s="63">
        <f t="shared" ref="S23:Y23" si="19">SUM(S16:S22)</f>
        <v>114</v>
      </c>
      <c r="T23" s="63">
        <f t="shared" si="18"/>
        <v>2</v>
      </c>
      <c r="U23" s="63">
        <f t="shared" si="19"/>
        <v>0</v>
      </c>
      <c r="V23" s="29">
        <f>U23/O23</f>
        <v>0</v>
      </c>
      <c r="W23" s="65">
        <f t="shared" si="19"/>
        <v>0</v>
      </c>
      <c r="X23" s="63">
        <f t="shared" si="19"/>
        <v>0</v>
      </c>
      <c r="Y23" s="62">
        <f t="shared" si="19"/>
        <v>0</v>
      </c>
      <c r="Z23" s="62"/>
      <c r="AA23" s="62">
        <f t="shared" ref="AA23:AE23" si="20">SUM(AA16:AA22)</f>
        <v>0</v>
      </c>
      <c r="AB23" s="63">
        <f t="shared" si="20"/>
        <v>0</v>
      </c>
      <c r="AC23" s="85" t="e">
        <f t="shared" si="2"/>
        <v>#DIV/0!</v>
      </c>
      <c r="AD23" s="65">
        <f t="shared" si="20"/>
        <v>19</v>
      </c>
      <c r="AE23" s="62">
        <f t="shared" si="20"/>
        <v>28</v>
      </c>
      <c r="AF23" s="85">
        <f t="shared" si="3"/>
        <v>1.47368421052632</v>
      </c>
      <c r="AG23" s="85" t="e">
        <f t="shared" si="15"/>
        <v>#DIV/0!</v>
      </c>
      <c r="AH23" s="90" t="s">
        <v>39</v>
      </c>
      <c r="AK23" t="s">
        <v>95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ht="19.5" spans="1:43">
      <c r="A24" s="44" t="s">
        <v>59</v>
      </c>
      <c r="B24" s="45"/>
      <c r="C24" s="44">
        <f>C9+C15</f>
        <v>20000</v>
      </c>
      <c r="D24" s="46">
        <f>SUM(D9,D15)</f>
        <v>0</v>
      </c>
      <c r="E24" s="46">
        <f>E9+E15</f>
        <v>0</v>
      </c>
      <c r="F24" s="102">
        <f>E24/C24</f>
        <v>0</v>
      </c>
      <c r="G24" s="44">
        <f>G9+G15+G23</f>
        <v>5350</v>
      </c>
      <c r="H24" s="47">
        <v>268.881663291215</v>
      </c>
      <c r="I24" s="47">
        <f t="shared" ref="I24:K24" si="21">SUM(I9,I15,I23)</f>
        <v>862.9821</v>
      </c>
      <c r="J24" s="47">
        <f t="shared" si="21"/>
        <v>2840.9708</v>
      </c>
      <c r="K24" s="47">
        <f t="shared" si="21"/>
        <v>0</v>
      </c>
      <c r="L24" s="47">
        <f>SUM(L4:L23)</f>
        <v>0</v>
      </c>
      <c r="M24" s="46">
        <f>SUM(M9,M15,M23)</f>
        <v>0</v>
      </c>
      <c r="N24" s="48">
        <f t="shared" si="1"/>
        <v>0</v>
      </c>
      <c r="O24" s="44">
        <f>O23</f>
        <v>190</v>
      </c>
      <c r="P24" s="47">
        <v>20</v>
      </c>
      <c r="Q24" s="47">
        <f t="shared" ref="Q24:U24" si="22">Q23+Q15+Q9</f>
        <v>75</v>
      </c>
      <c r="R24" s="47">
        <f t="shared" si="22"/>
        <v>47</v>
      </c>
      <c r="S24" s="47"/>
      <c r="T24" s="47"/>
      <c r="U24" s="47">
        <f t="shared" si="22"/>
        <v>0</v>
      </c>
      <c r="V24" s="48">
        <f>U24/O24</f>
        <v>0</v>
      </c>
      <c r="W24" s="79">
        <f t="shared" ref="W24:Y24" si="23">SUM(W9,W15,W23)</f>
        <v>0</v>
      </c>
      <c r="X24" s="47">
        <f t="shared" si="23"/>
        <v>0</v>
      </c>
      <c r="Y24" s="47">
        <f t="shared" si="23"/>
        <v>0</v>
      </c>
      <c r="Z24" s="47">
        <f>SUM(Z16:Z23)</f>
        <v>0</v>
      </c>
      <c r="AA24" s="47">
        <f t="shared" ref="AA24:AE24" si="24">SUM(AA9,AA15,AA23)</f>
        <v>0</v>
      </c>
      <c r="AB24" s="47">
        <f t="shared" si="24"/>
        <v>0</v>
      </c>
      <c r="AC24" s="48" t="e">
        <f t="shared" si="2"/>
        <v>#DIV/0!</v>
      </c>
      <c r="AD24" s="79">
        <f t="shared" si="24"/>
        <v>40</v>
      </c>
      <c r="AE24" s="87">
        <f t="shared" si="24"/>
        <v>36</v>
      </c>
      <c r="AF24" s="48">
        <f t="shared" si="3"/>
        <v>0.9</v>
      </c>
      <c r="AG24" s="48" t="s">
        <v>39</v>
      </c>
      <c r="AH24" s="94" t="s">
        <v>39</v>
      </c>
      <c r="AK24" t="s">
        <v>14</v>
      </c>
      <c r="AL24">
        <v>0</v>
      </c>
      <c r="AM24">
        <v>0</v>
      </c>
      <c r="AN24">
        <v>0</v>
      </c>
      <c r="AO24">
        <v>6</v>
      </c>
      <c r="AP24">
        <v>0</v>
      </c>
      <c r="AQ24">
        <v>540000</v>
      </c>
    </row>
    <row r="25" spans="37:43">
      <c r="AK25" t="s">
        <v>100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37:43">
      <c r="AK26" t="s">
        <v>103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37:43">
      <c r="AK27" t="s">
        <v>106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37:43">
      <c r="AK28" t="s">
        <v>110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37:43">
      <c r="AK29" t="s">
        <v>112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37:43">
      <c r="AK30" t="s">
        <v>114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37:43">
      <c r="AK31" t="s">
        <v>117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37:43">
      <c r="AK32" t="s">
        <v>119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37:43">
      <c r="AK33" t="s">
        <v>121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37:43"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37:43">
      <c r="AK35" t="s">
        <v>126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37:43">
      <c r="AK36" t="s">
        <v>128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</row>
    <row r="37" spans="37:43">
      <c r="AK37" t="s">
        <v>130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37:43">
      <c r="AK38" t="s">
        <v>132</v>
      </c>
      <c r="AL38">
        <v>0</v>
      </c>
      <c r="AM38">
        <v>0</v>
      </c>
      <c r="AN38">
        <v>0</v>
      </c>
      <c r="AO38">
        <v>13</v>
      </c>
      <c r="AP38">
        <v>0</v>
      </c>
      <c r="AQ38">
        <v>0</v>
      </c>
    </row>
    <row r="39" spans="37:43">
      <c r="AK39" t="s">
        <v>42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</row>
    <row r="40" spans="37:43">
      <c r="AK40" t="s">
        <v>134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37:43">
      <c r="AK41" t="s">
        <v>135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37:43">
      <c r="AK42" t="s">
        <v>136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37:43">
      <c r="AK43" t="s">
        <v>46</v>
      </c>
      <c r="AL43">
        <v>0</v>
      </c>
      <c r="AM43">
        <v>0</v>
      </c>
      <c r="AN43">
        <v>20000</v>
      </c>
      <c r="AO43">
        <v>1</v>
      </c>
      <c r="AP43">
        <v>0</v>
      </c>
      <c r="AQ43">
        <v>195700</v>
      </c>
    </row>
    <row r="44" spans="37:43">
      <c r="AK44" t="s">
        <v>137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37:43">
      <c r="AK45" t="s">
        <v>138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37:43">
      <c r="AK46" t="s">
        <v>139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37:43">
      <c r="AK47" t="s">
        <v>140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37:43">
      <c r="AK48" t="s">
        <v>141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37:43">
      <c r="AK49" t="s">
        <v>142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37:43">
      <c r="AK50" t="s">
        <v>36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</row>
    <row r="51" spans="37:43">
      <c r="AK51" t="s">
        <v>143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37:43">
      <c r="AK52" t="s">
        <v>144</v>
      </c>
      <c r="AL52">
        <v>0</v>
      </c>
      <c r="AM52">
        <v>0</v>
      </c>
      <c r="AN52">
        <v>3000</v>
      </c>
      <c r="AO52">
        <v>0</v>
      </c>
      <c r="AP52">
        <v>0</v>
      </c>
      <c r="AQ52">
        <v>8500</v>
      </c>
    </row>
    <row r="53" spans="37:43">
      <c r="AK53" t="s">
        <v>145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37:43">
      <c r="AK54" t="s">
        <v>146</v>
      </c>
      <c r="AL54">
        <v>0</v>
      </c>
      <c r="AM54">
        <v>0</v>
      </c>
      <c r="AN54">
        <v>0</v>
      </c>
      <c r="AO54">
        <v>6</v>
      </c>
      <c r="AP54">
        <v>0</v>
      </c>
      <c r="AQ54">
        <v>90000</v>
      </c>
    </row>
    <row r="55" spans="37:43">
      <c r="AK55" t="s">
        <v>147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37:43">
      <c r="AK56" t="s">
        <v>148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200000</v>
      </c>
    </row>
    <row r="57" spans="37:43">
      <c r="AK57" t="s">
        <v>149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37:43">
      <c r="AK58" t="s">
        <v>150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37:43">
      <c r="AK59" t="s">
        <v>151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37:43">
      <c r="AK60" t="s">
        <v>152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37:43">
      <c r="AK61" t="s">
        <v>153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37:43">
      <c r="AK62" t="s">
        <v>154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37:43">
      <c r="AK63" t="s">
        <v>155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37:43">
      <c r="AK64" t="s">
        <v>156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37:43">
      <c r="AK65" t="s">
        <v>157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37:43">
      <c r="AK66" t="s">
        <v>158</v>
      </c>
      <c r="AL66">
        <v>0</v>
      </c>
      <c r="AM66">
        <v>0</v>
      </c>
      <c r="AN66">
        <v>0</v>
      </c>
      <c r="AO66">
        <v>4</v>
      </c>
      <c r="AP66">
        <v>0</v>
      </c>
      <c r="AQ66">
        <v>0</v>
      </c>
    </row>
    <row r="67" spans="37:43">
      <c r="AK67" t="s">
        <v>159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37:43">
      <c r="AK68" t="s">
        <v>160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37:43">
      <c r="AK69" t="s">
        <v>161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20000</v>
      </c>
    </row>
    <row r="70" spans="37:43">
      <c r="AK70" t="s">
        <v>162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2000</v>
      </c>
    </row>
    <row r="71" spans="37:43">
      <c r="AK71" t="s">
        <v>55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</row>
    <row r="72" spans="37:43">
      <c r="AK72" t="s">
        <v>163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37:43">
      <c r="AK73" t="s">
        <v>164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37:43">
      <c r="AK74" t="s">
        <v>165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37:43">
      <c r="AK75" t="s">
        <v>166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2600</v>
      </c>
    </row>
    <row r="76" spans="37:43">
      <c r="AK76" t="s">
        <v>167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37:43">
      <c r="AK77" t="s">
        <v>168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37:43">
      <c r="AK78" t="s">
        <v>58</v>
      </c>
      <c r="AL78">
        <v>0</v>
      </c>
      <c r="AM78">
        <v>0</v>
      </c>
      <c r="AN78">
        <v>11700</v>
      </c>
      <c r="AO78">
        <v>1</v>
      </c>
      <c r="AP78">
        <v>0</v>
      </c>
      <c r="AQ78">
        <v>281700</v>
      </c>
    </row>
    <row r="79" spans="37:43">
      <c r="AK79" t="s">
        <v>169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37:43">
      <c r="AK80" t="s">
        <v>170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</row>
    <row r="81" spans="37:43">
      <c r="AK81" t="s">
        <v>171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37:43">
      <c r="AK82" t="s">
        <v>172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37:43">
      <c r="AK83" t="s">
        <v>173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37:43">
      <c r="AK84" t="s">
        <v>174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37:43">
      <c r="AK85" t="s">
        <v>35</v>
      </c>
      <c r="AL85">
        <v>0</v>
      </c>
      <c r="AM85">
        <v>0</v>
      </c>
      <c r="AN85">
        <v>0</v>
      </c>
      <c r="AO85">
        <v>6</v>
      </c>
      <c r="AP85">
        <v>0</v>
      </c>
      <c r="AQ85">
        <v>100000</v>
      </c>
    </row>
    <row r="86" spans="37:43">
      <c r="AK86" t="s">
        <v>175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37:43">
      <c r="AK87" t="s">
        <v>176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37:43">
      <c r="AK88" t="s">
        <v>177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37:43">
      <c r="AK89" t="s">
        <v>178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37:43">
      <c r="AK90" t="s">
        <v>179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37:43">
      <c r="AK91" t="s">
        <v>67</v>
      </c>
      <c r="AL91">
        <v>0</v>
      </c>
      <c r="AM91">
        <v>0</v>
      </c>
      <c r="AN91">
        <v>0</v>
      </c>
      <c r="AO91">
        <v>2</v>
      </c>
      <c r="AP91">
        <v>0</v>
      </c>
      <c r="AQ91">
        <v>0</v>
      </c>
    </row>
    <row r="92" spans="37:43">
      <c r="AK92" t="s">
        <v>180</v>
      </c>
      <c r="AL92">
        <v>0</v>
      </c>
      <c r="AM92">
        <v>0</v>
      </c>
      <c r="AN92">
        <v>2000</v>
      </c>
      <c r="AO92">
        <v>0</v>
      </c>
      <c r="AP92">
        <v>0</v>
      </c>
      <c r="AQ92">
        <v>138000</v>
      </c>
    </row>
    <row r="93" spans="37:43">
      <c r="AK93" t="s">
        <v>181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</row>
    <row r="94" spans="37:43">
      <c r="AK94" t="s">
        <v>182</v>
      </c>
      <c r="AL94">
        <v>0</v>
      </c>
      <c r="AM94">
        <v>0</v>
      </c>
      <c r="AN94">
        <v>0</v>
      </c>
      <c r="AO94">
        <v>4</v>
      </c>
      <c r="AP94">
        <v>0</v>
      </c>
      <c r="AQ94">
        <v>0</v>
      </c>
    </row>
    <row r="95" spans="37:43">
      <c r="AK95" t="s">
        <v>183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37:43">
      <c r="AK96" t="s">
        <v>184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37:43">
      <c r="AK97" t="s">
        <v>185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37:43">
      <c r="AK98" t="s">
        <v>186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37:43">
      <c r="AK99" t="s">
        <v>187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37:43">
      <c r="AK100" t="s">
        <v>188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37:43">
      <c r="AK101" t="s">
        <v>189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37:43">
      <c r="AK102" t="s">
        <v>190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37:43">
      <c r="AK103" t="s">
        <v>191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37:43">
      <c r="AK104" t="s">
        <v>192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37:43">
      <c r="AK105" t="s">
        <v>193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37:43">
      <c r="AK106" t="s">
        <v>194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37:43">
      <c r="AK107" t="s">
        <v>195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</row>
    <row r="108" spans="37:43">
      <c r="AK108" t="s">
        <v>196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37:43">
      <c r="AK109" t="s">
        <v>197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37:43">
      <c r="AK110" t="s">
        <v>41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100000</v>
      </c>
    </row>
    <row r="111" spans="37:43">
      <c r="AK111" t="s">
        <v>198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37:43">
      <c r="AK112" t="s">
        <v>199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37:43">
      <c r="AK113" t="s">
        <v>200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37:43">
      <c r="AK114" t="s">
        <v>201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37:43">
      <c r="AK115" t="s">
        <v>202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37:43">
      <c r="AK116" t="s">
        <v>203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37:43">
      <c r="AK117" t="s">
        <v>204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37:43">
      <c r="AK118" t="s">
        <v>205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37:43">
      <c r="AK119" t="s">
        <v>206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37:43">
      <c r="AK120" t="s">
        <v>207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37:43">
      <c r="AK121" t="s">
        <v>208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37:43">
      <c r="AK122" t="s">
        <v>209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37:43">
      <c r="AK123" t="s">
        <v>210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37:43">
      <c r="AK124" t="s">
        <v>211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37:43">
      <c r="AK125" t="s">
        <v>43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155000</v>
      </c>
    </row>
    <row r="126" spans="37:43">
      <c r="AK126" t="s">
        <v>212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37:43">
      <c r="AK127" t="s">
        <v>213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37:43">
      <c r="AK128" t="s">
        <v>214</v>
      </c>
      <c r="AL128">
        <v>0</v>
      </c>
      <c r="AM128">
        <v>0</v>
      </c>
      <c r="AN128">
        <v>20000</v>
      </c>
      <c r="AO128">
        <v>0</v>
      </c>
      <c r="AP128">
        <v>0</v>
      </c>
      <c r="AQ128">
        <v>20000</v>
      </c>
    </row>
    <row r="129" spans="37:43">
      <c r="AK129" t="s">
        <v>215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37:43">
      <c r="AK130" t="s">
        <v>216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37:43">
      <c r="AK131" t="s">
        <v>217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37:43">
      <c r="AK132" t="s">
        <v>218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37:43">
      <c r="AK133" t="s">
        <v>219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37:43">
      <c r="AK134" t="s">
        <v>220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37:43">
      <c r="AK135" t="s">
        <v>221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37:43">
      <c r="AK136" t="s">
        <v>222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37:43">
      <c r="AK137" t="s">
        <v>223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37:43">
      <c r="AK138" t="s">
        <v>224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37:43">
      <c r="AK139" t="s">
        <v>50</v>
      </c>
      <c r="AL139">
        <v>0</v>
      </c>
      <c r="AM139">
        <v>0</v>
      </c>
      <c r="AN139">
        <v>10000</v>
      </c>
      <c r="AO139">
        <v>0</v>
      </c>
      <c r="AP139">
        <v>0</v>
      </c>
      <c r="AQ139">
        <v>364283</v>
      </c>
    </row>
    <row r="140" spans="37:43">
      <c r="AK140" t="s">
        <v>225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37:43">
      <c r="AK141" t="s">
        <v>787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</row>
    <row r="142" spans="37:43">
      <c r="AK142" t="s">
        <v>226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37:43">
      <c r="AK143" t="s">
        <v>227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</row>
    <row r="144" spans="37:43">
      <c r="AK144" t="s">
        <v>228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37:43">
      <c r="AK145" t="s">
        <v>229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37:43">
      <c r="AK146" t="s">
        <v>51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37:43">
      <c r="AK147" t="s">
        <v>230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37:43">
      <c r="AK148" t="s">
        <v>231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37:43">
      <c r="AK149" t="s">
        <v>232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37:43">
      <c r="AK150" t="s">
        <v>233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37:43">
      <c r="AK151" t="s">
        <v>234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37:43">
      <c r="AK152" t="s">
        <v>235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37:43">
      <c r="AK153" t="s">
        <v>236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70000</v>
      </c>
    </row>
    <row r="154" spans="37:43">
      <c r="AK154" t="s">
        <v>237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37:43">
      <c r="AK155" t="s">
        <v>238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37:43">
      <c r="AK156" t="s">
        <v>239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37:43">
      <c r="AK157" t="s">
        <v>240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37:43">
      <c r="AK158" t="s">
        <v>241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37:43">
      <c r="AK159" t="s">
        <v>242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37:43">
      <c r="AK160" t="s">
        <v>243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37:43">
      <c r="AK161" t="s">
        <v>244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37:43">
      <c r="AK162" t="s">
        <v>245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37:43">
      <c r="AK163" t="s">
        <v>246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37:43">
      <c r="AK164" t="s">
        <v>247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37:43">
      <c r="AK165" t="s">
        <v>248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37:43">
      <c r="AK166" t="s">
        <v>249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37:43">
      <c r="AK167" t="s">
        <v>250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37:43">
      <c r="AK168" t="s">
        <v>251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37:43">
      <c r="AK169" t="s">
        <v>252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37:43">
      <c r="AK170" t="s">
        <v>253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70000</v>
      </c>
    </row>
    <row r="171" spans="37:43">
      <c r="AK171" t="s">
        <v>254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37:43">
      <c r="AK172" t="s">
        <v>255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37:43">
      <c r="AK173" t="s">
        <v>256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37:43">
      <c r="AK174" t="s">
        <v>257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37:43">
      <c r="AK175" t="s">
        <v>258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37:43">
      <c r="AK176" t="s">
        <v>259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37:43">
      <c r="AK177" t="s">
        <v>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37:43">
      <c r="AK178" t="s">
        <v>260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37:43">
      <c r="AK179" t="s">
        <v>261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37:43">
      <c r="AK180" t="s">
        <v>262</v>
      </c>
      <c r="AL180">
        <v>0</v>
      </c>
      <c r="AM180">
        <v>0</v>
      </c>
      <c r="AN180">
        <v>100000</v>
      </c>
      <c r="AO180">
        <v>0</v>
      </c>
      <c r="AP180">
        <v>0</v>
      </c>
      <c r="AQ180">
        <v>100000</v>
      </c>
    </row>
    <row r="181" spans="37:43">
      <c r="AK181" t="s">
        <v>263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37:43">
      <c r="AK182" t="s">
        <v>264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5200</v>
      </c>
    </row>
    <row r="183" spans="37:43">
      <c r="AK183" t="s">
        <v>265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33000</v>
      </c>
    </row>
    <row r="184" spans="37:43">
      <c r="AK184" t="s">
        <v>266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37:43">
      <c r="AK185" t="s">
        <v>267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37:43">
      <c r="AK186" t="s">
        <v>268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37:43">
      <c r="AK187" t="s">
        <v>269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37:43">
      <c r="AK188" t="s">
        <v>270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37:43">
      <c r="AK189" t="s">
        <v>271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37:43">
      <c r="AK190" t="s">
        <v>272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37:43">
      <c r="AK191" t="s">
        <v>273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37:43">
      <c r="AK192" t="s">
        <v>274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37:43">
      <c r="AK193" t="s">
        <v>275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37:43">
      <c r="AK194" t="s">
        <v>276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6000</v>
      </c>
    </row>
    <row r="195" spans="37:43">
      <c r="AK195" t="s">
        <v>277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37:43">
      <c r="AK196" t="s">
        <v>278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37:43">
      <c r="AK197" t="s">
        <v>279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37:43">
      <c r="AK198" t="s">
        <v>280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37:43">
      <c r="AK199" t="s">
        <v>281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37:43">
      <c r="AK200" t="s">
        <v>282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37:43">
      <c r="AK201" t="s">
        <v>283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37:43">
      <c r="AK202" t="s">
        <v>284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37:43">
      <c r="AK203" t="s">
        <v>285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37:43">
      <c r="AK204" t="s">
        <v>286</v>
      </c>
      <c r="AL204">
        <v>0</v>
      </c>
      <c r="AM204">
        <v>0</v>
      </c>
      <c r="AN204">
        <v>56000</v>
      </c>
      <c r="AO204">
        <v>0</v>
      </c>
      <c r="AP204">
        <v>0</v>
      </c>
      <c r="AQ204">
        <v>186000</v>
      </c>
    </row>
    <row r="205" spans="37:43">
      <c r="AK205" t="s">
        <v>287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37:43">
      <c r="AK206" t="s">
        <v>288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37:43">
      <c r="AK207" t="s">
        <v>289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37:43">
      <c r="AK208" t="s">
        <v>290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37:43">
      <c r="AK209" t="s">
        <v>291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37:43">
      <c r="AK210" t="s">
        <v>292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37:43">
      <c r="AK211" t="s">
        <v>293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37:43">
      <c r="AK212" t="s">
        <v>294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37:43">
      <c r="AK213" t="s">
        <v>295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37:43">
      <c r="AK214" t="s">
        <v>296</v>
      </c>
      <c r="AL214">
        <v>0</v>
      </c>
      <c r="AM214">
        <v>0</v>
      </c>
      <c r="AN214">
        <v>0</v>
      </c>
      <c r="AO214">
        <v>5</v>
      </c>
      <c r="AP214">
        <v>0</v>
      </c>
      <c r="AQ214">
        <v>0</v>
      </c>
    </row>
    <row r="215" spans="37:43">
      <c r="AK215" t="s">
        <v>297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37:43">
      <c r="AK216" t="s">
        <v>61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37:43">
      <c r="AK217" t="s">
        <v>298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37:43">
      <c r="AK218" t="s">
        <v>299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37:43">
      <c r="AK219" t="s">
        <v>300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37:43">
      <c r="AK220" t="s">
        <v>301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37:43">
      <c r="AK221" t="s">
        <v>302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37:43">
      <c r="AK222" t="s">
        <v>303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37:43">
      <c r="AK223" t="s">
        <v>304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37:43">
      <c r="AK224" t="s">
        <v>305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37:43">
      <c r="AK225" t="s">
        <v>306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37:43">
      <c r="AK226" t="s">
        <v>307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37:43">
      <c r="AK227" t="s">
        <v>308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37:43">
      <c r="AK228" t="s">
        <v>309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37:43">
      <c r="AK229" t="s">
        <v>310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37:43">
      <c r="AK230" t="s">
        <v>311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37:43">
      <c r="AK231" t="s">
        <v>312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37:43">
      <c r="AK232" t="s">
        <v>313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37:43">
      <c r="AK233" t="s">
        <v>314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37:43">
      <c r="AK234" t="s">
        <v>315</v>
      </c>
      <c r="AL234">
        <v>0</v>
      </c>
      <c r="AM234">
        <v>0</v>
      </c>
      <c r="AN234">
        <v>0</v>
      </c>
      <c r="AO234">
        <v>2</v>
      </c>
      <c r="AP234">
        <v>0</v>
      </c>
      <c r="AQ234">
        <v>0</v>
      </c>
    </row>
    <row r="235" spans="37:43">
      <c r="AK235" t="s">
        <v>82</v>
      </c>
      <c r="AL235">
        <v>0</v>
      </c>
      <c r="AM235">
        <v>0</v>
      </c>
      <c r="AN235">
        <v>0</v>
      </c>
      <c r="AO235">
        <v>3</v>
      </c>
      <c r="AP235">
        <v>0</v>
      </c>
      <c r="AQ235">
        <v>90000</v>
      </c>
    </row>
    <row r="236" spans="37:43">
      <c r="AK236" t="s">
        <v>316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37:43">
      <c r="AK237" t="s">
        <v>317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37:43">
      <c r="AK238" t="s">
        <v>318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37:43">
      <c r="AK239" t="s">
        <v>319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37:43">
      <c r="AK240" t="s">
        <v>320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37:43">
      <c r="AK241" t="s">
        <v>52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37:43">
      <c r="AK242" t="s">
        <v>321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37:43">
      <c r="AK243" t="s">
        <v>322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37:43">
      <c r="AK244" t="s">
        <v>69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291000</v>
      </c>
    </row>
    <row r="245" spans="37:43">
      <c r="AK245" t="s">
        <v>323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37:43">
      <c r="AK246" t="s">
        <v>324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37:43">
      <c r="AK247" t="s">
        <v>325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37:43">
      <c r="AK248" t="s">
        <v>326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37:43">
      <c r="AK249" t="s">
        <v>327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37:43">
      <c r="AK250" t="s">
        <v>328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37:43">
      <c r="AK251" t="s">
        <v>329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37:43">
      <c r="AK252" t="s">
        <v>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37:43">
      <c r="AK253" t="s">
        <v>331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37:43">
      <c r="AK254" t="s">
        <v>332</v>
      </c>
      <c r="AL254">
        <v>0</v>
      </c>
      <c r="AM254">
        <v>0</v>
      </c>
      <c r="AN254">
        <v>90000</v>
      </c>
      <c r="AO254">
        <v>0</v>
      </c>
      <c r="AP254">
        <v>0</v>
      </c>
      <c r="AQ254">
        <v>140000</v>
      </c>
    </row>
    <row r="255" spans="37:43">
      <c r="AK255" t="s">
        <v>333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37:43">
      <c r="AK256" t="s">
        <v>334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20000</v>
      </c>
    </row>
    <row r="257" spans="37:43">
      <c r="AK257" t="s">
        <v>72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37:43">
      <c r="AK258" t="s">
        <v>335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37:43">
      <c r="AK259" t="s">
        <v>336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37:43">
      <c r="AK260" t="s">
        <v>337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37:43">
      <c r="AK261" t="s">
        <v>338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37:43">
      <c r="AK262" t="s">
        <v>339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37:43">
      <c r="AK263" t="s">
        <v>340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37:43">
      <c r="AK264" t="s">
        <v>341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37:43">
      <c r="AK265" t="s">
        <v>342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37:43">
      <c r="AK266" t="s">
        <v>343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37:43">
      <c r="AK267" t="s">
        <v>344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37:43">
      <c r="AK268" t="s">
        <v>345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37:43">
      <c r="AK269" t="s">
        <v>346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37:43">
      <c r="AK270" t="s">
        <v>347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200000</v>
      </c>
    </row>
    <row r="271" spans="37:43">
      <c r="AK271" t="s">
        <v>348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37:43">
      <c r="AK272" t="s">
        <v>349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37:43">
      <c r="AK273" t="s">
        <v>350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37:43">
      <c r="AK274" t="s">
        <v>351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37:43">
      <c r="AK275" t="s">
        <v>352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37:43">
      <c r="AK276" t="s">
        <v>353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37:43">
      <c r="AK277" t="s">
        <v>76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37:43">
      <c r="AK278" t="s">
        <v>354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37:43">
      <c r="AK279" t="s">
        <v>355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37:43">
      <c r="AK280" t="s">
        <v>356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37:43">
      <c r="AK281" t="s">
        <v>357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37:43">
      <c r="AK282" t="s">
        <v>358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37:43">
      <c r="AK283" t="s">
        <v>359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37:43">
      <c r="AK284" t="s">
        <v>360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45000</v>
      </c>
    </row>
    <row r="285" spans="37:43">
      <c r="AK285" t="s">
        <v>361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37:43">
      <c r="AK286" t="s">
        <v>362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37:43">
      <c r="AK287" t="s">
        <v>363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37:43">
      <c r="AK288" t="s">
        <v>364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37:43">
      <c r="AK289" t="s">
        <v>365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37:43">
      <c r="AK290" t="s">
        <v>366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37:43">
      <c r="AK291" t="s">
        <v>367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37:43">
      <c r="AK292" t="s">
        <v>368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37:43">
      <c r="AK293" t="s">
        <v>369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37:43">
      <c r="AK294" t="s">
        <v>370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37:43">
      <c r="AK295" t="s">
        <v>371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6" spans="37:43">
      <c r="AK296" t="s">
        <v>372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</row>
    <row r="297" spans="37:43">
      <c r="AK297" t="s">
        <v>373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37:43">
      <c r="AK298" t="s">
        <v>374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37:43">
      <c r="AK299" t="s">
        <v>375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37:43">
      <c r="AK300" t="s">
        <v>376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37:43">
      <c r="AK301" t="s">
        <v>377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37:43">
      <c r="AK302" t="s">
        <v>378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37:43">
      <c r="AK303" t="s">
        <v>379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37:43">
      <c r="AK304" t="s">
        <v>64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</row>
    <row r="305" spans="37:43">
      <c r="AK305" t="s">
        <v>380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37:43">
      <c r="AK306" t="s">
        <v>381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37:43">
      <c r="AK307" t="s">
        <v>74</v>
      </c>
      <c r="AL307">
        <v>0</v>
      </c>
      <c r="AM307">
        <v>0</v>
      </c>
      <c r="AN307">
        <v>7465</v>
      </c>
      <c r="AO307">
        <v>1</v>
      </c>
      <c r="AP307">
        <v>0</v>
      </c>
      <c r="AQ307">
        <v>193465</v>
      </c>
    </row>
    <row r="308" spans="37:43">
      <c r="AK308" t="s">
        <v>382</v>
      </c>
      <c r="AL308">
        <v>1</v>
      </c>
      <c r="AM308">
        <v>0</v>
      </c>
      <c r="AN308">
        <v>0</v>
      </c>
      <c r="AO308">
        <v>5</v>
      </c>
      <c r="AP308">
        <v>0</v>
      </c>
      <c r="AQ308">
        <v>50000</v>
      </c>
    </row>
    <row r="309" spans="37:43">
      <c r="AK309" t="s">
        <v>383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37:43">
      <c r="AK310" t="s">
        <v>384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37:43">
      <c r="AK311" t="s">
        <v>385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37:43">
      <c r="AK312" t="s">
        <v>386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37:43">
      <c r="AK313" t="s">
        <v>81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1100</v>
      </c>
    </row>
    <row r="314" spans="37:43">
      <c r="AK314" t="s">
        <v>387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37:43">
      <c r="AK315" t="s">
        <v>388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37:43">
      <c r="AK316" t="s">
        <v>389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37:43">
      <c r="AK317" t="s">
        <v>390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37:43">
      <c r="AK318" t="s">
        <v>391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37:43">
      <c r="AK319" t="s">
        <v>392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37:43">
      <c r="AK320" t="s">
        <v>393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37:43">
      <c r="AK321" t="s">
        <v>394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37:43">
      <c r="AK322" t="s">
        <v>395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37:43">
      <c r="AK323" t="s">
        <v>396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19000</v>
      </c>
    </row>
    <row r="324" spans="37:43">
      <c r="AK324" t="s">
        <v>397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37:43">
      <c r="AK325" t="s">
        <v>90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37:43">
      <c r="AK326" t="s">
        <v>398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111000</v>
      </c>
    </row>
    <row r="327" spans="37:43">
      <c r="AK327" t="s">
        <v>399</v>
      </c>
      <c r="AL327">
        <v>0</v>
      </c>
      <c r="AM327">
        <v>0</v>
      </c>
      <c r="AN327">
        <v>102000</v>
      </c>
      <c r="AO327">
        <v>0</v>
      </c>
      <c r="AP327">
        <v>0</v>
      </c>
      <c r="AQ327">
        <v>270000</v>
      </c>
    </row>
    <row r="328" spans="37:43">
      <c r="AK328" t="s">
        <v>400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37:43">
      <c r="AK329" t="s">
        <v>401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37:43">
      <c r="AK330" t="s">
        <v>402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2734</v>
      </c>
    </row>
    <row r="331" spans="37:43">
      <c r="AK331" t="s">
        <v>403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37:43">
      <c r="AK332" t="s">
        <v>404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37:43">
      <c r="AK333" t="s">
        <v>405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37:43">
      <c r="AK334" t="s">
        <v>406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37:43">
      <c r="AK335" t="s">
        <v>56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190000</v>
      </c>
    </row>
    <row r="336" spans="37:43">
      <c r="AK336" t="s">
        <v>407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37:43">
      <c r="AK337" t="s">
        <v>408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37:43">
      <c r="AK338" t="s">
        <v>409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37:43">
      <c r="AK339" t="s">
        <v>410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37:43">
      <c r="AK340" t="s">
        <v>411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37:43">
      <c r="AK341" t="s">
        <v>412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37:43">
      <c r="AK342" t="s">
        <v>413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37:43">
      <c r="AK343" t="s">
        <v>414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37:43">
      <c r="AK344" t="s">
        <v>415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37:43">
      <c r="AK345" t="s">
        <v>416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37:43">
      <c r="AK346" t="s">
        <v>417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37:43">
      <c r="AK347" t="s">
        <v>418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37:43">
      <c r="AK348" t="s">
        <v>419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170000</v>
      </c>
    </row>
    <row r="349" spans="37:43">
      <c r="AK349" t="s">
        <v>420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200000</v>
      </c>
    </row>
    <row r="350" spans="37:43">
      <c r="AK350" t="s">
        <v>421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37:43">
      <c r="AK351" t="s">
        <v>53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37:43">
      <c r="AK352" t="s">
        <v>422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37:43">
      <c r="AK353" t="s">
        <v>94</v>
      </c>
      <c r="AL353">
        <v>1</v>
      </c>
      <c r="AM353">
        <v>0</v>
      </c>
      <c r="AN353">
        <v>30000</v>
      </c>
      <c r="AO353">
        <v>1</v>
      </c>
      <c r="AP353">
        <v>0</v>
      </c>
      <c r="AQ353">
        <v>130000</v>
      </c>
    </row>
    <row r="354" spans="37:43">
      <c r="AK354" t="s">
        <v>423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37:43">
      <c r="AK355" t="s">
        <v>424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37:43">
      <c r="AK356" t="s">
        <v>425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37:43">
      <c r="AK357" t="s">
        <v>426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37:43">
      <c r="AK358" t="s">
        <v>427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37:43">
      <c r="AK359" t="s">
        <v>428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37:43">
      <c r="AK360" t="s">
        <v>429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37:43">
      <c r="AK361" t="s">
        <v>430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37:43">
      <c r="AK362" t="s">
        <v>431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37:43">
      <c r="AK363" t="s">
        <v>432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80000</v>
      </c>
    </row>
    <row r="364" spans="37:43">
      <c r="AK364" t="s">
        <v>433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37:43">
      <c r="AK365" t="s">
        <v>434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200000</v>
      </c>
    </row>
    <row r="366" spans="37:43">
      <c r="AK366" t="s">
        <v>435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37:43">
      <c r="AK367" t="s">
        <v>436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37:43">
      <c r="AK368" t="s">
        <v>437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37:43">
      <c r="AK369" t="s">
        <v>438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37:43">
      <c r="AK370" t="s">
        <v>439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37:43">
      <c r="AK371" t="s">
        <v>440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37:43">
      <c r="AK372" t="s">
        <v>441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37:43">
      <c r="AK373" t="s">
        <v>442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3000</v>
      </c>
    </row>
    <row r="374" spans="37:43">
      <c r="AK374" t="s">
        <v>443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37:43">
      <c r="AK375" t="s">
        <v>444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37:43">
      <c r="AK376" t="s">
        <v>445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37:43">
      <c r="AK377" t="s">
        <v>446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37:43">
      <c r="AK378" t="s">
        <v>447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37:43">
      <c r="AK379" t="s">
        <v>448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37:43">
      <c r="AK380" t="s">
        <v>449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42000</v>
      </c>
    </row>
    <row r="381" spans="37:43">
      <c r="AK381" t="s">
        <v>450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37:43">
      <c r="AK382" t="s">
        <v>451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37:43">
      <c r="AK383" t="s">
        <v>452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37:43">
      <c r="AK384" t="s">
        <v>44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411000</v>
      </c>
    </row>
    <row r="385" spans="37:43">
      <c r="AK385" t="s">
        <v>453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</row>
    <row r="386" spans="37:43">
      <c r="AK386" t="s">
        <v>454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37:43">
      <c r="AK387" t="s">
        <v>455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37:43">
      <c r="AK388" t="s">
        <v>456</v>
      </c>
      <c r="AL388">
        <v>0</v>
      </c>
      <c r="AM388">
        <v>0</v>
      </c>
      <c r="AN388">
        <v>14000</v>
      </c>
      <c r="AO388">
        <v>0</v>
      </c>
      <c r="AP388">
        <v>0</v>
      </c>
      <c r="AQ388">
        <v>14000</v>
      </c>
    </row>
    <row r="389" spans="37:43">
      <c r="AK389" t="s">
        <v>457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37:43">
      <c r="AK390" t="s">
        <v>458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100000</v>
      </c>
    </row>
    <row r="391" spans="37:43">
      <c r="AK391" t="s">
        <v>459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37:43">
      <c r="AK392" t="s">
        <v>460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37:43">
      <c r="AK393" t="s">
        <v>461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37:43">
      <c r="AK394" t="s">
        <v>97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37:43">
      <c r="AK395" t="s">
        <v>48</v>
      </c>
      <c r="AL395">
        <v>0</v>
      </c>
      <c r="AM395">
        <v>0</v>
      </c>
      <c r="AN395">
        <v>20000</v>
      </c>
      <c r="AO395">
        <v>0</v>
      </c>
      <c r="AP395">
        <v>0</v>
      </c>
      <c r="AQ395">
        <v>183022</v>
      </c>
    </row>
    <row r="396" spans="37:43">
      <c r="AK396" t="s">
        <v>462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37:43">
      <c r="AK397" t="s">
        <v>463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37:43">
      <c r="AK398" t="s">
        <v>464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</row>
    <row r="399" spans="37:43">
      <c r="AK399" t="s">
        <v>465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37:43">
      <c r="AK400" t="s">
        <v>466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37:43">
      <c r="AK401" t="s">
        <v>467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37:43">
      <c r="AK402" t="s">
        <v>468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30000</v>
      </c>
    </row>
    <row r="403" spans="37:43">
      <c r="AK403" t="s">
        <v>469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37:43">
      <c r="AK404" t="s">
        <v>470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37:43">
      <c r="AK405" t="s">
        <v>471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37:43">
      <c r="AK406" t="s">
        <v>472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</row>
    <row r="407" spans="37:43">
      <c r="AK407" t="s">
        <v>473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10000</v>
      </c>
    </row>
    <row r="408" spans="37:43">
      <c r="AK408" t="s">
        <v>474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37:43">
      <c r="AK409" t="s">
        <v>475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37:43">
      <c r="AK410" t="s">
        <v>476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37:43">
      <c r="AK411" t="s">
        <v>477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</row>
    <row r="412" spans="37:43">
      <c r="AK412" t="s">
        <v>478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37:43">
      <c r="AK413" t="s">
        <v>479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200000</v>
      </c>
    </row>
    <row r="414" spans="37:43">
      <c r="AK414" t="s">
        <v>480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</row>
    <row r="415" spans="37:43">
      <c r="AK415" t="s">
        <v>481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37:43">
      <c r="AK416" t="s">
        <v>482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50000</v>
      </c>
    </row>
    <row r="417" spans="37:43">
      <c r="AK417" t="s">
        <v>483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37:43">
      <c r="AK418" t="s">
        <v>484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37:43">
      <c r="AK419" t="s">
        <v>485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37:43">
      <c r="AK420" t="s">
        <v>486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37:43">
      <c r="AK421" t="s">
        <v>487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37:43">
      <c r="AK422" t="s">
        <v>488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37:43">
      <c r="AK423" t="s">
        <v>489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37:43">
      <c r="AK424" t="s">
        <v>490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37:43">
      <c r="AK425" t="s">
        <v>491</v>
      </c>
      <c r="AL425">
        <v>0</v>
      </c>
      <c r="AM425">
        <v>0</v>
      </c>
      <c r="AN425">
        <v>12000</v>
      </c>
      <c r="AO425">
        <v>0</v>
      </c>
      <c r="AP425">
        <v>0</v>
      </c>
      <c r="AQ425">
        <v>20000</v>
      </c>
    </row>
    <row r="426" spans="37:43">
      <c r="AK426" t="s">
        <v>492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37:43">
      <c r="AK427" t="s">
        <v>493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37:43">
      <c r="AK428" t="s">
        <v>494</v>
      </c>
      <c r="AL428">
        <v>0</v>
      </c>
      <c r="AM428">
        <v>0</v>
      </c>
      <c r="AN428">
        <v>0</v>
      </c>
      <c r="AO428">
        <v>2</v>
      </c>
      <c r="AP428">
        <v>0</v>
      </c>
      <c r="AQ428">
        <v>22000</v>
      </c>
    </row>
    <row r="429" spans="37:43">
      <c r="AK429" t="s">
        <v>62</v>
      </c>
      <c r="AL429">
        <v>0</v>
      </c>
      <c r="AM429">
        <v>0</v>
      </c>
      <c r="AN429">
        <v>102334</v>
      </c>
      <c r="AO429">
        <v>1</v>
      </c>
      <c r="AP429">
        <v>0</v>
      </c>
      <c r="AQ429">
        <v>727334</v>
      </c>
    </row>
    <row r="430" spans="37:43">
      <c r="AK430" t="s">
        <v>495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</row>
    <row r="431" spans="37:43">
      <c r="AK431" t="s">
        <v>496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37:43">
      <c r="AK432" t="s">
        <v>497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37:43">
      <c r="AK433" t="s">
        <v>498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37:43">
      <c r="AK434" t="s">
        <v>499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37:43">
      <c r="AK435" t="s">
        <v>500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37:43">
      <c r="AK436" t="s">
        <v>501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37:43">
      <c r="AK437" t="s">
        <v>502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37:43">
      <c r="AK438" t="s">
        <v>503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37:43">
      <c r="AK439" t="s">
        <v>504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37:43">
      <c r="AK440" t="s">
        <v>505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37:43">
      <c r="AK441" t="s">
        <v>506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37:43">
      <c r="AK442" t="s">
        <v>507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37:43">
      <c r="AK443" t="s">
        <v>508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37:43">
      <c r="AK444" t="s">
        <v>509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37:43">
      <c r="AK445" t="s">
        <v>101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37:43">
      <c r="AK446" t="s">
        <v>510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37:43">
      <c r="AK447" t="s">
        <v>511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37:43">
      <c r="AK448" t="s">
        <v>66</v>
      </c>
      <c r="AL448">
        <v>0</v>
      </c>
      <c r="AM448">
        <v>0</v>
      </c>
      <c r="AN448">
        <v>16400</v>
      </c>
      <c r="AO448">
        <v>10</v>
      </c>
      <c r="AP448">
        <v>0</v>
      </c>
      <c r="AQ448">
        <v>192400</v>
      </c>
    </row>
    <row r="449" spans="37:43">
      <c r="AK449" t="s">
        <v>86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380000</v>
      </c>
    </row>
    <row r="450" spans="37:43">
      <c r="AK450" t="s">
        <v>512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37:43">
      <c r="AK451" t="s">
        <v>513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37:43">
      <c r="AK452" t="s">
        <v>514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</row>
    <row r="453" spans="37:43">
      <c r="AK453" t="s">
        <v>515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37:43">
      <c r="AK454" t="s">
        <v>516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37:43">
      <c r="AK455" t="s">
        <v>517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37:43">
      <c r="AK456" t="s">
        <v>518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37:43">
      <c r="AK457" t="s">
        <v>519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37:43">
      <c r="AK458" t="s">
        <v>520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21000</v>
      </c>
    </row>
    <row r="459" spans="37:43">
      <c r="AK459" t="s">
        <v>521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37:43">
      <c r="AK460" t="s">
        <v>522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37:43">
      <c r="AK461" t="s">
        <v>523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37:43">
      <c r="AK462" t="s">
        <v>108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37:43">
      <c r="AK463" t="s">
        <v>524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3500</v>
      </c>
    </row>
    <row r="464" spans="37:43">
      <c r="AK464" t="s">
        <v>525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37:43">
      <c r="AK465" t="s">
        <v>526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37:43">
      <c r="AK466" t="s">
        <v>527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37:43">
      <c r="AK467" t="s">
        <v>528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37:43">
      <c r="AK468" t="s">
        <v>529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8000</v>
      </c>
    </row>
    <row r="469" spans="37:43">
      <c r="AK469" t="s">
        <v>530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</row>
    <row r="470" spans="37:43">
      <c r="AK470" t="s">
        <v>531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37:43">
      <c r="AK471" t="s">
        <v>532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37:43">
      <c r="AK472" t="s">
        <v>533</v>
      </c>
      <c r="AL472">
        <v>0</v>
      </c>
      <c r="AM472">
        <v>0</v>
      </c>
      <c r="AN472">
        <v>0</v>
      </c>
      <c r="AO472">
        <v>7</v>
      </c>
      <c r="AP472">
        <v>0</v>
      </c>
      <c r="AQ472">
        <v>0</v>
      </c>
    </row>
    <row r="473" spans="37:43">
      <c r="AK473" t="s">
        <v>534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37:43">
      <c r="AK474" t="s">
        <v>111</v>
      </c>
      <c r="AL474">
        <v>0</v>
      </c>
      <c r="AM474">
        <v>0</v>
      </c>
      <c r="AN474">
        <v>0</v>
      </c>
      <c r="AO474">
        <v>4</v>
      </c>
      <c r="AP474">
        <v>0</v>
      </c>
      <c r="AQ474">
        <v>210000</v>
      </c>
    </row>
    <row r="475" spans="37:43">
      <c r="AK475" t="s">
        <v>535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37:43">
      <c r="AK476" t="s">
        <v>536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37:43">
      <c r="AK477" t="s">
        <v>537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</row>
    <row r="478" spans="37:43">
      <c r="AK478" t="s">
        <v>538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37:43">
      <c r="AK479" t="s">
        <v>539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</row>
    <row r="480" spans="37:43">
      <c r="AK480" t="s">
        <v>540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37:43">
      <c r="AK481" t="s">
        <v>541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37:43">
      <c r="AK482" t="s">
        <v>542</v>
      </c>
      <c r="AL482">
        <v>4</v>
      </c>
      <c r="AM482">
        <v>0</v>
      </c>
      <c r="AN482">
        <v>0</v>
      </c>
      <c r="AO482">
        <v>5</v>
      </c>
      <c r="AP482">
        <v>0</v>
      </c>
      <c r="AQ482">
        <v>22000</v>
      </c>
    </row>
    <row r="483" spans="37:43">
      <c r="AK483" t="s">
        <v>543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37:43">
      <c r="AK484" t="s">
        <v>544</v>
      </c>
      <c r="AL484">
        <v>0</v>
      </c>
      <c r="AM484">
        <v>0</v>
      </c>
      <c r="AN484">
        <v>0</v>
      </c>
      <c r="AO484">
        <v>3</v>
      </c>
      <c r="AP484">
        <v>0</v>
      </c>
      <c r="AQ484">
        <v>0</v>
      </c>
    </row>
    <row r="485" spans="37:43">
      <c r="AK485" t="s">
        <v>545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37:43">
      <c r="AK486" t="s">
        <v>546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37:43">
      <c r="AK487" t="s">
        <v>547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37:43">
      <c r="AK488" t="s">
        <v>548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37:43">
      <c r="AK489" t="s">
        <v>549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50000</v>
      </c>
    </row>
    <row r="490" spans="37:43">
      <c r="AK490" t="s">
        <v>550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37:43">
      <c r="AK491" t="s">
        <v>551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37:43">
      <c r="AK492" t="s">
        <v>552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37:43">
      <c r="AK493" t="s">
        <v>553</v>
      </c>
      <c r="AL493">
        <v>1</v>
      </c>
      <c r="AM493">
        <v>0</v>
      </c>
      <c r="AN493">
        <v>0</v>
      </c>
      <c r="AO493">
        <v>1</v>
      </c>
      <c r="AP493">
        <v>0</v>
      </c>
      <c r="AQ493">
        <v>0</v>
      </c>
    </row>
    <row r="494" spans="37:43">
      <c r="AK494" t="s">
        <v>554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37:43">
      <c r="AK495" t="s">
        <v>555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37:43">
      <c r="AK496" t="s">
        <v>556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24000</v>
      </c>
    </row>
    <row r="497" spans="37:43">
      <c r="AK497" t="s">
        <v>557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37:43">
      <c r="AK498" t="s">
        <v>558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37:43">
      <c r="AK499" t="s">
        <v>559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37:43">
      <c r="AK500" t="s">
        <v>560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37:43">
      <c r="AK501" t="s">
        <v>561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37:43">
      <c r="AK502" t="s">
        <v>562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37:43">
      <c r="AK503" t="s">
        <v>563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5000</v>
      </c>
    </row>
    <row r="504" spans="37:43">
      <c r="AK504" t="s">
        <v>564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80000</v>
      </c>
    </row>
    <row r="505" spans="37:43">
      <c r="AK505" t="s">
        <v>565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37:43">
      <c r="AK506" t="s">
        <v>566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37:43">
      <c r="AK507" t="s">
        <v>567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37:43">
      <c r="AK508" t="s">
        <v>568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37:43">
      <c r="AK509" t="s">
        <v>569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37:43">
      <c r="AK510" t="s">
        <v>570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37:43">
      <c r="AK511" t="s">
        <v>571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37:43">
      <c r="AK512" t="s">
        <v>572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37:43">
      <c r="AK513" t="s">
        <v>573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37:43">
      <c r="AK514" t="s">
        <v>574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37:43">
      <c r="AK515" t="s">
        <v>575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37:43">
      <c r="AK516" t="s">
        <v>576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37:43">
      <c r="AK517" t="s">
        <v>577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37:43">
      <c r="AK518" t="s">
        <v>70</v>
      </c>
      <c r="AL518">
        <v>0</v>
      </c>
      <c r="AM518">
        <v>0</v>
      </c>
      <c r="AN518">
        <v>327300</v>
      </c>
      <c r="AO518">
        <v>10</v>
      </c>
      <c r="AP518">
        <v>0</v>
      </c>
      <c r="AQ518">
        <v>1822000</v>
      </c>
    </row>
    <row r="519" spans="37:43">
      <c r="AK519" t="s">
        <v>89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50000</v>
      </c>
    </row>
    <row r="520" spans="37:43">
      <c r="AK520" t="s">
        <v>578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37:43">
      <c r="AK521" t="s">
        <v>579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37:43">
      <c r="AK522" t="s">
        <v>580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37:43">
      <c r="AK523" t="s">
        <v>581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</row>
    <row r="524" spans="37:43">
      <c r="AK524" t="s">
        <v>582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37:43">
      <c r="AK525" t="s">
        <v>583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</row>
    <row r="526" spans="37:43">
      <c r="AK526" t="s">
        <v>584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37:43">
      <c r="AK527" t="s">
        <v>585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37:43">
      <c r="AK528" t="s">
        <v>586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37:43">
      <c r="AK529" t="s">
        <v>587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37:43">
      <c r="AK530" t="s">
        <v>588</v>
      </c>
      <c r="AL530">
        <v>0</v>
      </c>
      <c r="AM530">
        <v>0</v>
      </c>
      <c r="AN530">
        <v>0</v>
      </c>
      <c r="AO530">
        <v>4</v>
      </c>
      <c r="AP530">
        <v>0</v>
      </c>
      <c r="AQ530">
        <v>0</v>
      </c>
    </row>
    <row r="531" spans="37:43">
      <c r="AK531" t="s">
        <v>589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37:43">
      <c r="AK532" t="s">
        <v>590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</row>
    <row r="533" spans="37:43">
      <c r="AK533" t="s">
        <v>591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37:43">
      <c r="AK534" t="s">
        <v>115</v>
      </c>
      <c r="AL534">
        <v>0</v>
      </c>
      <c r="AM534">
        <v>0</v>
      </c>
      <c r="AN534">
        <v>0</v>
      </c>
      <c r="AO534">
        <v>3</v>
      </c>
      <c r="AP534">
        <v>0</v>
      </c>
      <c r="AQ534">
        <v>110000</v>
      </c>
    </row>
    <row r="535" spans="37:43">
      <c r="AK535" t="s">
        <v>592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37:43">
      <c r="AK536" t="s">
        <v>38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167000</v>
      </c>
    </row>
    <row r="537" spans="37:43">
      <c r="AK537" t="s">
        <v>593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37:43">
      <c r="AK538" t="s">
        <v>594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37:43">
      <c r="AK539" t="s">
        <v>595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37:43">
      <c r="AK540" t="s">
        <v>596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37:43">
      <c r="AK541" t="s">
        <v>597</v>
      </c>
      <c r="AL541">
        <v>0</v>
      </c>
      <c r="AM541">
        <v>0</v>
      </c>
      <c r="AN541">
        <v>1000</v>
      </c>
      <c r="AO541">
        <v>0</v>
      </c>
      <c r="AP541">
        <v>0</v>
      </c>
      <c r="AQ541">
        <v>1000</v>
      </c>
    </row>
    <row r="542" spans="37:43">
      <c r="AK542" t="s">
        <v>598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37:43">
      <c r="AK543" t="s">
        <v>599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</row>
    <row r="544" spans="37:43">
      <c r="AK544" t="s">
        <v>600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37:43">
      <c r="AK545" t="s">
        <v>601</v>
      </c>
      <c r="AL545">
        <v>0</v>
      </c>
      <c r="AM545">
        <v>0</v>
      </c>
      <c r="AN545">
        <v>30000</v>
      </c>
      <c r="AO545">
        <v>1</v>
      </c>
      <c r="AP545">
        <v>0</v>
      </c>
      <c r="AQ545">
        <v>30000</v>
      </c>
    </row>
    <row r="546" spans="37:43">
      <c r="AK546" t="s">
        <v>602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37:43">
      <c r="AK547" t="s">
        <v>603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37:43">
      <c r="AK548" t="s">
        <v>604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37:43">
      <c r="AK549" t="s">
        <v>605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</row>
    <row r="550" spans="37:43">
      <c r="AK550" t="s">
        <v>606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37:43">
      <c r="AK551" t="s">
        <v>607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37:43">
      <c r="AK552" t="s">
        <v>608</v>
      </c>
      <c r="AL552">
        <v>0</v>
      </c>
      <c r="AM552">
        <v>0</v>
      </c>
      <c r="AN552">
        <v>19760</v>
      </c>
      <c r="AO552">
        <v>1</v>
      </c>
      <c r="AP552">
        <v>0</v>
      </c>
      <c r="AQ552">
        <v>133760</v>
      </c>
    </row>
    <row r="553" spans="37:43">
      <c r="AK553" t="s">
        <v>609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10000</v>
      </c>
    </row>
    <row r="554" spans="37:43">
      <c r="AK554" t="s">
        <v>610</v>
      </c>
      <c r="AL554">
        <v>0</v>
      </c>
      <c r="AM554">
        <v>0</v>
      </c>
      <c r="AN554">
        <v>5000</v>
      </c>
      <c r="AO554">
        <v>0</v>
      </c>
      <c r="AP554">
        <v>0</v>
      </c>
      <c r="AQ554">
        <v>5000</v>
      </c>
    </row>
    <row r="555" spans="37:43">
      <c r="AK555" t="s">
        <v>611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37:43">
      <c r="AK556" t="s">
        <v>612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37:43">
      <c r="AK557" t="s">
        <v>613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37:43">
      <c r="AK558" t="s">
        <v>614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</row>
    <row r="559" spans="37:43">
      <c r="AK559" t="s">
        <v>615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433000</v>
      </c>
    </row>
    <row r="560" spans="37:43">
      <c r="AK560" t="s">
        <v>616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37:43">
      <c r="AK561" t="s">
        <v>617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37:43">
      <c r="AK562" t="s">
        <v>618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2000</v>
      </c>
    </row>
    <row r="563" spans="37:43">
      <c r="AK563" t="s">
        <v>619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29880</v>
      </c>
    </row>
    <row r="564" spans="37:43">
      <c r="AK564" t="s">
        <v>620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37:43">
      <c r="AK565" t="s">
        <v>621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37:43">
      <c r="AK566" t="s">
        <v>622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37:43">
      <c r="AK567" t="s">
        <v>623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37:43">
      <c r="AK568" t="s">
        <v>624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37:43">
      <c r="AK569" t="s">
        <v>73</v>
      </c>
      <c r="AL569">
        <v>0</v>
      </c>
      <c r="AM569">
        <v>0</v>
      </c>
      <c r="AN569">
        <v>211000</v>
      </c>
      <c r="AO569">
        <v>37</v>
      </c>
      <c r="AP569">
        <v>0</v>
      </c>
      <c r="AQ569">
        <v>3752900</v>
      </c>
    </row>
    <row r="570" spans="37:43">
      <c r="AK570" t="s">
        <v>625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</row>
    <row r="571" spans="37:43">
      <c r="AK571" t="s">
        <v>626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37:43">
      <c r="AK572" t="s">
        <v>122</v>
      </c>
      <c r="AL572">
        <v>0</v>
      </c>
      <c r="AM572">
        <v>0</v>
      </c>
      <c r="AN572">
        <v>0</v>
      </c>
      <c r="AO572">
        <v>2</v>
      </c>
      <c r="AP572">
        <v>0</v>
      </c>
      <c r="AQ572">
        <v>0</v>
      </c>
    </row>
    <row r="573" spans="37:43">
      <c r="AK573" t="s">
        <v>627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</row>
    <row r="574" spans="37:43">
      <c r="AK574" t="s">
        <v>628</v>
      </c>
      <c r="AL574">
        <v>0</v>
      </c>
      <c r="AM574">
        <v>0</v>
      </c>
      <c r="AN574">
        <v>0</v>
      </c>
      <c r="AO574">
        <v>2</v>
      </c>
      <c r="AP574">
        <v>0</v>
      </c>
      <c r="AQ574">
        <v>0</v>
      </c>
    </row>
    <row r="575" spans="37:43">
      <c r="AK575" t="s">
        <v>629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37:43">
      <c r="AK576" t="s">
        <v>630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37:43">
      <c r="AK577" t="s">
        <v>631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37:43">
      <c r="AK578" t="s">
        <v>632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37:43">
      <c r="AK579" t="s">
        <v>633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37:43">
      <c r="AK580" t="s">
        <v>634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37:43">
      <c r="AK581" t="s">
        <v>635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</row>
    <row r="582" spans="37:43">
      <c r="AK582" t="s">
        <v>636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</row>
    <row r="583" spans="37:43">
      <c r="AK583" t="s">
        <v>637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6000</v>
      </c>
    </row>
    <row r="584" spans="37:43">
      <c r="AK584" t="s">
        <v>638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37:43">
      <c r="AK585" t="s">
        <v>639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37:43">
      <c r="AK586" t="s">
        <v>640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37:43">
      <c r="AK587" t="s">
        <v>641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37:43">
      <c r="AK588" t="s">
        <v>642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</row>
    <row r="589" spans="37:43">
      <c r="AK589" t="s">
        <v>643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37:43">
      <c r="AK590" t="s">
        <v>125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157700</v>
      </c>
    </row>
    <row r="591" spans="37:43">
      <c r="AK591" t="s">
        <v>644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37:43">
      <c r="AK592" t="s">
        <v>645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37:43">
      <c r="AK593" t="s">
        <v>646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37:43">
      <c r="AK594" t="s">
        <v>647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73962</v>
      </c>
    </row>
    <row r="595" spans="37:43">
      <c r="AK595" t="s">
        <v>648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37:43">
      <c r="AK596" t="s">
        <v>649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</row>
    <row r="597" spans="37:43">
      <c r="AK597" t="s">
        <v>650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37:43">
      <c r="AK598" t="s">
        <v>651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</row>
    <row r="599" spans="37:43">
      <c r="AK599" t="s">
        <v>652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37:43">
      <c r="AK600" t="s">
        <v>653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37:43">
      <c r="AK601" t="s">
        <v>127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37:43">
      <c r="AK602" t="s">
        <v>654</v>
      </c>
      <c r="AL602">
        <v>0</v>
      </c>
      <c r="AM602">
        <v>0</v>
      </c>
      <c r="AN602">
        <v>100000</v>
      </c>
      <c r="AO602">
        <v>0</v>
      </c>
      <c r="AP602">
        <v>0</v>
      </c>
      <c r="AQ602">
        <v>292000</v>
      </c>
    </row>
    <row r="603" spans="37:43">
      <c r="AK603" t="s">
        <v>655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25000</v>
      </c>
    </row>
    <row r="604" spans="37:43">
      <c r="AK604" t="s">
        <v>656</v>
      </c>
      <c r="AL604">
        <v>0</v>
      </c>
      <c r="AM604">
        <v>0</v>
      </c>
      <c r="AN604">
        <v>0</v>
      </c>
      <c r="AO604">
        <v>5</v>
      </c>
      <c r="AP604">
        <v>0</v>
      </c>
      <c r="AQ604">
        <v>0</v>
      </c>
    </row>
    <row r="605" spans="37:43">
      <c r="AK605" t="s">
        <v>657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37:43">
      <c r="AK606" t="s">
        <v>658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37:43">
      <c r="AK607" t="s">
        <v>659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37:43">
      <c r="AK608" t="s">
        <v>660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37:43">
      <c r="AK609" t="s">
        <v>661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37:43">
      <c r="AK610" t="s">
        <v>662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37:43">
      <c r="AK611" t="s">
        <v>129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37:43">
      <c r="AK612" t="s">
        <v>663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37:43">
      <c r="AK613" t="s">
        <v>664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</row>
    <row r="614" spans="37:43">
      <c r="AK614" t="s">
        <v>665</v>
      </c>
      <c r="AL614">
        <v>0</v>
      </c>
      <c r="AM614">
        <v>0</v>
      </c>
      <c r="AN614">
        <v>200000</v>
      </c>
      <c r="AO614">
        <v>1</v>
      </c>
      <c r="AP614">
        <v>0</v>
      </c>
      <c r="AQ614">
        <v>200000</v>
      </c>
    </row>
    <row r="615" spans="37:43">
      <c r="AK615" t="s">
        <v>666</v>
      </c>
      <c r="AL615">
        <v>0</v>
      </c>
      <c r="AM615">
        <v>0</v>
      </c>
      <c r="AN615">
        <v>100000</v>
      </c>
      <c r="AO615">
        <v>0</v>
      </c>
      <c r="AP615">
        <v>0</v>
      </c>
      <c r="AQ615">
        <v>100000</v>
      </c>
    </row>
    <row r="616" spans="37:43">
      <c r="AK616" t="s">
        <v>667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</row>
    <row r="617" spans="37:43">
      <c r="AK617" t="s">
        <v>668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37:43">
      <c r="AK618" t="s">
        <v>669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1000</v>
      </c>
    </row>
    <row r="619" spans="37:43">
      <c r="AK619" t="s">
        <v>670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37:43">
      <c r="AK620" t="s">
        <v>671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37:43">
      <c r="AK621" t="s">
        <v>672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37:43">
      <c r="AK622" t="s">
        <v>673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27700</v>
      </c>
    </row>
    <row r="623" spans="37:43">
      <c r="AK623" t="s">
        <v>674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37:43">
      <c r="AK624" t="s">
        <v>675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</row>
    <row r="625" spans="37:43">
      <c r="AK625" t="s">
        <v>131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</row>
    <row r="626" spans="37:43">
      <c r="AK626" t="s">
        <v>676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74700</v>
      </c>
    </row>
    <row r="627" spans="37:43">
      <c r="AK627" t="s">
        <v>677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37:43">
      <c r="AK628" t="s">
        <v>678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37:43">
      <c r="AK629" t="s">
        <v>679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37:43">
      <c r="AK630" t="s">
        <v>680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37:43">
      <c r="AK631" t="s">
        <v>681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37:43">
      <c r="AK632" t="s">
        <v>682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37:43">
      <c r="AK633" t="s">
        <v>683</v>
      </c>
      <c r="AL633">
        <v>0</v>
      </c>
      <c r="AM633">
        <v>0</v>
      </c>
      <c r="AN633">
        <v>0</v>
      </c>
      <c r="AO633">
        <v>6</v>
      </c>
      <c r="AP633">
        <v>0</v>
      </c>
      <c r="AQ633">
        <v>58000</v>
      </c>
    </row>
    <row r="634" spans="37:43">
      <c r="AK634" t="s">
        <v>684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37:43">
      <c r="AK635" t="s">
        <v>685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37:43">
      <c r="AK636" t="s">
        <v>686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37:43">
      <c r="AK637" t="s">
        <v>687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</row>
    <row r="638" spans="37:43">
      <c r="AK638" t="s">
        <v>688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37:43">
      <c r="AK639" t="s">
        <v>689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37:43">
      <c r="AK640" t="s">
        <v>690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37:43">
      <c r="AK641" t="s">
        <v>691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37:43">
      <c r="AK642" t="s">
        <v>692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13000</v>
      </c>
    </row>
    <row r="643" spans="37:43">
      <c r="AK643" t="s">
        <v>693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50000</v>
      </c>
    </row>
    <row r="644" spans="37:43">
      <c r="AK644" t="s">
        <v>694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</row>
    <row r="645" spans="37:43">
      <c r="AK645" t="s">
        <v>695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37:43">
      <c r="AK646" t="s">
        <v>696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</row>
    <row r="647" spans="37:43">
      <c r="AK647" t="s">
        <v>133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37:43">
      <c r="AK648" t="s">
        <v>77</v>
      </c>
      <c r="AL648">
        <v>0</v>
      </c>
      <c r="AM648">
        <v>0</v>
      </c>
      <c r="AN648">
        <v>0</v>
      </c>
      <c r="AO648">
        <v>3</v>
      </c>
      <c r="AP648">
        <v>0</v>
      </c>
      <c r="AQ648">
        <v>0</v>
      </c>
    </row>
    <row r="649" spans="37:43">
      <c r="AK649" t="s">
        <v>697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37:43">
      <c r="AK650" t="s">
        <v>698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</row>
    <row r="651" spans="37:43">
      <c r="AK651" t="s">
        <v>699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</row>
    <row r="652" spans="37:43">
      <c r="AK652" t="s">
        <v>700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</row>
    <row r="653" spans="37:43">
      <c r="AK653" t="s">
        <v>701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37:43">
      <c r="AK654" t="s">
        <v>702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37:43">
      <c r="AK655" t="s">
        <v>703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37:43">
      <c r="AK656" t="s">
        <v>704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</row>
    <row r="657" spans="37:43">
      <c r="AK657" t="s">
        <v>705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37:43">
      <c r="AK658" t="s">
        <v>706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100000</v>
      </c>
    </row>
    <row r="659" spans="37:43">
      <c r="AK659" t="s">
        <v>707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</row>
    <row r="660" spans="37:43">
      <c r="AK660" t="s">
        <v>708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</row>
    <row r="661" spans="37:43">
      <c r="AK661" t="s">
        <v>709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</row>
    <row r="662" spans="37:43">
      <c r="AK662" t="s">
        <v>710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</row>
    <row r="663" spans="37:43">
      <c r="AK663" t="s">
        <v>711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200000</v>
      </c>
    </row>
    <row r="664" spans="37:43">
      <c r="AK664" t="s">
        <v>712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5600</v>
      </c>
    </row>
    <row r="665" spans="37:43">
      <c r="AK665" t="s">
        <v>713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</row>
    <row r="666" spans="37:43">
      <c r="AK666" t="s">
        <v>714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</row>
    <row r="667" spans="37:43">
      <c r="AK667" t="s">
        <v>715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</row>
    <row r="668" spans="37:43">
      <c r="AK668" t="s">
        <v>93</v>
      </c>
      <c r="AL668">
        <v>0</v>
      </c>
      <c r="AM668">
        <v>0</v>
      </c>
      <c r="AN668">
        <v>3200</v>
      </c>
      <c r="AO668">
        <v>1</v>
      </c>
      <c r="AP668">
        <v>0</v>
      </c>
      <c r="AQ668">
        <v>13000</v>
      </c>
    </row>
    <row r="669" spans="37:43">
      <c r="AK669" t="s">
        <v>716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</row>
    <row r="670" spans="37:43">
      <c r="AK670" t="s">
        <v>717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</row>
    <row r="671" spans="37:43">
      <c r="AK671" t="s">
        <v>718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20000</v>
      </c>
    </row>
    <row r="672" spans="37:43">
      <c r="AK672" t="s">
        <v>719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</row>
    <row r="673" spans="37:43">
      <c r="AK673" t="s">
        <v>720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</row>
    <row r="674" spans="37:43">
      <c r="AK674" t="s">
        <v>721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</row>
    <row r="675" spans="37:43">
      <c r="AK675" t="s">
        <v>722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</row>
    <row r="676" spans="37:43">
      <c r="AK676" t="s">
        <v>723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</row>
    <row r="677" spans="37:43">
      <c r="AK677" t="s">
        <v>724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</row>
    <row r="678" spans="37:43">
      <c r="AK678" t="s">
        <v>725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</row>
    <row r="679" spans="37:43">
      <c r="AK679" t="s">
        <v>726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</row>
    <row r="680" spans="37:43">
      <c r="AK680" t="s">
        <v>727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</row>
    <row r="681" spans="37:43">
      <c r="AK681" t="s">
        <v>728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</row>
    <row r="682" spans="37:43">
      <c r="AK682" t="s">
        <v>729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</row>
    <row r="683" spans="37:43">
      <c r="AK683" t="s">
        <v>730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</row>
    <row r="684" spans="37:43">
      <c r="AK684" t="s">
        <v>731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37:43">
      <c r="AK685" t="s">
        <v>732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37:43">
      <c r="AK686" t="s">
        <v>96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50000</v>
      </c>
    </row>
    <row r="687" spans="37:43">
      <c r="AK687" t="s">
        <v>733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</row>
    <row r="688" spans="37:43">
      <c r="AK688" t="s">
        <v>734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</row>
    <row r="689" spans="37:43">
      <c r="AK689" t="s">
        <v>98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</row>
    <row r="690" spans="37:43">
      <c r="AK690" t="s">
        <v>735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37:43">
      <c r="AK691" t="s">
        <v>736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</row>
    <row r="692" spans="37:43">
      <c r="AK692" t="s">
        <v>737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37:43">
      <c r="AK693" t="s">
        <v>738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37:43">
      <c r="AK694" t="s">
        <v>739</v>
      </c>
      <c r="AL694">
        <v>0</v>
      </c>
      <c r="AM694">
        <v>0</v>
      </c>
      <c r="AN694">
        <v>0</v>
      </c>
      <c r="AO694">
        <v>3</v>
      </c>
      <c r="AP694">
        <v>0</v>
      </c>
      <c r="AQ694">
        <v>0</v>
      </c>
    </row>
    <row r="695" spans="37:43">
      <c r="AK695" t="s">
        <v>740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</row>
    <row r="696" spans="37:43">
      <c r="AK696" t="s">
        <v>741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37:43">
      <c r="AK697" t="s">
        <v>742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37:43">
      <c r="AK698" t="s">
        <v>743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37:43">
      <c r="AK699" t="s">
        <v>744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90000</v>
      </c>
    </row>
    <row r="700" spans="37:43">
      <c r="AK700" t="s">
        <v>745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</row>
    <row r="701" spans="37:43">
      <c r="AK701" t="s">
        <v>746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37:43">
      <c r="AK702" t="s">
        <v>747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37:43">
      <c r="AK703" t="s">
        <v>748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37:43">
      <c r="AK704" t="s">
        <v>79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231000</v>
      </c>
    </row>
    <row r="705" spans="37:43">
      <c r="AK705" t="s">
        <v>749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37:43">
      <c r="AK706" t="s">
        <v>750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37:43">
      <c r="AK707" t="s">
        <v>751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37:43">
      <c r="AK708" t="s">
        <v>752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37:43">
      <c r="AK709" t="s">
        <v>753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</row>
    <row r="710" spans="37:43">
      <c r="AK710" t="s">
        <v>754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37:43">
      <c r="AK711" t="s">
        <v>755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37:43">
      <c r="AK712" t="s">
        <v>756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80000</v>
      </c>
    </row>
    <row r="713" spans="37:43">
      <c r="AK713" t="s">
        <v>757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37:43">
      <c r="AK714" t="s">
        <v>758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</row>
    <row r="715" spans="37:43">
      <c r="AK715" t="s">
        <v>759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37:43">
      <c r="AK716" t="s">
        <v>760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37:43">
      <c r="AK717" t="s">
        <v>761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37:43">
      <c r="AK718" t="s">
        <v>762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37:43">
      <c r="AK719" t="s">
        <v>763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37:43">
      <c r="AK720" t="s">
        <v>764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37:43">
      <c r="AK721" t="s">
        <v>765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37:43">
      <c r="AK722" t="s">
        <v>766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37:43">
      <c r="AK723" t="s">
        <v>767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37:43">
      <c r="AK724" t="s">
        <v>768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37:43">
      <c r="AK725" t="s">
        <v>769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37:43">
      <c r="AK726" t="s">
        <v>770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37:43">
      <c r="AK727" t="s">
        <v>771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</row>
    <row r="728" spans="37:43">
      <c r="AK728" t="s">
        <v>772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37:43">
      <c r="AK729" t="s">
        <v>773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</row>
    <row r="730" spans="37:43">
      <c r="AK730" t="s">
        <v>774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37:43">
      <c r="AK731" t="s">
        <v>775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50000</v>
      </c>
    </row>
    <row r="732" spans="37:43">
      <c r="AK732" t="s">
        <v>776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</row>
    <row r="733" spans="37:43">
      <c r="AK733" t="s">
        <v>777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37:43">
      <c r="AK734" t="s">
        <v>778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</row>
    <row r="735" spans="37:43">
      <c r="AK735" t="s">
        <v>779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</row>
    <row r="736" spans="37:43">
      <c r="AK736" t="s">
        <v>780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10000</v>
      </c>
    </row>
    <row r="737" spans="37:43">
      <c r="AK737" t="s">
        <v>781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37:43">
      <c r="AK738" t="s">
        <v>782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37:43">
      <c r="AK739" t="s">
        <v>783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10000</v>
      </c>
    </row>
    <row r="740" spans="37:43">
      <c r="AK740" t="s">
        <v>788</v>
      </c>
      <c r="AL740">
        <v>0</v>
      </c>
      <c r="AM740">
        <v>0</v>
      </c>
      <c r="AN740">
        <v>0</v>
      </c>
      <c r="AO740">
        <v>2</v>
      </c>
      <c r="AP740">
        <v>0</v>
      </c>
      <c r="AQ740">
        <v>0</v>
      </c>
    </row>
    <row r="741" spans="37:43">
      <c r="AK741" t="s">
        <v>784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</row>
    <row r="742" spans="37:43">
      <c r="AK742" t="s">
        <v>785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350000</v>
      </c>
    </row>
    <row r="743" spans="37:37">
      <c r="AK743" t="s">
        <v>104</v>
      </c>
    </row>
    <row r="744" spans="37:43">
      <c r="AK744" t="s">
        <v>107</v>
      </c>
      <c r="AL744">
        <v>7</v>
      </c>
      <c r="AM744">
        <v>0</v>
      </c>
      <c r="AN744">
        <v>1614159</v>
      </c>
      <c r="AO744">
        <v>200</v>
      </c>
      <c r="AP744">
        <v>0</v>
      </c>
      <c r="AQ744">
        <v>17069940</v>
      </c>
    </row>
  </sheetData>
  <mergeCells count="16">
    <mergeCell ref="A1:AH1"/>
    <mergeCell ref="C2:F2"/>
    <mergeCell ref="G2:N2"/>
    <mergeCell ref="O2:V2"/>
    <mergeCell ref="W2:AC2"/>
    <mergeCell ref="AD2:AF2"/>
    <mergeCell ref="A24:B24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{caded736-3ddd-4a6d-863f-a5715df4b6ae}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{ba1f4ece-aea1-4ce7-a572-1f96386ecd27}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{c10a97ab-6b3e-4f3b-9e73-9d37472584f2}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{5b1c965b-02f7-4226-a9fc-ef1c4df1f2c0}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{0e5f8b4d-b73a-475d-a119-7e8f2f1b3330}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{fb90b2e2-0c2d-476b-a972-14fc2d01a5a9}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{3c3a0624-9269-4e40-8870-7848359dda34}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{b9916cd7-3df2-41be-8f29-22cb55cd3a3f}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{0c9f7196-bafc-4bd6-b6c3-70d701adff9a}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{5280b1f6-3f8e-4f77-bf69-abbd5a01154f}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{b3d6703c-05c0-4ee9-a671-69344e01a223}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{f73bb2a8-f815-45d4-9fed-71f1a8f4a9bb}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{8496c270-e867-4f76-ad55-fda933869dd4}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{96f9e52a-5b64-4ddd-a009-384d20d0074e}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{914dff3e-12d2-4483-aabc-9e163a436ca8}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{0bf4232d-7183-4882-9ce7-e02dd7437407}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{6225f4a9-01d1-435d-a132-0835fa1d471d}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{433a4b5f-1677-4824-9336-8414b55d8039}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{e8f3e25b-7911-4b86-b852-65f8721c40be}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{4fa09f55-4248-4f73-a228-f40b583b8f43}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{516358d7-960e-4584-b89c-41e11f455519}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{92f0ec85-ef9f-488f-9f76-9040f00861b9}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{9843d1a0-d259-4e80-bc90-9c0e4bfae238}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{a27be4ab-2d71-41df-8661-ad0bfdd3fd90}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{55c51613-f014-458f-a0e9-d78e0a66dd0f}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{b38ef4fd-a1fe-4e98-a4bd-3ffc84c042aa}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{2788934f-ab90-4a9d-8024-9f3d81714fca}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{de5b14bd-cc2d-4852-b53a-0755b64f3f2c}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{274259e4-3c54-400f-bb2e-6e2a1b236ec2}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{d048a024-4fdc-46b6-9205-f2b730346017}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ded736-3ddd-4a6d-863f-a5715df4b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a1f4ece-aea1-4ce7-a572-1f96386ecd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0a97ab-6b3e-4f3b-9e73-9d37472584f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b1c965b-02f7-4226-a9fc-ef1c4df1f2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e5f8b4d-b73a-475d-a119-7e8f2f1b33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fb90b2e2-0c2d-476b-a972-14fc2d01a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c3a0624-9269-4e40-8870-7848359dda3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9916cd7-3df2-41be-8f29-22cb55cd3a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9f7196-bafc-4bd6-b6c3-70d701adff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80b1f6-3f8e-4f77-bf69-abbd5a01154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b3d6703c-05c0-4ee9-a671-69344e01a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73bb2a8-f815-45d4-9fed-71f1a8f4a9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496c270-e867-4f76-ad55-fda933869dd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f9e52a-5b64-4ddd-a009-384d20d0074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14dff3e-12d2-4483-aabc-9e163a436ca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0bf4232d-7183-4882-9ce7-e02dd7437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225f4a9-01d1-435d-a132-0835fa1d47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3a4b5f-1677-4824-9336-8414b55d80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f3e25b-7911-4b86-b852-65f8721c40b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fa09f55-4248-4f73-a228-f40b583b8f4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516358d7-960e-4584-b89c-41e11f455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2f0ec85-ef9f-488f-9f76-9040f00861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843d1a0-d259-4e80-bc90-9c0e4bfae2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7be4ab-2d71-41df-8661-ad0bfdd3fd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c51613-f014-458f-a0e9-d78e0a66dd0f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b38ef4fd-a1fe-4e98-a4bd-3ffc84c04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88934f-ab90-4a9d-8024-9f3d81714f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e5b14bd-cc2d-4852-b53a-0755b64f3f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4259e4-3c54-400f-bb2e-6e2a1b236e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048a024-4fdc-46b6-9205-f2b7303460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C1" activePane="topRight" state="frozen"/>
      <selection/>
      <selection pane="topRight" activeCell="E10" sqref="E10:E14"/>
    </sheetView>
  </sheetViews>
  <sheetFormatPr defaultColWidth="9" defaultRowHeight="13.5"/>
  <cols>
    <col min="4" max="4" width="9" hidden="1" customWidth="1"/>
    <col min="8" max="12" width="9" hidden="1" customWidth="1"/>
    <col min="16" max="16" width="9" customWidth="1"/>
    <col min="17" max="20" width="9" hidden="1" customWidth="1"/>
    <col min="24" max="27" width="9" hidden="1" customWidth="1"/>
  </cols>
  <sheetData>
    <row r="1" ht="23.25" spans="1:34">
      <c r="A1" s="1" t="s">
        <v>789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34">
      <c r="A2" s="2" t="s">
        <v>5</v>
      </c>
      <c r="B2" s="3" t="s">
        <v>6</v>
      </c>
      <c r="C2" s="80" t="s">
        <v>7</v>
      </c>
      <c r="D2" s="80"/>
      <c r="E2" s="80"/>
      <c r="F2" s="80"/>
      <c r="G2" s="2" t="s">
        <v>8</v>
      </c>
      <c r="H2" s="56"/>
      <c r="I2" s="57"/>
      <c r="J2" s="58"/>
      <c r="K2" s="58"/>
      <c r="L2" s="58"/>
      <c r="M2" s="58"/>
      <c r="N2" s="3"/>
      <c r="O2" s="2" t="s">
        <v>9</v>
      </c>
      <c r="P2" s="56"/>
      <c r="Q2" s="57"/>
      <c r="R2" s="58"/>
      <c r="S2" s="58"/>
      <c r="T2" s="58"/>
      <c r="U2" s="58"/>
      <c r="V2" s="3"/>
      <c r="W2" s="73" t="s">
        <v>10</v>
      </c>
      <c r="X2" s="80"/>
      <c r="Y2" s="80"/>
      <c r="Z2" s="80"/>
      <c r="AA2" s="80"/>
      <c r="AB2" s="80"/>
      <c r="AC2" s="81"/>
      <c r="AD2" s="80" t="s">
        <v>11</v>
      </c>
      <c r="AE2" s="80"/>
      <c r="AF2" s="81"/>
      <c r="AG2" s="81" t="s">
        <v>12</v>
      </c>
      <c r="AH2" s="81" t="s">
        <v>13</v>
      </c>
    </row>
    <row r="3" ht="36.75" spans="1:34">
      <c r="A3" s="5"/>
      <c r="B3" s="6"/>
      <c r="C3" s="5" t="s">
        <v>16</v>
      </c>
      <c r="D3" s="59" t="s">
        <v>17</v>
      </c>
      <c r="E3" s="60" t="s">
        <v>18</v>
      </c>
      <c r="F3" s="74" t="s">
        <v>19</v>
      </c>
      <c r="G3" s="5" t="s">
        <v>16</v>
      </c>
      <c r="H3" s="59" t="s">
        <v>17</v>
      </c>
      <c r="I3" s="59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6" t="s">
        <v>19</v>
      </c>
      <c r="O3" s="5" t="s">
        <v>16</v>
      </c>
      <c r="P3" s="74" t="s">
        <v>17</v>
      </c>
      <c r="Q3" s="59" t="s">
        <v>20</v>
      </c>
      <c r="R3" s="74" t="s">
        <v>24</v>
      </c>
      <c r="S3" s="74" t="s">
        <v>25</v>
      </c>
      <c r="T3" s="74" t="s">
        <v>23</v>
      </c>
      <c r="U3" s="74" t="s">
        <v>18</v>
      </c>
      <c r="V3" s="6" t="s">
        <v>19</v>
      </c>
      <c r="W3" s="5" t="s">
        <v>16</v>
      </c>
      <c r="X3" s="60" t="s">
        <v>17</v>
      </c>
      <c r="Y3" s="60" t="s">
        <v>26</v>
      </c>
      <c r="Z3" s="60" t="s">
        <v>27</v>
      </c>
      <c r="AA3" s="74" t="s">
        <v>23</v>
      </c>
      <c r="AB3" s="60" t="s">
        <v>18</v>
      </c>
      <c r="AC3" s="82" t="s">
        <v>19</v>
      </c>
      <c r="AD3" s="60" t="s">
        <v>16</v>
      </c>
      <c r="AE3" s="60" t="s">
        <v>18</v>
      </c>
      <c r="AF3" s="82" t="s">
        <v>19</v>
      </c>
      <c r="AG3" s="88"/>
      <c r="AH3" s="88"/>
    </row>
    <row r="4" ht="17.25" spans="1:34">
      <c r="A4" s="11" t="s">
        <v>37</v>
      </c>
      <c r="B4" s="12" t="s">
        <v>38</v>
      </c>
      <c r="C4" s="13">
        <v>2000</v>
      </c>
      <c r="D4" s="14">
        <v>0</v>
      </c>
      <c r="E4" s="14">
        <v>1000</v>
      </c>
      <c r="F4" s="99">
        <f t="shared" ref="F4:F15" si="0">E4/C4</f>
        <v>0.5</v>
      </c>
      <c r="G4" s="13">
        <v>150</v>
      </c>
      <c r="H4" s="15">
        <f>M4-数据源!M4</f>
        <v>16.7</v>
      </c>
      <c r="I4" s="15">
        <f>VLOOKUP(B4,数据源!$AK:$AR,7,FALSE)/10000</f>
        <v>16.7</v>
      </c>
      <c r="J4" s="15"/>
      <c r="K4" s="15"/>
      <c r="L4" s="15"/>
      <c r="M4" s="15">
        <f>SUM(I4:L4)</f>
        <v>16.7</v>
      </c>
      <c r="N4" s="16">
        <f t="shared" ref="N4:N24" si="1">M4/G4</f>
        <v>0.111333333333333</v>
      </c>
      <c r="O4" s="11" t="s">
        <v>39</v>
      </c>
      <c r="P4" s="15">
        <f>U4-数据源!U4</f>
        <v>1</v>
      </c>
      <c r="Q4" s="103">
        <f>VLOOKUP(B4,数据源!$AK:$AQ,5,FALSE)</f>
        <v>1</v>
      </c>
      <c r="R4" s="75"/>
      <c r="S4" s="75"/>
      <c r="T4" s="75"/>
      <c r="U4" s="15">
        <f t="shared" ref="U4:U8" si="2">SUM(Q4:S4)</f>
        <v>1</v>
      </c>
      <c r="V4" s="12" t="s">
        <v>39</v>
      </c>
      <c r="W4" s="11">
        <v>3</v>
      </c>
      <c r="X4" s="15">
        <f>AB4-数据源!AB4</f>
        <v>0</v>
      </c>
      <c r="Y4" s="15">
        <v>0</v>
      </c>
      <c r="Z4" s="83"/>
      <c r="AA4" s="83"/>
      <c r="AB4" s="15">
        <f>SUM(Y4:AA4)</f>
        <v>0</v>
      </c>
      <c r="AC4" s="84">
        <f t="shared" ref="AC4:AC24" si="3">AB4/W4</f>
        <v>0</v>
      </c>
      <c r="AD4" s="11">
        <v>2</v>
      </c>
      <c r="AE4" s="14">
        <v>0</v>
      </c>
      <c r="AF4" s="84">
        <f t="shared" ref="AF4:AF24" si="4">AE4/AD4</f>
        <v>0</v>
      </c>
      <c r="AG4" s="84">
        <f t="shared" ref="AG4:AG15" si="5">IF(F4&gt;1.2,1.2,F4)*0.6+IF(N4&gt;1.2,1.2,N4)*0.2+IF(AC4&gt;1.2,1.2,AC4)*0.1+IF(AF4&gt;1.2,1.2,AF4)*0.1</f>
        <v>0.322266666666667</v>
      </c>
      <c r="AH4" s="89">
        <f>AG9</f>
        <v>0.29184055</v>
      </c>
    </row>
    <row r="5" ht="17.25" spans="1:34">
      <c r="A5" s="17"/>
      <c r="B5" s="18" t="s">
        <v>44</v>
      </c>
      <c r="C5" s="19">
        <v>2000</v>
      </c>
      <c r="D5" s="14">
        <v>0</v>
      </c>
      <c r="E5" s="14">
        <v>800</v>
      </c>
      <c r="F5" s="99">
        <f t="shared" si="0"/>
        <v>0.4</v>
      </c>
      <c r="G5" s="19">
        <v>150</v>
      </c>
      <c r="H5" s="15">
        <f>M5-数据源!M5</f>
        <v>41.1</v>
      </c>
      <c r="I5" s="15">
        <f>VLOOKUP(B5,数据源!$AK:$AR,7,FALSE)/10000</f>
        <v>41.1</v>
      </c>
      <c r="J5" s="15"/>
      <c r="K5" s="15"/>
      <c r="L5" s="15"/>
      <c r="M5" s="15">
        <f t="shared" ref="M4:M8" si="6">SUM(I5:L5)</f>
        <v>41.1</v>
      </c>
      <c r="N5" s="61">
        <f t="shared" si="1"/>
        <v>0.274</v>
      </c>
      <c r="O5" s="17" t="s">
        <v>39</v>
      </c>
      <c r="P5" s="15">
        <f>U5-数据源!U5</f>
        <v>0</v>
      </c>
      <c r="Q5" s="103">
        <f>VLOOKUP(B5,数据源!$AK:$AQ,5,FALSE)</f>
        <v>0</v>
      </c>
      <c r="R5" s="76"/>
      <c r="S5" s="75"/>
      <c r="T5" s="75"/>
      <c r="U5" s="15">
        <f t="shared" si="2"/>
        <v>0</v>
      </c>
      <c r="V5" s="18" t="s">
        <v>39</v>
      </c>
      <c r="W5" s="11">
        <v>3</v>
      </c>
      <c r="X5" s="15">
        <f>AB5-数据源!AB5</f>
        <v>0</v>
      </c>
      <c r="Y5" s="15">
        <v>0</v>
      </c>
      <c r="Z5" s="83"/>
      <c r="AA5" s="83"/>
      <c r="AB5" s="15">
        <f t="shared" ref="AB4:AB8" si="7">SUM(Y5:AA5)</f>
        <v>0</v>
      </c>
      <c r="AC5" s="84">
        <f t="shared" si="3"/>
        <v>0</v>
      </c>
      <c r="AD5" s="11">
        <v>2</v>
      </c>
      <c r="AE5" s="14">
        <v>0</v>
      </c>
      <c r="AF5" s="84">
        <f t="shared" si="4"/>
        <v>0</v>
      </c>
      <c r="AG5" s="84">
        <f t="shared" si="5"/>
        <v>0.2948</v>
      </c>
      <c r="AH5" s="89"/>
    </row>
    <row r="6" ht="18" spans="1:34">
      <c r="A6" s="17"/>
      <c r="B6" s="18" t="s">
        <v>48</v>
      </c>
      <c r="C6" s="19">
        <v>2000</v>
      </c>
      <c r="D6" s="14">
        <v>0</v>
      </c>
      <c r="E6" s="21">
        <v>2147.5</v>
      </c>
      <c r="F6" s="99">
        <f t="shared" si="0"/>
        <v>1.07375</v>
      </c>
      <c r="G6" s="19">
        <v>200</v>
      </c>
      <c r="H6" s="15">
        <f>M6-数据源!M6</f>
        <v>32.3022</v>
      </c>
      <c r="I6" s="15">
        <f>VLOOKUP(B6,数据源!$AK:$AR,7,FALSE)/10000</f>
        <v>18.3022</v>
      </c>
      <c r="J6" s="15">
        <v>14</v>
      </c>
      <c r="K6" s="15"/>
      <c r="L6" s="15"/>
      <c r="M6" s="15">
        <f t="shared" si="6"/>
        <v>32.3022</v>
      </c>
      <c r="N6" s="61">
        <f t="shared" si="1"/>
        <v>0.161511</v>
      </c>
      <c r="O6" s="17" t="s">
        <v>39</v>
      </c>
      <c r="P6" s="15">
        <f>U6-数据源!U6</f>
        <v>0</v>
      </c>
      <c r="Q6" s="103">
        <f>VLOOKUP(B6,数据源!$AK:$AQ,5,FALSE)</f>
        <v>0</v>
      </c>
      <c r="R6" s="76"/>
      <c r="S6" s="75"/>
      <c r="T6" s="75"/>
      <c r="U6" s="15">
        <f t="shared" si="2"/>
        <v>0</v>
      </c>
      <c r="V6" s="18" t="s">
        <v>39</v>
      </c>
      <c r="W6" s="11">
        <v>5</v>
      </c>
      <c r="X6" s="15">
        <f>AB6-数据源!AB6</f>
        <v>0</v>
      </c>
      <c r="Y6" s="15">
        <v>0</v>
      </c>
      <c r="Z6" s="83"/>
      <c r="AA6" s="83"/>
      <c r="AB6" s="15">
        <f t="shared" si="7"/>
        <v>0</v>
      </c>
      <c r="AC6" s="84">
        <f t="shared" si="3"/>
        <v>0</v>
      </c>
      <c r="AD6" s="11">
        <v>3</v>
      </c>
      <c r="AE6" s="14">
        <v>0</v>
      </c>
      <c r="AF6" s="84">
        <f t="shared" si="4"/>
        <v>0</v>
      </c>
      <c r="AG6" s="84">
        <f t="shared" si="5"/>
        <v>0.6765522</v>
      </c>
      <c r="AH6" s="89"/>
    </row>
    <row r="7" ht="17.25" spans="1:34">
      <c r="A7" s="22"/>
      <c r="B7" s="18" t="s">
        <v>53</v>
      </c>
      <c r="C7" s="19">
        <v>2000</v>
      </c>
      <c r="D7" s="14">
        <v>0</v>
      </c>
      <c r="E7" s="14">
        <v>360.5</v>
      </c>
      <c r="F7" s="99">
        <f t="shared" si="0"/>
        <v>0.18025</v>
      </c>
      <c r="G7" s="19">
        <v>150</v>
      </c>
      <c r="H7" s="15">
        <f>M7-数据源!M7</f>
        <v>0</v>
      </c>
      <c r="I7" s="15">
        <f>VLOOKUP(B7,数据源!$AK:$AR,7,FALSE)/10000</f>
        <v>0</v>
      </c>
      <c r="J7" s="15"/>
      <c r="K7" s="15"/>
      <c r="L7" s="15"/>
      <c r="M7" s="15">
        <f t="shared" si="6"/>
        <v>0</v>
      </c>
      <c r="N7" s="61">
        <f t="shared" si="1"/>
        <v>0</v>
      </c>
      <c r="O7" s="17" t="s">
        <v>39</v>
      </c>
      <c r="P7" s="15">
        <f>U7-数据源!U7</f>
        <v>0</v>
      </c>
      <c r="Q7" s="103">
        <f>VLOOKUP(B7,数据源!$AK:$AQ,5,FALSE)</f>
        <v>0</v>
      </c>
      <c r="R7" s="76"/>
      <c r="S7" s="75"/>
      <c r="T7" s="75"/>
      <c r="U7" s="15">
        <f t="shared" si="2"/>
        <v>0</v>
      </c>
      <c r="V7" s="18" t="s">
        <v>39</v>
      </c>
      <c r="W7" s="11">
        <v>3</v>
      </c>
      <c r="X7" s="15">
        <f>AB7-数据源!AB7</f>
        <v>0</v>
      </c>
      <c r="Y7" s="15">
        <v>0</v>
      </c>
      <c r="Z7" s="83"/>
      <c r="AA7" s="83"/>
      <c r="AB7" s="15">
        <f t="shared" si="7"/>
        <v>0</v>
      </c>
      <c r="AC7" s="84">
        <f t="shared" si="3"/>
        <v>0</v>
      </c>
      <c r="AD7" s="11">
        <v>2</v>
      </c>
      <c r="AE7" s="14">
        <v>0</v>
      </c>
      <c r="AF7" s="84">
        <f t="shared" si="4"/>
        <v>0</v>
      </c>
      <c r="AG7" s="84">
        <f t="shared" si="5"/>
        <v>0.10815</v>
      </c>
      <c r="AH7" s="89"/>
    </row>
    <row r="8" ht="17.25" spans="1:34">
      <c r="A8" s="22"/>
      <c r="B8" s="12" t="s">
        <v>43</v>
      </c>
      <c r="C8" s="13">
        <v>2000</v>
      </c>
      <c r="D8" s="14"/>
      <c r="E8" s="14">
        <v>116</v>
      </c>
      <c r="F8" s="99">
        <f t="shared" si="0"/>
        <v>0.058</v>
      </c>
      <c r="G8" s="13">
        <v>150</v>
      </c>
      <c r="H8" s="15">
        <f>M8-数据源!M8</f>
        <v>15.5</v>
      </c>
      <c r="I8" s="15">
        <f>VLOOKUP(B8,数据源!$AK:$AR,7,FALSE)/10000</f>
        <v>15.5</v>
      </c>
      <c r="J8" s="15"/>
      <c r="K8" s="15"/>
      <c r="L8" s="15"/>
      <c r="M8" s="15">
        <f t="shared" si="6"/>
        <v>15.5</v>
      </c>
      <c r="N8" s="61">
        <f t="shared" si="1"/>
        <v>0.103333333333333</v>
      </c>
      <c r="O8" s="11"/>
      <c r="P8" s="15">
        <f>U8-数据源!U8</f>
        <v>0</v>
      </c>
      <c r="Q8" s="103">
        <f>VLOOKUP(B8,数据源!$AK:$AQ,5,FALSE)</f>
        <v>0</v>
      </c>
      <c r="R8" s="75"/>
      <c r="S8" s="75"/>
      <c r="T8" s="75"/>
      <c r="U8" s="15">
        <f t="shared" si="2"/>
        <v>0</v>
      </c>
      <c r="V8" s="18" t="s">
        <v>39</v>
      </c>
      <c r="W8" s="11">
        <v>3</v>
      </c>
      <c r="X8" s="15">
        <f>AB8-数据源!AB8</f>
        <v>0</v>
      </c>
      <c r="Y8" s="15">
        <v>0</v>
      </c>
      <c r="Z8" s="83"/>
      <c r="AA8" s="83"/>
      <c r="AB8" s="15">
        <f t="shared" si="7"/>
        <v>0</v>
      </c>
      <c r="AC8" s="84">
        <f t="shared" si="3"/>
        <v>0</v>
      </c>
      <c r="AD8" s="11">
        <v>2</v>
      </c>
      <c r="AE8" s="14">
        <v>0</v>
      </c>
      <c r="AF8" s="84">
        <f t="shared" si="4"/>
        <v>0</v>
      </c>
      <c r="AG8" s="84">
        <f t="shared" si="5"/>
        <v>0.0554666666666667</v>
      </c>
      <c r="AH8" s="89"/>
    </row>
    <row r="9" ht="18.75" spans="1:34">
      <c r="A9" s="23"/>
      <c r="B9" s="24" t="s">
        <v>59</v>
      </c>
      <c r="C9" s="25">
        <f t="shared" ref="C9:I9" si="8">SUM(C4:C8)</f>
        <v>10000</v>
      </c>
      <c r="D9" s="26">
        <f t="shared" si="8"/>
        <v>0</v>
      </c>
      <c r="E9" s="28">
        <f t="shared" si="8"/>
        <v>4424</v>
      </c>
      <c r="F9" s="100">
        <f t="shared" si="0"/>
        <v>0.4424</v>
      </c>
      <c r="G9" s="25">
        <f t="shared" si="8"/>
        <v>800</v>
      </c>
      <c r="H9" s="67">
        <f t="shared" si="8"/>
        <v>105.6022</v>
      </c>
      <c r="I9" s="15">
        <f t="shared" si="8"/>
        <v>91.6022</v>
      </c>
      <c r="J9" s="63">
        <f t="shared" ref="I9:M9" si="9">SUM(J4:J8)</f>
        <v>14</v>
      </c>
      <c r="K9" s="63"/>
      <c r="L9" s="63"/>
      <c r="M9" s="63">
        <f t="shared" si="9"/>
        <v>105.6022</v>
      </c>
      <c r="N9" s="29">
        <f t="shared" si="1"/>
        <v>0.13200275</v>
      </c>
      <c r="O9" s="65" t="s">
        <v>39</v>
      </c>
      <c r="P9" s="67">
        <f>SUM(P4:P8)</f>
        <v>1</v>
      </c>
      <c r="Q9" s="104">
        <f>SUM(Q4:Q8)</f>
        <v>1</v>
      </c>
      <c r="R9" s="63">
        <f t="shared" ref="Q9:T9" si="10">SUM(R4:R7)</f>
        <v>0</v>
      </c>
      <c r="S9" s="63">
        <f t="shared" si="10"/>
        <v>0</v>
      </c>
      <c r="T9" s="63">
        <f t="shared" si="10"/>
        <v>0</v>
      </c>
      <c r="U9" s="63">
        <f t="shared" ref="U9:Y9" si="11">SUM(U4:U8)</f>
        <v>1</v>
      </c>
      <c r="V9" s="24" t="s">
        <v>39</v>
      </c>
      <c r="W9" s="65">
        <f t="shared" si="11"/>
        <v>17</v>
      </c>
      <c r="X9" s="67">
        <f t="shared" si="11"/>
        <v>0</v>
      </c>
      <c r="Y9" s="62">
        <f t="shared" si="11"/>
        <v>0</v>
      </c>
      <c r="Z9" s="62"/>
      <c r="AA9" s="62"/>
      <c r="AB9" s="63">
        <f t="shared" ref="AB9:AE9" si="12">SUM(AB4:AB8)</f>
        <v>0</v>
      </c>
      <c r="AC9" s="85">
        <f t="shared" si="3"/>
        <v>0</v>
      </c>
      <c r="AD9" s="65">
        <f t="shared" si="12"/>
        <v>11</v>
      </c>
      <c r="AE9" s="62">
        <f t="shared" si="12"/>
        <v>0</v>
      </c>
      <c r="AF9" s="85">
        <f t="shared" si="4"/>
        <v>0</v>
      </c>
      <c r="AG9" s="85">
        <f t="shared" si="5"/>
        <v>0.29184055</v>
      </c>
      <c r="AH9" s="90"/>
    </row>
    <row r="10" ht="18" spans="1:34">
      <c r="A10" s="11" t="s">
        <v>63</v>
      </c>
      <c r="B10" s="30" t="s">
        <v>64</v>
      </c>
      <c r="C10" s="13">
        <v>2000</v>
      </c>
      <c r="D10" s="14">
        <v>0</v>
      </c>
      <c r="E10" s="15">
        <v>1389</v>
      </c>
      <c r="F10" s="99">
        <f t="shared" si="0"/>
        <v>0.6945</v>
      </c>
      <c r="G10" s="13">
        <v>150</v>
      </c>
      <c r="H10" s="15">
        <f>M10-数据源!M10</f>
        <v>0</v>
      </c>
      <c r="I10" s="15">
        <f>VLOOKUP(B10,数据源!$AK:$AR,7,FALSE)/10000</f>
        <v>0</v>
      </c>
      <c r="J10" s="15"/>
      <c r="K10" s="15"/>
      <c r="L10" s="15"/>
      <c r="M10" s="15">
        <f t="shared" ref="M10:M14" si="13">SUM(I10:L10)</f>
        <v>0</v>
      </c>
      <c r="N10" s="16">
        <f t="shared" si="1"/>
        <v>0</v>
      </c>
      <c r="O10" s="11" t="s">
        <v>39</v>
      </c>
      <c r="P10" s="15">
        <f>U10-数据源!U10</f>
        <v>1</v>
      </c>
      <c r="Q10" s="103">
        <f>VLOOKUP(B10,数据源!$AK:$AQ,5,FALSE)</f>
        <v>1</v>
      </c>
      <c r="R10" s="75"/>
      <c r="S10" s="75"/>
      <c r="T10" s="75"/>
      <c r="U10" s="15">
        <f t="shared" ref="U10:U13" si="14">SUM(Q10:S10)</f>
        <v>1</v>
      </c>
      <c r="V10" s="12" t="s">
        <v>39</v>
      </c>
      <c r="W10" s="11">
        <v>3</v>
      </c>
      <c r="X10" s="15">
        <f>AB10-数据源!AB10</f>
        <v>1</v>
      </c>
      <c r="Y10" s="15">
        <v>1</v>
      </c>
      <c r="Z10" s="83"/>
      <c r="AA10" s="83"/>
      <c r="AB10" s="15">
        <f t="shared" ref="AB10:AB14" si="15">SUM(Y10:AA10)</f>
        <v>1</v>
      </c>
      <c r="AC10" s="84">
        <f t="shared" si="3"/>
        <v>0.333333333333333</v>
      </c>
      <c r="AD10" s="11">
        <v>2</v>
      </c>
      <c r="AE10" s="14">
        <v>0</v>
      </c>
      <c r="AF10" s="84">
        <f t="shared" si="4"/>
        <v>0</v>
      </c>
      <c r="AG10" s="84">
        <f t="shared" si="5"/>
        <v>0.450033333333333</v>
      </c>
      <c r="AH10" s="89">
        <f>AG15</f>
        <v>0.472559973333333</v>
      </c>
    </row>
    <row r="11" ht="18" spans="1:34">
      <c r="A11" s="17"/>
      <c r="B11" s="32" t="s">
        <v>46</v>
      </c>
      <c r="C11" s="19">
        <v>2000</v>
      </c>
      <c r="D11" s="14">
        <v>0</v>
      </c>
      <c r="E11" s="101">
        <v>1425</v>
      </c>
      <c r="F11" s="99">
        <f t="shared" si="0"/>
        <v>0.7125</v>
      </c>
      <c r="G11" s="19">
        <v>150</v>
      </c>
      <c r="H11" s="15">
        <f>M11-数据源!M11</f>
        <v>19.57</v>
      </c>
      <c r="I11" s="15">
        <f>VLOOKUP(B11,数据源!$AK:$AR,7,FALSE)/10000</f>
        <v>19.57</v>
      </c>
      <c r="J11" s="15"/>
      <c r="K11" s="20"/>
      <c r="L11" s="20"/>
      <c r="M11" s="15">
        <f t="shared" si="13"/>
        <v>19.57</v>
      </c>
      <c r="N11" s="61">
        <f t="shared" si="1"/>
        <v>0.130466666666667</v>
      </c>
      <c r="O11" s="17" t="s">
        <v>39</v>
      </c>
      <c r="P11" s="15">
        <f>U11-数据源!U11</f>
        <v>1</v>
      </c>
      <c r="Q11" s="103">
        <f>VLOOKUP(B11,数据源!$AK:$AQ,5,FALSE)</f>
        <v>1</v>
      </c>
      <c r="R11" s="76"/>
      <c r="S11" s="75"/>
      <c r="T11" s="75"/>
      <c r="U11" s="20">
        <f t="shared" si="14"/>
        <v>1</v>
      </c>
      <c r="V11" s="18" t="s">
        <v>39</v>
      </c>
      <c r="W11" s="11">
        <v>3</v>
      </c>
      <c r="X11" s="15">
        <f>AB11-数据源!AB11</f>
        <v>1</v>
      </c>
      <c r="Y11" s="15">
        <v>1</v>
      </c>
      <c r="Z11" s="83"/>
      <c r="AA11" s="83"/>
      <c r="AB11" s="15">
        <f t="shared" si="15"/>
        <v>1</v>
      </c>
      <c r="AC11" s="84">
        <f t="shared" si="3"/>
        <v>0.333333333333333</v>
      </c>
      <c r="AD11" s="11">
        <v>2</v>
      </c>
      <c r="AE11" s="14">
        <v>0</v>
      </c>
      <c r="AF11" s="84">
        <f t="shared" si="4"/>
        <v>0</v>
      </c>
      <c r="AG11" s="84">
        <f t="shared" si="5"/>
        <v>0.486926666666667</v>
      </c>
      <c r="AH11" s="89"/>
    </row>
    <row r="12" ht="17.25" spans="1:34">
      <c r="A12" s="17"/>
      <c r="B12" s="32" t="s">
        <v>62</v>
      </c>
      <c r="C12" s="19">
        <v>2000</v>
      </c>
      <c r="D12" s="14">
        <v>0</v>
      </c>
      <c r="E12" s="20">
        <v>1340</v>
      </c>
      <c r="F12" s="99">
        <f t="shared" si="0"/>
        <v>0.67</v>
      </c>
      <c r="G12" s="19">
        <v>150</v>
      </c>
      <c r="H12" s="15">
        <f>M12-数据源!M12</f>
        <v>72.7334</v>
      </c>
      <c r="I12" s="15">
        <f>VLOOKUP(B12,数据源!$AK:$AR,7,FALSE)/10000</f>
        <v>72.7334</v>
      </c>
      <c r="J12" s="15"/>
      <c r="K12" s="20"/>
      <c r="L12" s="20"/>
      <c r="M12" s="15">
        <f t="shared" si="13"/>
        <v>72.7334</v>
      </c>
      <c r="N12" s="61">
        <f t="shared" si="1"/>
        <v>0.484889333333333</v>
      </c>
      <c r="O12" s="17" t="s">
        <v>39</v>
      </c>
      <c r="P12" s="15">
        <f>U12-数据源!U12</f>
        <v>1</v>
      </c>
      <c r="Q12" s="103">
        <f>VLOOKUP(B12,数据源!$AK:$AQ,5,FALSE)</f>
        <v>1</v>
      </c>
      <c r="R12" s="76"/>
      <c r="S12" s="75"/>
      <c r="T12" s="75"/>
      <c r="U12" s="20">
        <f t="shared" si="14"/>
        <v>1</v>
      </c>
      <c r="V12" s="18" t="s">
        <v>39</v>
      </c>
      <c r="W12" s="11">
        <v>3</v>
      </c>
      <c r="X12" s="15">
        <f>AB12-数据源!AB12</f>
        <v>3</v>
      </c>
      <c r="Y12" s="15">
        <v>3</v>
      </c>
      <c r="Z12" s="83"/>
      <c r="AA12" s="83"/>
      <c r="AB12" s="15">
        <f t="shared" si="15"/>
        <v>3</v>
      </c>
      <c r="AC12" s="84">
        <f t="shared" si="3"/>
        <v>1</v>
      </c>
      <c r="AD12" s="11">
        <v>2</v>
      </c>
      <c r="AE12" s="14">
        <v>0</v>
      </c>
      <c r="AF12" s="84">
        <f t="shared" si="4"/>
        <v>0</v>
      </c>
      <c r="AG12" s="84">
        <f t="shared" si="5"/>
        <v>0.598977866666667</v>
      </c>
      <c r="AH12" s="89"/>
    </row>
    <row r="13" ht="18" spans="1:34">
      <c r="A13" s="22"/>
      <c r="B13" s="35" t="s">
        <v>74</v>
      </c>
      <c r="C13" s="36">
        <v>2000</v>
      </c>
      <c r="D13" s="20">
        <v>0</v>
      </c>
      <c r="E13" s="101">
        <v>1948</v>
      </c>
      <c r="F13" s="99">
        <f t="shared" si="0"/>
        <v>0.974</v>
      </c>
      <c r="G13" s="19">
        <v>150</v>
      </c>
      <c r="H13" s="15">
        <f>M13-数据源!M13</f>
        <v>19.3465</v>
      </c>
      <c r="I13" s="15">
        <f>VLOOKUP(B13,数据源!$AK:$AR,7,FALSE)/10000</f>
        <v>19.3465</v>
      </c>
      <c r="J13" s="15"/>
      <c r="K13" s="20"/>
      <c r="L13" s="20"/>
      <c r="M13" s="15">
        <f t="shared" si="13"/>
        <v>19.3465</v>
      </c>
      <c r="N13" s="61">
        <f t="shared" si="1"/>
        <v>0.128976666666667</v>
      </c>
      <c r="O13" s="22" t="s">
        <v>39</v>
      </c>
      <c r="P13" s="15">
        <f>U13-数据源!U13</f>
        <v>1</v>
      </c>
      <c r="Q13" s="103">
        <f>VLOOKUP(B13,数据源!$AK:$AQ,5,FALSE)</f>
        <v>1</v>
      </c>
      <c r="R13" s="77"/>
      <c r="S13" s="75"/>
      <c r="T13" s="75"/>
      <c r="U13" s="20">
        <f t="shared" si="14"/>
        <v>1</v>
      </c>
      <c r="V13" s="78" t="s">
        <v>39</v>
      </c>
      <c r="W13" s="11">
        <v>3</v>
      </c>
      <c r="X13" s="15">
        <f>AB13-数据源!AB13</f>
        <v>1</v>
      </c>
      <c r="Y13" s="15">
        <v>1</v>
      </c>
      <c r="Z13" s="77"/>
      <c r="AA13" s="77"/>
      <c r="AB13" s="15">
        <f t="shared" si="15"/>
        <v>1</v>
      </c>
      <c r="AC13" s="84">
        <f t="shared" si="3"/>
        <v>0.333333333333333</v>
      </c>
      <c r="AD13" s="11">
        <v>2</v>
      </c>
      <c r="AE13" s="14">
        <v>0</v>
      </c>
      <c r="AF13" s="84">
        <f t="shared" si="4"/>
        <v>0</v>
      </c>
      <c r="AG13" s="84">
        <f t="shared" si="5"/>
        <v>0.643528666666667</v>
      </c>
      <c r="AH13" s="89"/>
    </row>
    <row r="14" ht="17.25" spans="1:34">
      <c r="A14" s="22"/>
      <c r="B14" s="35" t="s">
        <v>56</v>
      </c>
      <c r="C14" s="36">
        <v>2000</v>
      </c>
      <c r="D14" s="20">
        <v>0</v>
      </c>
      <c r="E14" s="14">
        <v>380</v>
      </c>
      <c r="F14" s="99">
        <f t="shared" si="0"/>
        <v>0.19</v>
      </c>
      <c r="G14" s="19">
        <v>150</v>
      </c>
      <c r="H14" s="15">
        <f>M14-数据源!M14</f>
        <v>27</v>
      </c>
      <c r="I14" s="15">
        <f>VLOOKUP(B14,数据源!$AK:$AR,7,FALSE)/10000</f>
        <v>19</v>
      </c>
      <c r="J14" s="15">
        <v>8</v>
      </c>
      <c r="K14" s="20"/>
      <c r="L14" s="20"/>
      <c r="M14" s="15">
        <f t="shared" si="13"/>
        <v>27</v>
      </c>
      <c r="N14" s="66">
        <f t="shared" si="1"/>
        <v>0.18</v>
      </c>
      <c r="O14" s="22" t="s">
        <v>39</v>
      </c>
      <c r="P14" s="15">
        <f>U14-数据源!U14</f>
        <v>1</v>
      </c>
      <c r="Q14" s="103">
        <f>VLOOKUP(B14,数据源!$AK:$AQ,5,FALSE)</f>
        <v>1</v>
      </c>
      <c r="R14" s="77"/>
      <c r="S14" s="75"/>
      <c r="T14" s="75"/>
      <c r="U14" s="20">
        <f t="shared" ref="U14:U22" si="16">SUM(Q14:T14)</f>
        <v>1</v>
      </c>
      <c r="V14" s="78" t="s">
        <v>39</v>
      </c>
      <c r="W14" s="11">
        <v>3</v>
      </c>
      <c r="X14" s="15">
        <f>AB14-数据源!AB14</f>
        <v>1</v>
      </c>
      <c r="Y14" s="15">
        <v>1</v>
      </c>
      <c r="Z14" s="77"/>
      <c r="AA14" s="77"/>
      <c r="AB14" s="15">
        <f t="shared" si="15"/>
        <v>1</v>
      </c>
      <c r="AC14" s="86">
        <f t="shared" si="3"/>
        <v>0.333333333333333</v>
      </c>
      <c r="AD14" s="11">
        <v>2</v>
      </c>
      <c r="AE14" s="14">
        <v>0</v>
      </c>
      <c r="AF14" s="86">
        <f t="shared" si="4"/>
        <v>0</v>
      </c>
      <c r="AG14" s="84">
        <f t="shared" si="5"/>
        <v>0.183333333333333</v>
      </c>
      <c r="AH14" s="89"/>
    </row>
    <row r="15" ht="18.75" spans="1:34">
      <c r="A15" s="38"/>
      <c r="B15" s="39" t="s">
        <v>59</v>
      </c>
      <c r="C15" s="40">
        <f t="shared" ref="C15:I15" si="17">SUM(C10:C14)</f>
        <v>10000</v>
      </c>
      <c r="D15" s="26">
        <f t="shared" si="17"/>
        <v>0</v>
      </c>
      <c r="E15" s="26">
        <f t="shared" si="17"/>
        <v>6482</v>
      </c>
      <c r="F15" s="100">
        <f t="shared" si="0"/>
        <v>0.6482</v>
      </c>
      <c r="G15" s="40">
        <f t="shared" si="17"/>
        <v>750</v>
      </c>
      <c r="H15" s="67">
        <f t="shared" si="17"/>
        <v>138.6499</v>
      </c>
      <c r="I15" s="15">
        <f t="shared" si="17"/>
        <v>130.6499</v>
      </c>
      <c r="J15" s="27">
        <f t="shared" ref="I15:M15" si="18">SUM(J10:J14)</f>
        <v>8</v>
      </c>
      <c r="K15" s="27"/>
      <c r="L15" s="27"/>
      <c r="M15" s="27">
        <f t="shared" si="18"/>
        <v>138.6499</v>
      </c>
      <c r="N15" s="68">
        <f t="shared" si="1"/>
        <v>0.184866533333333</v>
      </c>
      <c r="O15" s="38" t="s">
        <v>39</v>
      </c>
      <c r="P15" s="67">
        <f>SUM(P10:P14)</f>
        <v>5</v>
      </c>
      <c r="Q15" s="104">
        <f>SUM(Q10:Q14)</f>
        <v>5</v>
      </c>
      <c r="R15" s="63">
        <f t="shared" ref="Q15:U15" si="19">SUM(R10:R14)</f>
        <v>0</v>
      </c>
      <c r="S15" s="63">
        <f t="shared" si="19"/>
        <v>0</v>
      </c>
      <c r="T15" s="63">
        <f t="shared" si="19"/>
        <v>0</v>
      </c>
      <c r="U15" s="27">
        <f t="shared" si="19"/>
        <v>5</v>
      </c>
      <c r="V15" s="39" t="s">
        <v>39</v>
      </c>
      <c r="W15" s="65">
        <f t="shared" ref="W15:Y15" si="20">SUM(W10:W14)</f>
        <v>15</v>
      </c>
      <c r="X15" s="67">
        <f t="shared" si="20"/>
        <v>7</v>
      </c>
      <c r="Y15" s="62">
        <f t="shared" si="20"/>
        <v>7</v>
      </c>
      <c r="Z15" s="62"/>
      <c r="AA15" s="62"/>
      <c r="AB15" s="27">
        <f t="shared" ref="AB15:AE15" si="21">SUM(AB10:AB14)</f>
        <v>7</v>
      </c>
      <c r="AC15" s="85">
        <f t="shared" si="3"/>
        <v>0.466666666666667</v>
      </c>
      <c r="AD15" s="65">
        <f t="shared" si="21"/>
        <v>10</v>
      </c>
      <c r="AE15" s="62">
        <f t="shared" si="21"/>
        <v>0</v>
      </c>
      <c r="AF15" s="85">
        <f t="shared" si="4"/>
        <v>0</v>
      </c>
      <c r="AG15" s="85">
        <f t="shared" si="5"/>
        <v>0.472559973333333</v>
      </c>
      <c r="AH15" s="91"/>
    </row>
    <row r="16" ht="18" spans="1:34">
      <c r="A16" s="41" t="s">
        <v>83</v>
      </c>
      <c r="B16" s="12" t="s">
        <v>73</v>
      </c>
      <c r="C16" s="13" t="s">
        <v>39</v>
      </c>
      <c r="D16" s="14" t="s">
        <v>39</v>
      </c>
      <c r="E16" s="42" t="s">
        <v>39</v>
      </c>
      <c r="F16" s="99" t="s">
        <v>39</v>
      </c>
      <c r="G16" s="13">
        <v>1800</v>
      </c>
      <c r="H16" s="15">
        <f>M16-数据源!M16</f>
        <v>375.29</v>
      </c>
      <c r="I16" s="15">
        <f>VLOOKUP(B16,数据源!$AK:$AR,7,FALSE)/10000</f>
        <v>375.29</v>
      </c>
      <c r="J16" s="15"/>
      <c r="K16" s="69"/>
      <c r="L16" s="15"/>
      <c r="M16" s="15">
        <f t="shared" ref="M16:M22" si="22">SUM(I16:L16)</f>
        <v>375.29</v>
      </c>
      <c r="N16" s="16">
        <f t="shared" si="1"/>
        <v>0.208494444444444</v>
      </c>
      <c r="O16" s="11">
        <v>70</v>
      </c>
      <c r="P16" s="15">
        <f>U16-数据源!U16</f>
        <v>45</v>
      </c>
      <c r="Q16" s="103">
        <f>VLOOKUP(B16,数据源!$AK:$AQ,5,FALSE)</f>
        <v>37</v>
      </c>
      <c r="R16" s="75"/>
      <c r="S16" s="75">
        <v>6</v>
      </c>
      <c r="T16" s="75">
        <v>2</v>
      </c>
      <c r="U16" s="15">
        <f t="shared" si="16"/>
        <v>45</v>
      </c>
      <c r="V16" s="16">
        <f t="shared" ref="V16:V24" si="23">U16/O16</f>
        <v>0.642857142857143</v>
      </c>
      <c r="W16" s="11">
        <v>50</v>
      </c>
      <c r="X16" s="15">
        <f>AB16-数据源!AB16</f>
        <v>42</v>
      </c>
      <c r="Y16" s="15">
        <v>42</v>
      </c>
      <c r="Z16" s="83"/>
      <c r="AA16" s="83"/>
      <c r="AB16" s="15">
        <f t="shared" ref="AB16:AB22" si="24">SUM(Y16:AA16)</f>
        <v>42</v>
      </c>
      <c r="AC16" s="84">
        <f t="shared" si="3"/>
        <v>0.84</v>
      </c>
      <c r="AD16" s="11">
        <v>5</v>
      </c>
      <c r="AE16" s="14">
        <v>0</v>
      </c>
      <c r="AF16" s="84">
        <f t="shared" si="4"/>
        <v>0</v>
      </c>
      <c r="AG16" s="84">
        <f t="shared" ref="AG16:AG23" si="25">IF(N16&gt;1.2,1.2,N16)*0.6+IF(V16&gt;1.2,1.2,V16)*0.1+IF(AC16&gt;1.2,1.2,AC16)*0.2+IF(AF16&gt;1.2,1.2,AF16)*0.1</f>
        <v>0.357382380952381</v>
      </c>
      <c r="AH16" s="92">
        <f t="shared" ref="AH16:AH22" si="26">AG16</f>
        <v>0.357382380952381</v>
      </c>
    </row>
    <row r="17" ht="17.25" spans="1:34">
      <c r="A17" s="41"/>
      <c r="B17" s="18" t="s">
        <v>66</v>
      </c>
      <c r="C17" s="19" t="s">
        <v>39</v>
      </c>
      <c r="D17" s="14" t="s">
        <v>39</v>
      </c>
      <c r="E17" s="42" t="s">
        <v>39</v>
      </c>
      <c r="F17" s="99" t="s">
        <v>39</v>
      </c>
      <c r="G17" s="19">
        <v>850</v>
      </c>
      <c r="H17" s="15">
        <f>M17-数据源!M17</f>
        <v>34.24</v>
      </c>
      <c r="I17" s="15">
        <f>VLOOKUP(B17,数据源!$AK:$AR,7,FALSE)/10000</f>
        <v>19.24</v>
      </c>
      <c r="J17" s="15">
        <v>15</v>
      </c>
      <c r="K17" s="69"/>
      <c r="L17" s="15"/>
      <c r="M17" s="15">
        <f t="shared" si="22"/>
        <v>34.24</v>
      </c>
      <c r="N17" s="61">
        <f t="shared" si="1"/>
        <v>0.0402823529411765</v>
      </c>
      <c r="O17" s="17">
        <v>75</v>
      </c>
      <c r="P17" s="15">
        <f>U17-数据源!U17</f>
        <v>15</v>
      </c>
      <c r="Q17" s="103">
        <f>VLOOKUP(B17,数据源!$AK:$AQ,5,FALSE)</f>
        <v>10</v>
      </c>
      <c r="R17" s="76">
        <v>1</v>
      </c>
      <c r="S17" s="75">
        <v>4</v>
      </c>
      <c r="T17" s="75"/>
      <c r="U17" s="15">
        <f t="shared" si="16"/>
        <v>15</v>
      </c>
      <c r="V17" s="16">
        <f t="shared" si="23"/>
        <v>0.2</v>
      </c>
      <c r="W17" s="11">
        <v>50</v>
      </c>
      <c r="X17" s="15">
        <f>AB17-数据源!AB17</f>
        <v>13</v>
      </c>
      <c r="Y17" s="15">
        <v>13</v>
      </c>
      <c r="Z17" s="83"/>
      <c r="AA17" s="83"/>
      <c r="AB17" s="15">
        <f t="shared" si="24"/>
        <v>13</v>
      </c>
      <c r="AC17" s="84">
        <f t="shared" si="3"/>
        <v>0.26</v>
      </c>
      <c r="AD17" s="11">
        <v>3</v>
      </c>
      <c r="AE17" s="14">
        <v>0</v>
      </c>
      <c r="AF17" s="84">
        <f t="shared" si="4"/>
        <v>0</v>
      </c>
      <c r="AG17" s="84">
        <f t="shared" si="25"/>
        <v>0.0961694117647059</v>
      </c>
      <c r="AH17" s="92">
        <f t="shared" si="26"/>
        <v>0.0961694117647059</v>
      </c>
    </row>
    <row r="18" ht="17.25" spans="1:34">
      <c r="A18" s="41"/>
      <c r="B18" s="12" t="s">
        <v>70</v>
      </c>
      <c r="C18" s="13" t="s">
        <v>39</v>
      </c>
      <c r="D18" s="14" t="s">
        <v>39</v>
      </c>
      <c r="E18" s="42" t="s">
        <v>39</v>
      </c>
      <c r="F18" s="99" t="s">
        <v>39</v>
      </c>
      <c r="G18" s="19">
        <v>850</v>
      </c>
      <c r="H18" s="15">
        <f>M18-数据源!M18</f>
        <v>267.2</v>
      </c>
      <c r="I18" s="15">
        <f>VLOOKUP(B18,数据源!$AK:$AR,7,FALSE)/10000</f>
        <v>182.2</v>
      </c>
      <c r="J18" s="15">
        <v>85</v>
      </c>
      <c r="K18" s="69"/>
      <c r="L18" s="15"/>
      <c r="M18" s="15">
        <f t="shared" si="22"/>
        <v>267.2</v>
      </c>
      <c r="N18" s="61">
        <f t="shared" si="1"/>
        <v>0.314352941176471</v>
      </c>
      <c r="O18" s="11">
        <v>75</v>
      </c>
      <c r="P18" s="15">
        <f>U18-数据源!U18</f>
        <v>11</v>
      </c>
      <c r="Q18" s="103">
        <f>VLOOKUP(B18,数据源!$AK:$AQ,5,FALSE)</f>
        <v>10</v>
      </c>
      <c r="R18" s="75"/>
      <c r="S18" s="75">
        <v>1</v>
      </c>
      <c r="T18" s="75"/>
      <c r="U18" s="15">
        <f t="shared" si="16"/>
        <v>11</v>
      </c>
      <c r="V18" s="16">
        <f t="shared" si="23"/>
        <v>0.146666666666667</v>
      </c>
      <c r="W18" s="11">
        <v>50</v>
      </c>
      <c r="X18" s="15">
        <f>AB18-数据源!AB18</f>
        <v>3</v>
      </c>
      <c r="Y18" s="15">
        <v>3</v>
      </c>
      <c r="Z18" s="83"/>
      <c r="AA18" s="83"/>
      <c r="AB18" s="15">
        <f t="shared" si="24"/>
        <v>3</v>
      </c>
      <c r="AC18" s="84">
        <f t="shared" si="3"/>
        <v>0.06</v>
      </c>
      <c r="AD18" s="11">
        <v>3</v>
      </c>
      <c r="AE18" s="14">
        <v>0</v>
      </c>
      <c r="AF18" s="84">
        <f t="shared" si="4"/>
        <v>0</v>
      </c>
      <c r="AG18" s="84">
        <f t="shared" si="25"/>
        <v>0.215278431372549</v>
      </c>
      <c r="AH18" s="92">
        <f t="shared" si="26"/>
        <v>0.215278431372549</v>
      </c>
    </row>
    <row r="19" ht="17.25" spans="1:34">
      <c r="A19" s="41"/>
      <c r="B19" s="18" t="s">
        <v>52</v>
      </c>
      <c r="C19" s="19" t="s">
        <v>39</v>
      </c>
      <c r="D19" s="14" t="s">
        <v>39</v>
      </c>
      <c r="E19" s="42" t="s">
        <v>39</v>
      </c>
      <c r="F19" s="99" t="s">
        <v>39</v>
      </c>
      <c r="G19" s="19">
        <v>750</v>
      </c>
      <c r="H19" s="15">
        <f>M19-数据源!M19</f>
        <v>283</v>
      </c>
      <c r="I19" s="15">
        <f>VLOOKUP(B19,数据源!$AK:$AR,7,FALSE)/10000</f>
        <v>0</v>
      </c>
      <c r="J19" s="15">
        <v>283</v>
      </c>
      <c r="K19" s="69"/>
      <c r="L19" s="15"/>
      <c r="M19" s="15">
        <f t="shared" si="22"/>
        <v>283</v>
      </c>
      <c r="N19" s="61">
        <f t="shared" si="1"/>
        <v>0.377333333333333</v>
      </c>
      <c r="O19" s="17">
        <v>70</v>
      </c>
      <c r="P19" s="15">
        <f>U19-数据源!U19</f>
        <v>14</v>
      </c>
      <c r="Q19" s="103">
        <f>VLOOKUP(B19,数据源!$AK:$AQ,5,FALSE)</f>
        <v>0</v>
      </c>
      <c r="R19" s="75"/>
      <c r="S19" s="75">
        <v>14</v>
      </c>
      <c r="T19" s="75"/>
      <c r="U19" s="15">
        <f t="shared" si="16"/>
        <v>14</v>
      </c>
      <c r="V19" s="16">
        <f t="shared" si="23"/>
        <v>0.2</v>
      </c>
      <c r="W19" s="17">
        <v>50</v>
      </c>
      <c r="X19" s="15">
        <f>AB19-数据源!AB19</f>
        <v>14</v>
      </c>
      <c r="Y19" s="15">
        <v>14</v>
      </c>
      <c r="Z19" s="83"/>
      <c r="AA19" s="83"/>
      <c r="AB19" s="15">
        <f t="shared" si="24"/>
        <v>14</v>
      </c>
      <c r="AC19" s="84">
        <f t="shared" si="3"/>
        <v>0.28</v>
      </c>
      <c r="AD19" s="17">
        <v>3</v>
      </c>
      <c r="AE19" s="14">
        <v>0</v>
      </c>
      <c r="AF19" s="84">
        <f t="shared" si="4"/>
        <v>0</v>
      </c>
      <c r="AG19" s="84">
        <f t="shared" si="25"/>
        <v>0.3024</v>
      </c>
      <c r="AH19" s="93">
        <f t="shared" si="26"/>
        <v>0.3024</v>
      </c>
    </row>
    <row r="20" ht="17.25" spans="1:34">
      <c r="A20" s="41"/>
      <c r="B20" s="18" t="s">
        <v>35</v>
      </c>
      <c r="C20" s="19" t="s">
        <v>39</v>
      </c>
      <c r="D20" s="14" t="s">
        <v>39</v>
      </c>
      <c r="E20" s="42" t="s">
        <v>39</v>
      </c>
      <c r="F20" s="99" t="s">
        <v>39</v>
      </c>
      <c r="G20" s="19">
        <v>550</v>
      </c>
      <c r="H20" s="15">
        <f>M20-数据源!M20</f>
        <v>114</v>
      </c>
      <c r="I20" s="15">
        <f>VLOOKUP(B20,数据源!$AK:$AR,7,FALSE)/10000</f>
        <v>10</v>
      </c>
      <c r="J20" s="15">
        <v>104</v>
      </c>
      <c r="K20" s="69"/>
      <c r="L20" s="15"/>
      <c r="M20" s="15">
        <f t="shared" si="22"/>
        <v>114</v>
      </c>
      <c r="N20" s="61">
        <f t="shared" si="1"/>
        <v>0.207272727272727</v>
      </c>
      <c r="O20" s="17">
        <v>70</v>
      </c>
      <c r="P20" s="15">
        <f>U20-数据源!U20</f>
        <v>17</v>
      </c>
      <c r="Q20" s="103">
        <f>VLOOKUP(B20,数据源!$AK:$AQ,5,FALSE)</f>
        <v>6</v>
      </c>
      <c r="R20" s="75">
        <v>6</v>
      </c>
      <c r="S20" s="75">
        <v>5</v>
      </c>
      <c r="T20" s="75"/>
      <c r="U20" s="15">
        <f t="shared" si="16"/>
        <v>17</v>
      </c>
      <c r="V20" s="16">
        <f t="shared" si="23"/>
        <v>0.242857142857143</v>
      </c>
      <c r="W20" s="17">
        <v>50</v>
      </c>
      <c r="X20" s="15">
        <f>AB20-数据源!AB20</f>
        <v>9</v>
      </c>
      <c r="Y20" s="15">
        <v>7</v>
      </c>
      <c r="Z20" s="83">
        <v>2</v>
      </c>
      <c r="AA20" s="83"/>
      <c r="AB20" s="15">
        <f t="shared" si="24"/>
        <v>9</v>
      </c>
      <c r="AC20" s="84">
        <f t="shared" si="3"/>
        <v>0.18</v>
      </c>
      <c r="AD20" s="17">
        <v>2</v>
      </c>
      <c r="AE20" s="14">
        <v>0</v>
      </c>
      <c r="AF20" s="84">
        <f t="shared" si="4"/>
        <v>0</v>
      </c>
      <c r="AG20" s="84">
        <f t="shared" si="25"/>
        <v>0.184649350649351</v>
      </c>
      <c r="AH20" s="93">
        <f t="shared" si="26"/>
        <v>0.184649350649351</v>
      </c>
    </row>
    <row r="21" ht="17.25" spans="1:34">
      <c r="A21" s="41"/>
      <c r="B21" s="12" t="s">
        <v>14</v>
      </c>
      <c r="C21" s="13" t="s">
        <v>39</v>
      </c>
      <c r="D21" s="14" t="s">
        <v>39</v>
      </c>
      <c r="E21" s="42" t="s">
        <v>39</v>
      </c>
      <c r="F21" s="99" t="s">
        <v>39</v>
      </c>
      <c r="G21" s="19">
        <v>550</v>
      </c>
      <c r="H21" s="15">
        <f>M21-数据源!M21</f>
        <v>214</v>
      </c>
      <c r="I21" s="15">
        <f>VLOOKUP(B21,数据源!$AK:$AR,7,FALSE)/10000</f>
        <v>54</v>
      </c>
      <c r="J21" s="15">
        <v>160</v>
      </c>
      <c r="K21" s="69"/>
      <c r="L21" s="15"/>
      <c r="M21" s="15">
        <f t="shared" si="22"/>
        <v>214</v>
      </c>
      <c r="N21" s="61">
        <f t="shared" si="1"/>
        <v>0.389090909090909</v>
      </c>
      <c r="O21" s="11">
        <v>70</v>
      </c>
      <c r="P21" s="15">
        <f>U21-数据源!U21</f>
        <v>14</v>
      </c>
      <c r="Q21" s="103">
        <f>VLOOKUP(B21,数据源!$AK:$AQ,5,FALSE)</f>
        <v>6</v>
      </c>
      <c r="R21" s="75">
        <v>3</v>
      </c>
      <c r="S21" s="75">
        <v>5</v>
      </c>
      <c r="T21" s="75"/>
      <c r="U21" s="15">
        <f t="shared" si="16"/>
        <v>14</v>
      </c>
      <c r="V21" s="16">
        <f t="shared" si="23"/>
        <v>0.2</v>
      </c>
      <c r="W21" s="11">
        <v>50</v>
      </c>
      <c r="X21" s="15">
        <f>AB21-数据源!AB21</f>
        <v>13</v>
      </c>
      <c r="Y21" s="15">
        <v>11</v>
      </c>
      <c r="Z21" s="83">
        <v>2</v>
      </c>
      <c r="AA21" s="83"/>
      <c r="AB21" s="15">
        <f t="shared" si="24"/>
        <v>13</v>
      </c>
      <c r="AC21" s="84">
        <f t="shared" si="3"/>
        <v>0.26</v>
      </c>
      <c r="AD21" s="11">
        <v>2</v>
      </c>
      <c r="AE21" s="14">
        <v>0</v>
      </c>
      <c r="AF21" s="84">
        <f t="shared" si="4"/>
        <v>0</v>
      </c>
      <c r="AG21" s="84">
        <f t="shared" si="25"/>
        <v>0.305454545454545</v>
      </c>
      <c r="AH21" s="93">
        <f t="shared" si="26"/>
        <v>0.305454545454545</v>
      </c>
    </row>
    <row r="22" ht="17.25" spans="1:34">
      <c r="A22" s="41"/>
      <c r="B22" s="12" t="s">
        <v>47</v>
      </c>
      <c r="C22" s="13"/>
      <c r="D22" s="14"/>
      <c r="E22" s="42"/>
      <c r="F22" s="99"/>
      <c r="G22" s="13">
        <v>550</v>
      </c>
      <c r="H22" s="15">
        <f>M22-数据源!M22</f>
        <v>226</v>
      </c>
      <c r="I22" s="15">
        <f>VLOOKUP(B22,数据源!$AK:$AR,7,FALSE)/10000</f>
        <v>0</v>
      </c>
      <c r="J22" s="15">
        <v>226</v>
      </c>
      <c r="K22" s="69"/>
      <c r="L22" s="15"/>
      <c r="M22" s="15">
        <f t="shared" si="22"/>
        <v>226</v>
      </c>
      <c r="N22" s="61">
        <f t="shared" si="1"/>
        <v>0.410909090909091</v>
      </c>
      <c r="O22" s="11">
        <v>70</v>
      </c>
      <c r="P22" s="15">
        <f>U22-数据源!U22</f>
        <v>17</v>
      </c>
      <c r="Q22" s="103">
        <f>VLOOKUP(B22,数据源!$AK:$AQ,5,FALSE)</f>
        <v>0</v>
      </c>
      <c r="R22" s="75"/>
      <c r="S22" s="75">
        <v>17</v>
      </c>
      <c r="T22" s="75"/>
      <c r="U22" s="15">
        <f t="shared" si="16"/>
        <v>17</v>
      </c>
      <c r="V22" s="16">
        <f t="shared" si="23"/>
        <v>0.242857142857143</v>
      </c>
      <c r="W22" s="11">
        <v>50</v>
      </c>
      <c r="X22" s="15">
        <f>AB22-数据源!AB22</f>
        <v>17</v>
      </c>
      <c r="Y22" s="15">
        <v>17</v>
      </c>
      <c r="Z22" s="83"/>
      <c r="AA22" s="83"/>
      <c r="AB22" s="15">
        <f t="shared" si="24"/>
        <v>17</v>
      </c>
      <c r="AC22" s="84">
        <f t="shared" si="3"/>
        <v>0.34</v>
      </c>
      <c r="AD22" s="11">
        <v>2</v>
      </c>
      <c r="AE22" s="14">
        <v>0</v>
      </c>
      <c r="AF22" s="84">
        <f t="shared" si="4"/>
        <v>0</v>
      </c>
      <c r="AG22" s="84">
        <f t="shared" si="25"/>
        <v>0.338831168831169</v>
      </c>
      <c r="AH22" s="93">
        <f t="shared" si="26"/>
        <v>0.338831168831169</v>
      </c>
    </row>
    <row r="23" ht="18.75" spans="1:34">
      <c r="A23" s="43"/>
      <c r="B23" s="24" t="s">
        <v>59</v>
      </c>
      <c r="C23" s="25" t="s">
        <v>39</v>
      </c>
      <c r="D23" s="26" t="s">
        <v>39</v>
      </c>
      <c r="E23" s="26" t="s">
        <v>39</v>
      </c>
      <c r="F23" s="100" t="s">
        <v>39</v>
      </c>
      <c r="G23" s="25">
        <f t="shared" ref="G23:J23" si="27">SUM(G16:G22)</f>
        <v>5900</v>
      </c>
      <c r="H23" s="63">
        <v>235.431663291214</v>
      </c>
      <c r="I23" s="15">
        <f>SUM(I16:I22)</f>
        <v>640.73</v>
      </c>
      <c r="J23" s="63">
        <f t="shared" si="27"/>
        <v>873</v>
      </c>
      <c r="K23" s="63"/>
      <c r="L23" s="63"/>
      <c r="M23" s="63">
        <f>SUM(M16:M22)</f>
        <v>1513.73</v>
      </c>
      <c r="N23" s="29">
        <f t="shared" si="1"/>
        <v>0.256564406779661</v>
      </c>
      <c r="O23" s="65">
        <f>SUM(O16:O22)</f>
        <v>500</v>
      </c>
      <c r="P23" s="63">
        <f>SUM(P16:P22)</f>
        <v>133</v>
      </c>
      <c r="Q23" s="104">
        <f>SUM(Q16:Q22)</f>
        <v>69</v>
      </c>
      <c r="R23" s="63">
        <f t="shared" ref="Q23:T23" si="28">SUM(R16:R21)</f>
        <v>10</v>
      </c>
      <c r="S23" s="63">
        <f t="shared" ref="S23:Y23" si="29">SUM(S16:S22)</f>
        <v>52</v>
      </c>
      <c r="T23" s="63">
        <f t="shared" si="28"/>
        <v>2</v>
      </c>
      <c r="U23" s="63">
        <f t="shared" si="29"/>
        <v>133</v>
      </c>
      <c r="V23" s="29">
        <f t="shared" si="23"/>
        <v>0.266</v>
      </c>
      <c r="W23" s="65">
        <f t="shared" si="29"/>
        <v>350</v>
      </c>
      <c r="X23" s="63">
        <f t="shared" si="29"/>
        <v>111</v>
      </c>
      <c r="Y23" s="62">
        <f t="shared" si="29"/>
        <v>107</v>
      </c>
      <c r="Z23" s="62"/>
      <c r="AA23" s="62">
        <f t="shared" ref="AA23:AE23" si="30">SUM(AA16:AA22)</f>
        <v>0</v>
      </c>
      <c r="AB23" s="63">
        <f t="shared" si="30"/>
        <v>111</v>
      </c>
      <c r="AC23" s="85">
        <f t="shared" si="3"/>
        <v>0.317142857142857</v>
      </c>
      <c r="AD23" s="65">
        <f t="shared" si="30"/>
        <v>20</v>
      </c>
      <c r="AE23" s="62">
        <f t="shared" si="30"/>
        <v>0</v>
      </c>
      <c r="AF23" s="85">
        <f t="shared" si="4"/>
        <v>0</v>
      </c>
      <c r="AG23" s="85">
        <f t="shared" si="25"/>
        <v>0.243967215496368</v>
      </c>
      <c r="AH23" s="90" t="s">
        <v>39</v>
      </c>
    </row>
    <row r="24" ht="19.5" spans="1:34">
      <c r="A24" s="44" t="s">
        <v>59</v>
      </c>
      <c r="B24" s="45"/>
      <c r="C24" s="44">
        <f>C9+C15</f>
        <v>20000</v>
      </c>
      <c r="D24" s="46">
        <f>SUM(D9,D15)</f>
        <v>0</v>
      </c>
      <c r="E24" s="46">
        <f>E9+E15</f>
        <v>10906</v>
      </c>
      <c r="F24" s="102">
        <f>E24/C24</f>
        <v>0.5453</v>
      </c>
      <c r="G24" s="44">
        <f>G9+G15+G23</f>
        <v>7450</v>
      </c>
      <c r="H24" s="47">
        <v>268.881663291215</v>
      </c>
      <c r="I24" s="47">
        <f t="shared" ref="I24:K24" si="31">SUM(I9,I15,I23)</f>
        <v>862.9821</v>
      </c>
      <c r="J24" s="47">
        <f t="shared" si="31"/>
        <v>895</v>
      </c>
      <c r="K24" s="47">
        <f t="shared" si="31"/>
        <v>0</v>
      </c>
      <c r="L24" s="47">
        <f>SUM(L4:L23)</f>
        <v>0</v>
      </c>
      <c r="M24" s="46">
        <f>SUM(M9,M15,M23)</f>
        <v>1757.9821</v>
      </c>
      <c r="N24" s="48">
        <f t="shared" si="1"/>
        <v>0.235970751677852</v>
      </c>
      <c r="O24" s="44">
        <f>O23</f>
        <v>500</v>
      </c>
      <c r="P24" s="47">
        <v>20</v>
      </c>
      <c r="Q24" s="47">
        <f>Q23+Q15+Q9</f>
        <v>75</v>
      </c>
      <c r="R24" s="47">
        <f t="shared" ref="Q24:U24" si="32">R23+R15+R9</f>
        <v>10</v>
      </c>
      <c r="S24" s="47"/>
      <c r="T24" s="47"/>
      <c r="U24" s="47">
        <f t="shared" si="32"/>
        <v>139</v>
      </c>
      <c r="V24" s="48">
        <f t="shared" si="23"/>
        <v>0.278</v>
      </c>
      <c r="W24" s="79">
        <f t="shared" ref="W24:Y24" si="33">SUM(W9,W15,W23)</f>
        <v>382</v>
      </c>
      <c r="X24" s="47">
        <f t="shared" si="33"/>
        <v>118</v>
      </c>
      <c r="Y24" s="47">
        <f t="shared" si="33"/>
        <v>114</v>
      </c>
      <c r="Z24" s="47">
        <f>SUM(Z16:Z23)</f>
        <v>4</v>
      </c>
      <c r="AA24" s="47">
        <f t="shared" ref="AA24:AE24" si="34">SUM(AA9,AA15,AA23)</f>
        <v>0</v>
      </c>
      <c r="AB24" s="47">
        <f t="shared" si="34"/>
        <v>118</v>
      </c>
      <c r="AC24" s="48">
        <f t="shared" si="3"/>
        <v>0.308900523560209</v>
      </c>
      <c r="AD24" s="79">
        <f t="shared" si="34"/>
        <v>41</v>
      </c>
      <c r="AE24" s="87">
        <f t="shared" si="34"/>
        <v>0</v>
      </c>
      <c r="AF24" s="48">
        <f t="shared" si="4"/>
        <v>0</v>
      </c>
      <c r="AG24" s="48" t="s">
        <v>39</v>
      </c>
      <c r="AH24" s="94" t="s">
        <v>39</v>
      </c>
    </row>
    <row r="25" ht="18" spans="1:34">
      <c r="A25" s="49" t="s">
        <v>99</v>
      </c>
      <c r="B25" s="50"/>
      <c r="C25" s="50"/>
      <c r="D25" s="50"/>
      <c r="E25" s="50"/>
      <c r="F25" s="50"/>
      <c r="G25" s="50"/>
      <c r="H25" s="50"/>
      <c r="I25" s="70"/>
      <c r="J25" s="70"/>
      <c r="K25" s="70"/>
      <c r="L25" s="70"/>
      <c r="M25" s="70"/>
      <c r="N25" s="71"/>
      <c r="O25" s="72"/>
      <c r="P25" s="70"/>
      <c r="Q25" s="70"/>
      <c r="R25" s="72"/>
      <c r="S25" s="72"/>
      <c r="T25" s="72"/>
      <c r="U25" s="72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95"/>
      <c r="AH25" s="96"/>
    </row>
    <row r="26" ht="16.5" spans="1:34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ht="18" spans="1:34">
      <c r="A27" s="49" t="s">
        <v>105</v>
      </c>
      <c r="B27" s="50"/>
      <c r="C27" s="50"/>
      <c r="D27" s="50"/>
      <c r="E27" s="50"/>
      <c r="F27" s="50"/>
      <c r="G27" s="50"/>
      <c r="H27" s="50"/>
      <c r="I27" s="70"/>
      <c r="J27" s="70"/>
      <c r="K27" s="70"/>
      <c r="L27" s="70"/>
      <c r="M27" s="70"/>
      <c r="N27" s="71"/>
      <c r="O27" s="72"/>
      <c r="P27" s="70"/>
      <c r="Q27" s="70"/>
      <c r="R27" s="72"/>
      <c r="S27" s="72"/>
      <c r="T27" s="72"/>
      <c r="U27" s="72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95"/>
      <c r="AH27" s="96"/>
    </row>
    <row r="28" ht="18" spans="1:34">
      <c r="A28" s="49" t="s">
        <v>109</v>
      </c>
      <c r="B28" s="50"/>
      <c r="C28" s="50"/>
      <c r="D28" s="50"/>
      <c r="E28" s="50"/>
      <c r="F28" s="50"/>
      <c r="G28" s="50"/>
      <c r="H28" s="50"/>
      <c r="I28" s="70"/>
      <c r="J28" s="70"/>
      <c r="K28" s="70"/>
      <c r="L28" s="70"/>
      <c r="M28" s="70"/>
      <c r="N28" s="71"/>
      <c r="O28" s="72"/>
      <c r="P28" s="70"/>
      <c r="Q28" s="70"/>
      <c r="R28" s="72"/>
      <c r="S28" s="72"/>
      <c r="T28" s="72"/>
      <c r="U28" s="72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95"/>
      <c r="AH28" s="96"/>
    </row>
    <row r="30" spans="1:4">
      <c r="A30" t="s">
        <v>790</v>
      </c>
      <c r="B30" t="s">
        <v>791</v>
      </c>
      <c r="D30" t="s">
        <v>792</v>
      </c>
    </row>
    <row r="31" spans="1:4">
      <c r="A31" t="s">
        <v>793</v>
      </c>
      <c r="B31" s="52" t="s">
        <v>21</v>
      </c>
      <c r="D31" t="s">
        <v>794</v>
      </c>
    </row>
    <row r="32" spans="1:4">
      <c r="A32" t="s">
        <v>795</v>
      </c>
      <c r="B32" s="52" t="s">
        <v>22</v>
      </c>
      <c r="D32" t="s">
        <v>796</v>
      </c>
    </row>
    <row r="33" spans="1:4">
      <c r="A33" t="s">
        <v>797</v>
      </c>
      <c r="B33" s="52" t="s">
        <v>23</v>
      </c>
      <c r="D33" t="s">
        <v>798</v>
      </c>
    </row>
    <row r="34" spans="1:4">
      <c r="A34" t="s">
        <v>799</v>
      </c>
      <c r="B34" s="53" t="s">
        <v>800</v>
      </c>
      <c r="D34" t="s">
        <v>801</v>
      </c>
    </row>
    <row r="35" spans="1:4">
      <c r="A35" t="s">
        <v>802</v>
      </c>
      <c r="B35" s="53" t="s">
        <v>25</v>
      </c>
      <c r="D35" t="s">
        <v>794</v>
      </c>
    </row>
    <row r="36" spans="1:4">
      <c r="A36" t="s">
        <v>803</v>
      </c>
      <c r="B36" s="54" t="s">
        <v>26</v>
      </c>
      <c r="D36" t="s">
        <v>794</v>
      </c>
    </row>
    <row r="37" spans="1:4">
      <c r="A37" t="s">
        <v>804</v>
      </c>
      <c r="B37" s="54" t="s">
        <v>27</v>
      </c>
      <c r="D37" t="s">
        <v>805</v>
      </c>
    </row>
    <row r="38" spans="1:4">
      <c r="A38" t="s">
        <v>806</v>
      </c>
      <c r="B38" s="55" t="s">
        <v>11</v>
      </c>
      <c r="D38" t="s">
        <v>796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{0efc162b-50a0-4e57-b9fd-2f24fb503b2f}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{827460fc-33cc-4d17-b4f1-b80149770551}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{22ba54a3-153b-427e-9a31-8d466cf5628d}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{2356a440-5247-49ac-99a5-b8e2145e9fbc}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{d51e0036-d6f1-4283-8c98-83bf4f065b4e}</x14:id>
        </ext>
      </extLst>
    </cfRule>
  </conditionalFormatting>
  <conditionalFormatting sqref="H4:H22">
    <cfRule type="cellIs" dxfId="1" priority="1" operator="equal">
      <formula>0</formula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{9b9a54d5-0cb3-45d4-8bf0-f28b9714bf46}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{0052574c-8809-4c2a-8ec7-041d27a25cff}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{2df7b05d-cf88-4b01-b24c-375eb65ea2ab}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{0846924e-5626-4bc2-8924-51da0756a2dd}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{dfef8928-8037-4e7a-b6c2-b5c062430bd7}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{c9ad5bef-a6c7-477b-b632-2becbd2b774b}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{bd73d16f-6aa4-4e69-9b6d-22a95da0d287}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{8c8ba2fd-5709-4465-8772-c1f47ebb80f8}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{ddd0b3cf-704f-4821-ac52-72d00e7115d8}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{9a444905-d979-4a5a-8a66-49ac7fc5fab5}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{0f5fdf5b-3d24-4fd3-90ab-19082cb2fe04}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{99b859ca-3311-42c7-a6a2-203099d5a982}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{c3a0f283-0920-428f-9932-85cc279ecbb4}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{13c0b739-72b1-48b6-aa13-df8d58459a10}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{ac972b69-aa1b-48f1-bfb8-28642cb90e44}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{a339da89-df60-4424-a84f-4f12dc2a1814}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{f93d4003-3c97-4737-8ded-a17067956ed2}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{293c1066-d65d-4e3e-85df-2835f02baec7}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{fcd0ccca-ef79-426c-a2ba-80cc932f81a3}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{c32bc592-dcb1-4e8c-9825-d55366761ac8}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{50f1ad20-cc0d-45c2-8e1e-8fa36d7dc225}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{2662034a-487c-4332-a3b7-d4abe1848735}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{fc275e7a-0dcb-4ec4-bb05-23ea49f92be1}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{35c30d7f-0c96-406f-aab7-d55a1ef5e71b}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{645ff55a-c6b7-4d97-be4c-bf166133414e}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c162b-50a0-4e57-b9fd-2f24fb503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27460fc-33cc-4d17-b4f1-b8014977055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ba54a3-153b-427e-9a31-8d466cf562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56a440-5247-49ac-99a5-b8e2145e9f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51e0036-d6f1-4283-8c98-83bf4f065b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9b9a54d5-0cb3-45d4-8bf0-f28b9714b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052574c-8809-4c2a-8ec7-041d27a25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f7b05d-cf88-4b01-b24c-375eb65ea2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46924e-5626-4bc2-8924-51da0756a2d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ef8928-8037-4e7a-b6c2-b5c062430bd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c9ad5bef-a6c7-477b-b632-2becbd2b7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d73d16f-6aa4-4e69-9b6d-22a95da0d2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c8ba2fd-5709-4465-8772-c1f47ebb80f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d0b3cf-704f-4821-ac52-72d00e7115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a444905-d979-4a5a-8a66-49ac7fc5fa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0f5fdf5b-3d24-4fd3-90ab-19082cb2f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9b859ca-3311-42c7-a6a2-203099d5a9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a0f283-0920-428f-9932-85cc279ecb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3c0b739-72b1-48b6-aa13-df8d58459a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c972b69-aa1b-48f1-bfb8-28642cb90e4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a339da89-df60-4424-a84f-4f12dc2a1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93d4003-3c97-4737-8ded-a17067956e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3c1066-d65d-4e3e-85df-2835f02baec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cd0ccca-ef79-426c-a2ba-80cc932f81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32bc592-dcb1-4e8c-9825-d55366761ac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50f1ad20-cc0d-45c2-8e1e-8fa36d7dc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662034a-487c-4332-a3b7-d4abe18487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c275e7a-0dcb-4ec4-bb05-23ea49f92b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c30d7f-0c96-406f-aab7-d55a1ef5e71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45ff55a-c6b7-4d97-be4c-bf16613341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zoomScale="80" zoomScaleNormal="80" workbookViewId="0">
      <pane xSplit="2" topLeftCell="E1" activePane="topRight" state="frozen"/>
      <selection/>
      <selection pane="topRight" activeCell="Q3" sqref="Q$1:V$1048576"/>
    </sheetView>
  </sheetViews>
  <sheetFormatPr defaultColWidth="9" defaultRowHeight="13.5"/>
  <cols>
    <col min="4" max="4" width="9" hidden="1" customWidth="1"/>
    <col min="5" max="5" width="9" customWidth="1"/>
    <col min="9" max="9" width="9" customWidth="1"/>
    <col min="10" max="13" width="9" hidden="1" customWidth="1"/>
    <col min="17" max="21" width="9" customWidth="1"/>
    <col min="22" max="22" width="9.625" customWidth="1"/>
    <col min="25" max="25" width="9" customWidth="1"/>
    <col min="26" max="28" width="9" hidden="1" customWidth="1"/>
  </cols>
  <sheetData>
    <row r="1" ht="23.25" spans="1:35">
      <c r="A1" s="1" t="s">
        <v>807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/>
      <c r="F4" s="14">
        <v>1147</v>
      </c>
      <c r="G4" s="16">
        <f t="shared" ref="G4:G15" si="0">F4/C4</f>
        <v>0.5735</v>
      </c>
      <c r="H4" s="13">
        <v>150</v>
      </c>
      <c r="I4" s="14">
        <v>0</v>
      </c>
      <c r="J4" s="13">
        <f>VLOOKUP(B4,[1]鑫e贷客户经理粒度营销数据!$G:$K,5,0)</f>
        <v>23.7</v>
      </c>
      <c r="K4" s="15">
        <v>0</v>
      </c>
      <c r="L4" s="15"/>
      <c r="M4" s="15"/>
      <c r="N4" s="15">
        <f>J4+K4+L4+M4</f>
        <v>23.7</v>
      </c>
      <c r="O4" s="16">
        <f t="shared" ref="O4:O24" si="1">N4/H4</f>
        <v>0.158</v>
      </c>
      <c r="P4" s="11" t="s">
        <v>39</v>
      </c>
      <c r="Q4" s="14">
        <v>2</v>
      </c>
      <c r="R4" s="15">
        <f>VLOOKUP(B4,[1]鑫e贷客户经理粒度营销数据!$G:$K,2,0)</f>
        <v>3</v>
      </c>
      <c r="S4" s="75"/>
      <c r="T4" s="75">
        <v>0</v>
      </c>
      <c r="U4" s="75"/>
      <c r="V4" s="15">
        <f>R4+S4+T4+U4</f>
        <v>3</v>
      </c>
      <c r="W4" s="12" t="s">
        <v>39</v>
      </c>
      <c r="X4" s="11">
        <v>3</v>
      </c>
      <c r="Y4" s="14">
        <v>2</v>
      </c>
      <c r="Z4" s="15">
        <f>VLOOKUP(B4,[2]Sheet1!$M:$N,2,0)</f>
        <v>2</v>
      </c>
      <c r="AA4" s="83"/>
      <c r="AB4" s="83"/>
      <c r="AC4" s="15">
        <f>Z4+AA4+AB4</f>
        <v>2</v>
      </c>
      <c r="AD4" s="84">
        <f t="shared" ref="AD4:AD24" si="2">AC4/X4</f>
        <v>0.666666666666667</v>
      </c>
      <c r="AE4" s="11">
        <v>2</v>
      </c>
      <c r="AF4" s="14">
        <v>2</v>
      </c>
      <c r="AG4" s="84">
        <f t="shared" ref="AG4:AG24" si="3">AF4/AE4</f>
        <v>1</v>
      </c>
      <c r="AH4" s="84">
        <f t="shared" ref="AH4:AH15" si="4">IF(G4&gt;1.2,1.2,G4)*0.6+IF(O4&gt;1.2,1.2,O4)*0.2+IF(AD4&gt;1.2,1.2,AD4)*0.1+IF(AG4&gt;1.2,1.2,AG4)*0.1</f>
        <v>0.542366666666667</v>
      </c>
      <c r="AI4" s="89">
        <f>AH9</f>
        <v>0.535518877005348</v>
      </c>
    </row>
    <row r="5" ht="18" spans="1:35">
      <c r="A5" s="17"/>
      <c r="B5" s="18" t="s">
        <v>44</v>
      </c>
      <c r="C5" s="19">
        <v>2000</v>
      </c>
      <c r="D5" s="14">
        <v>0</v>
      </c>
      <c r="E5" s="20"/>
      <c r="F5" s="21">
        <v>2472.5</v>
      </c>
      <c r="G5" s="16">
        <f t="shared" si="0"/>
        <v>1.23625</v>
      </c>
      <c r="H5" s="19">
        <v>150</v>
      </c>
      <c r="I5" s="14">
        <v>1</v>
      </c>
      <c r="J5" s="19">
        <f>VLOOKUP(B5,[1]鑫e贷客户经理粒度营销数据!$G:$K,5,0)</f>
        <v>57.7</v>
      </c>
      <c r="K5" s="15">
        <f>VLOOKUP(B5,[2]Sheet4!$L:$O,4,0)</f>
        <v>6.4</v>
      </c>
      <c r="L5" s="15"/>
      <c r="M5" s="15"/>
      <c r="N5" s="15">
        <f t="shared" ref="N5:N23" si="5">J5+K5+L5+M5</f>
        <v>64.1</v>
      </c>
      <c r="O5" s="61">
        <f t="shared" si="1"/>
        <v>0.427333333333333</v>
      </c>
      <c r="P5" s="17" t="s">
        <v>39</v>
      </c>
      <c r="Q5" s="14">
        <v>0</v>
      </c>
      <c r="R5" s="15">
        <f>VLOOKUP(B5,[1]鑫e贷客户经理粒度营销数据!$G:$K,2,0)</f>
        <v>0</v>
      </c>
      <c r="S5" s="76"/>
      <c r="T5" s="75">
        <v>0</v>
      </c>
      <c r="U5" s="75"/>
      <c r="V5" s="15">
        <f t="shared" ref="V5:V24" si="6">R5+S5+T5+U5</f>
        <v>0</v>
      </c>
      <c r="W5" s="18" t="s">
        <v>39</v>
      </c>
      <c r="X5" s="11">
        <v>3</v>
      </c>
      <c r="Y5" s="14">
        <v>0</v>
      </c>
      <c r="Z5" s="15">
        <v>0</v>
      </c>
      <c r="AA5" s="83"/>
      <c r="AB5" s="83"/>
      <c r="AC5" s="15">
        <f t="shared" ref="AC5:AC24" si="7">Z5+AA5+AB5</f>
        <v>0</v>
      </c>
      <c r="AD5" s="84">
        <f t="shared" si="2"/>
        <v>0</v>
      </c>
      <c r="AE5" s="11">
        <v>2</v>
      </c>
      <c r="AF5" s="14">
        <v>0</v>
      </c>
      <c r="AG5" s="84">
        <f t="shared" si="3"/>
        <v>0</v>
      </c>
      <c r="AH5" s="84">
        <f t="shared" si="4"/>
        <v>0.805466666666667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3179</v>
      </c>
      <c r="G6" s="16">
        <f t="shared" si="0"/>
        <v>1.5895</v>
      </c>
      <c r="H6" s="19">
        <v>200</v>
      </c>
      <c r="I6" s="14">
        <v>12</v>
      </c>
      <c r="J6" s="13">
        <f>VLOOKUP(B6,[1]鑫e贷客户经理粒度营销数据!$G:$K,5,0)</f>
        <v>33.6222</v>
      </c>
      <c r="K6" s="15">
        <f>VLOOKUP(B6,[2]Sheet4!$L:$O,4,0)</f>
        <v>13.8</v>
      </c>
      <c r="L6" s="15"/>
      <c r="M6" s="15"/>
      <c r="N6" s="15">
        <f t="shared" si="5"/>
        <v>47.4222</v>
      </c>
      <c r="O6" s="61">
        <f t="shared" si="1"/>
        <v>0.237111</v>
      </c>
      <c r="P6" s="17" t="s">
        <v>39</v>
      </c>
      <c r="Q6" s="14">
        <v>0</v>
      </c>
      <c r="R6" s="15">
        <f>VLOOKUP(B6,[1]鑫e贷客户经理粒度营销数据!$G:$K,2,0)</f>
        <v>0</v>
      </c>
      <c r="S6" s="76"/>
      <c r="T6" s="75">
        <v>0</v>
      </c>
      <c r="U6" s="75"/>
      <c r="V6" s="15">
        <f t="shared" si="6"/>
        <v>0</v>
      </c>
      <c r="W6" s="18" t="s">
        <v>39</v>
      </c>
      <c r="X6" s="11">
        <v>5</v>
      </c>
      <c r="Y6" s="14">
        <v>0</v>
      </c>
      <c r="Z6" s="15">
        <v>0</v>
      </c>
      <c r="AA6" s="83"/>
      <c r="AB6" s="83"/>
      <c r="AC6" s="15">
        <f t="shared" si="7"/>
        <v>0</v>
      </c>
      <c r="AD6" s="84">
        <f t="shared" si="2"/>
        <v>0</v>
      </c>
      <c r="AE6" s="11">
        <v>3</v>
      </c>
      <c r="AF6" s="14">
        <v>0</v>
      </c>
      <c r="AG6" s="84">
        <f t="shared" si="3"/>
        <v>0</v>
      </c>
      <c r="AH6" s="84">
        <f t="shared" si="4"/>
        <v>0.7674222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/>
      <c r="F7" s="14">
        <v>429</v>
      </c>
      <c r="G7" s="16">
        <f t="shared" si="0"/>
        <v>0.2145</v>
      </c>
      <c r="H7" s="19">
        <v>150</v>
      </c>
      <c r="I7" s="14">
        <v>0</v>
      </c>
      <c r="J7" s="19">
        <f>VLOOKUP(B7,[1]鑫e贷客户经理粒度营销数据!$G:$K,5,0)</f>
        <v>0</v>
      </c>
      <c r="K7" s="15">
        <v>0</v>
      </c>
      <c r="L7" s="15"/>
      <c r="M7" s="15"/>
      <c r="N7" s="15">
        <f t="shared" si="5"/>
        <v>0</v>
      </c>
      <c r="O7" s="61">
        <f t="shared" si="1"/>
        <v>0</v>
      </c>
      <c r="P7" s="17" t="s">
        <v>39</v>
      </c>
      <c r="Q7" s="14">
        <v>0</v>
      </c>
      <c r="R7" s="15">
        <f>VLOOKUP(B7,[1]鑫e贷客户经理粒度营销数据!$G:$K,2,0)</f>
        <v>0</v>
      </c>
      <c r="S7" s="76"/>
      <c r="T7" s="75">
        <v>0</v>
      </c>
      <c r="U7" s="75"/>
      <c r="V7" s="15">
        <f t="shared" si="6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7"/>
        <v>0</v>
      </c>
      <c r="AD7" s="84">
        <f t="shared" si="2"/>
        <v>0</v>
      </c>
      <c r="AE7" s="11">
        <v>2</v>
      </c>
      <c r="AF7" s="14">
        <v>0</v>
      </c>
      <c r="AG7" s="84">
        <f t="shared" si="3"/>
        <v>0</v>
      </c>
      <c r="AH7" s="84">
        <f t="shared" si="4"/>
        <v>0.1287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384</v>
      </c>
      <c r="G8" s="16">
        <f t="shared" si="0"/>
        <v>0.192</v>
      </c>
      <c r="H8" s="13">
        <v>150</v>
      </c>
      <c r="I8" s="14">
        <v>1</v>
      </c>
      <c r="J8" s="13">
        <f>VLOOKUP(B8,[1]鑫e贷客户经理粒度营销数据!$G:$K,5,0)</f>
        <v>37.2</v>
      </c>
      <c r="K8" s="15">
        <v>0</v>
      </c>
      <c r="L8" s="15"/>
      <c r="M8" s="15"/>
      <c r="N8" s="15">
        <f t="shared" si="5"/>
        <v>37.2</v>
      </c>
      <c r="O8" s="61">
        <f t="shared" si="1"/>
        <v>0.248</v>
      </c>
      <c r="P8" s="11"/>
      <c r="Q8" s="15">
        <v>0</v>
      </c>
      <c r="R8" s="15">
        <f>VLOOKUP(B8,[1]鑫e贷客户经理粒度营销数据!$G:$K,2,0)</f>
        <v>1</v>
      </c>
      <c r="S8" s="75"/>
      <c r="T8" s="75">
        <v>0</v>
      </c>
      <c r="U8" s="75"/>
      <c r="V8" s="15">
        <f t="shared" si="6"/>
        <v>1</v>
      </c>
      <c r="W8" s="18" t="s">
        <v>39</v>
      </c>
      <c r="X8" s="11">
        <v>3</v>
      </c>
      <c r="Y8" s="14">
        <v>0</v>
      </c>
      <c r="Z8" s="15">
        <f>VLOOKUP(B8,[2]Sheet1!$M:$N,2,0)</f>
        <v>1</v>
      </c>
      <c r="AA8" s="83"/>
      <c r="AB8" s="83"/>
      <c r="AC8" s="15">
        <f t="shared" si="7"/>
        <v>1</v>
      </c>
      <c r="AD8" s="84">
        <f t="shared" si="2"/>
        <v>0.333333333333333</v>
      </c>
      <c r="AE8" s="11">
        <v>2</v>
      </c>
      <c r="AF8" s="14">
        <v>0</v>
      </c>
      <c r="AG8" s="84">
        <f t="shared" si="3"/>
        <v>0</v>
      </c>
      <c r="AH8" s="84">
        <f t="shared" si="4"/>
        <v>0.198133333333333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7611.5</v>
      </c>
      <c r="G9" s="29">
        <f t="shared" si="0"/>
        <v>0.76115</v>
      </c>
      <c r="H9" s="25">
        <f>SUM(H4:H8)</f>
        <v>800</v>
      </c>
      <c r="I9" s="62">
        <v>14</v>
      </c>
      <c r="J9" s="19">
        <v>152</v>
      </c>
      <c r="K9" s="15">
        <v>20</v>
      </c>
      <c r="L9" s="63"/>
      <c r="M9" s="63"/>
      <c r="N9" s="15">
        <f t="shared" si="5"/>
        <v>172</v>
      </c>
      <c r="O9" s="29">
        <f t="shared" si="1"/>
        <v>0.215</v>
      </c>
      <c r="P9" s="65" t="s">
        <v>39</v>
      </c>
      <c r="Q9" s="63">
        <v>2</v>
      </c>
      <c r="R9" s="15">
        <v>4</v>
      </c>
      <c r="S9" s="63"/>
      <c r="T9" s="75">
        <v>0</v>
      </c>
      <c r="U9" s="63"/>
      <c r="V9" s="15">
        <f t="shared" si="6"/>
        <v>4</v>
      </c>
      <c r="W9" s="24" t="s">
        <v>39</v>
      </c>
      <c r="X9" s="65">
        <f>SUM(X4:X8)</f>
        <v>17</v>
      </c>
      <c r="Y9" s="62">
        <v>2</v>
      </c>
      <c r="Z9" s="15">
        <v>3</v>
      </c>
      <c r="AA9" s="62"/>
      <c r="AB9" s="62"/>
      <c r="AC9" s="15">
        <f t="shared" si="7"/>
        <v>3</v>
      </c>
      <c r="AD9" s="85">
        <f t="shared" si="2"/>
        <v>0.176470588235294</v>
      </c>
      <c r="AE9" s="65">
        <f t="shared" ref="AC9:AF9" si="9">SUM(AE4:AE8)</f>
        <v>11</v>
      </c>
      <c r="AF9" s="62">
        <f t="shared" si="9"/>
        <v>2</v>
      </c>
      <c r="AG9" s="85">
        <f t="shared" si="3"/>
        <v>0.181818181818182</v>
      </c>
      <c r="AH9" s="85">
        <f t="shared" si="4"/>
        <v>0.535518877005348</v>
      </c>
      <c r="AI9" s="90"/>
    </row>
    <row r="10" ht="18.75" spans="1:35">
      <c r="A10" s="11" t="s">
        <v>63</v>
      </c>
      <c r="B10" s="30" t="s">
        <v>64</v>
      </c>
      <c r="C10" s="13">
        <v>2000</v>
      </c>
      <c r="D10" s="14">
        <v>0</v>
      </c>
      <c r="E10" s="15"/>
      <c r="F10" s="21">
        <v>2289</v>
      </c>
      <c r="G10" s="16">
        <f t="shared" si="0"/>
        <v>1.1445</v>
      </c>
      <c r="H10" s="13">
        <v>150</v>
      </c>
      <c r="I10" s="14">
        <v>0</v>
      </c>
      <c r="J10" s="13">
        <f>VLOOKUP(B10,[1]鑫e贷客户经理粒度营销数据!$G:$K,5,0)</f>
        <v>0</v>
      </c>
      <c r="K10" s="15">
        <v>0</v>
      </c>
      <c r="L10" s="15"/>
      <c r="M10" s="15"/>
      <c r="N10" s="15">
        <f t="shared" si="5"/>
        <v>0</v>
      </c>
      <c r="O10" s="16">
        <f t="shared" si="1"/>
        <v>0</v>
      </c>
      <c r="P10" s="11" t="s">
        <v>39</v>
      </c>
      <c r="Q10" s="14">
        <v>0</v>
      </c>
      <c r="R10" s="15">
        <f>VLOOKUP(B10,[1]鑫e贷客户经理粒度营销数据!$G:$K,2,0)</f>
        <v>1</v>
      </c>
      <c r="S10" s="75"/>
      <c r="T10" s="75">
        <v>0</v>
      </c>
      <c r="U10" s="75"/>
      <c r="V10" s="15">
        <f t="shared" si="6"/>
        <v>1</v>
      </c>
      <c r="W10" s="12" t="s">
        <v>39</v>
      </c>
      <c r="X10" s="11">
        <v>3</v>
      </c>
      <c r="Y10" s="14">
        <v>0</v>
      </c>
      <c r="Z10" s="15">
        <f>VLOOKUP(B10,[2]Sheet1!$M:$N,2,0)</f>
        <v>1</v>
      </c>
      <c r="AA10" s="83"/>
      <c r="AB10" s="83"/>
      <c r="AC10" s="15">
        <f t="shared" si="7"/>
        <v>1</v>
      </c>
      <c r="AD10" s="84">
        <f t="shared" si="2"/>
        <v>0.333333333333333</v>
      </c>
      <c r="AE10" s="11">
        <v>2</v>
      </c>
      <c r="AF10" s="14">
        <v>0</v>
      </c>
      <c r="AG10" s="84">
        <f t="shared" si="3"/>
        <v>0</v>
      </c>
      <c r="AH10" s="84">
        <f t="shared" si="4"/>
        <v>0.720033333333333</v>
      </c>
      <c r="AI10" s="89">
        <f>AH15</f>
        <v>0.59478</v>
      </c>
    </row>
    <row r="11" ht="17.25" spans="1:35">
      <c r="A11" s="17"/>
      <c r="B11" s="32" t="s">
        <v>46</v>
      </c>
      <c r="C11" s="19">
        <v>2000</v>
      </c>
      <c r="D11" s="14">
        <v>0</v>
      </c>
      <c r="E11" s="20"/>
      <c r="F11" s="37">
        <v>1541</v>
      </c>
      <c r="G11" s="16">
        <f t="shared" si="0"/>
        <v>0.7705</v>
      </c>
      <c r="H11" s="19">
        <v>150</v>
      </c>
      <c r="I11" s="15">
        <v>10</v>
      </c>
      <c r="J11" s="19">
        <f>VLOOKUP(B11,[1]鑫e贷客户经理粒度营销数据!$G:$K,5,0)</f>
        <v>34.19</v>
      </c>
      <c r="K11" s="15">
        <v>0</v>
      </c>
      <c r="L11" s="20"/>
      <c r="M11" s="20"/>
      <c r="N11" s="15">
        <f t="shared" si="5"/>
        <v>34.19</v>
      </c>
      <c r="O11" s="61">
        <f t="shared" si="1"/>
        <v>0.227933333333333</v>
      </c>
      <c r="P11" s="17" t="s">
        <v>39</v>
      </c>
      <c r="Q11" s="14">
        <v>0</v>
      </c>
      <c r="R11" s="15">
        <f>VLOOKUP(B11,[1]鑫e贷客户经理粒度营销数据!$G:$K,2,0)</f>
        <v>1</v>
      </c>
      <c r="S11" s="76"/>
      <c r="T11" s="75">
        <v>0</v>
      </c>
      <c r="U11" s="75"/>
      <c r="V11" s="15">
        <f t="shared" si="6"/>
        <v>1</v>
      </c>
      <c r="W11" s="18" t="s">
        <v>39</v>
      </c>
      <c r="X11" s="11">
        <v>3</v>
      </c>
      <c r="Y11" s="14">
        <v>0</v>
      </c>
      <c r="Z11" s="15">
        <f>VLOOKUP(B11,[2]Sheet1!$M:$N,2,0)</f>
        <v>1</v>
      </c>
      <c r="AA11" s="83"/>
      <c r="AB11" s="83"/>
      <c r="AC11" s="15">
        <f t="shared" si="7"/>
        <v>1</v>
      </c>
      <c r="AD11" s="84">
        <f t="shared" si="2"/>
        <v>0.333333333333333</v>
      </c>
      <c r="AE11" s="11">
        <v>2</v>
      </c>
      <c r="AF11" s="14">
        <v>0</v>
      </c>
      <c r="AG11" s="84">
        <f t="shared" si="3"/>
        <v>0</v>
      </c>
      <c r="AH11" s="84">
        <f t="shared" si="4"/>
        <v>0.54122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0</v>
      </c>
      <c r="J12" s="13">
        <f>VLOOKUP(B12,[1]鑫e贷客户经理粒度营销数据!$G:$K,5,0)</f>
        <v>96.7334</v>
      </c>
      <c r="K12" s="15">
        <v>0</v>
      </c>
      <c r="L12" s="20"/>
      <c r="M12" s="20"/>
      <c r="N12" s="15">
        <f t="shared" si="5"/>
        <v>96.7334</v>
      </c>
      <c r="O12" s="61">
        <f t="shared" si="1"/>
        <v>0.644889333333333</v>
      </c>
      <c r="P12" s="17" t="s">
        <v>39</v>
      </c>
      <c r="Q12" s="14">
        <v>0</v>
      </c>
      <c r="R12" s="15">
        <f>VLOOKUP(B12,[1]鑫e贷客户经理粒度营销数据!$G:$K,2,0)</f>
        <v>2</v>
      </c>
      <c r="S12" s="76"/>
      <c r="T12" s="75">
        <v>0</v>
      </c>
      <c r="U12" s="75"/>
      <c r="V12" s="15">
        <f t="shared" si="6"/>
        <v>2</v>
      </c>
      <c r="W12" s="18" t="s">
        <v>39</v>
      </c>
      <c r="X12" s="11">
        <v>3</v>
      </c>
      <c r="Y12" s="14">
        <v>0</v>
      </c>
      <c r="Z12" s="15">
        <f>VLOOKUP(B12,[2]Sheet1!$M:$N,2,0)</f>
        <v>3</v>
      </c>
      <c r="AA12" s="83"/>
      <c r="AB12" s="83"/>
      <c r="AC12" s="15">
        <f t="shared" si="7"/>
        <v>3</v>
      </c>
      <c r="AD12" s="84">
        <f t="shared" si="2"/>
        <v>1</v>
      </c>
      <c r="AE12" s="11">
        <v>2</v>
      </c>
      <c r="AF12" s="14">
        <v>2</v>
      </c>
      <c r="AG12" s="84">
        <f t="shared" si="3"/>
        <v>1</v>
      </c>
      <c r="AH12" s="84">
        <f t="shared" si="4"/>
        <v>0.730977866666667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2283</v>
      </c>
      <c r="G13" s="16">
        <f t="shared" si="0"/>
        <v>1.1415</v>
      </c>
      <c r="H13" s="19">
        <v>150</v>
      </c>
      <c r="I13" s="15">
        <v>12</v>
      </c>
      <c r="J13" s="19">
        <f>VLOOKUP(B13,[1]鑫e贷客户经理粒度营销数据!$G:$K,5,0)</f>
        <v>36.3465</v>
      </c>
      <c r="K13" s="15">
        <f>VLOOKUP(B13,[2]Sheet4!$L:$O,4,0)</f>
        <v>1.69</v>
      </c>
      <c r="L13" s="20"/>
      <c r="M13" s="20"/>
      <c r="N13" s="15">
        <f t="shared" si="5"/>
        <v>38.0365</v>
      </c>
      <c r="O13" s="61">
        <f t="shared" si="1"/>
        <v>0.253576666666667</v>
      </c>
      <c r="P13" s="22" t="s">
        <v>39</v>
      </c>
      <c r="Q13" s="14">
        <v>0</v>
      </c>
      <c r="R13" s="15">
        <f>VLOOKUP(B13,[1]鑫e贷客户经理粒度营销数据!$G:$K,2,0)</f>
        <v>1</v>
      </c>
      <c r="S13" s="77"/>
      <c r="T13" s="75">
        <v>0</v>
      </c>
      <c r="U13" s="75"/>
      <c r="V13" s="15">
        <f t="shared" si="6"/>
        <v>1</v>
      </c>
      <c r="W13" s="78" t="s">
        <v>39</v>
      </c>
      <c r="X13" s="11">
        <v>3</v>
      </c>
      <c r="Y13" s="14">
        <v>0</v>
      </c>
      <c r="Z13" s="15">
        <f>VLOOKUP(B13,[2]Sheet1!$M:$N,2,0)</f>
        <v>1</v>
      </c>
      <c r="AA13" s="77"/>
      <c r="AB13" s="77"/>
      <c r="AC13" s="15">
        <f t="shared" si="7"/>
        <v>1</v>
      </c>
      <c r="AD13" s="84">
        <f t="shared" si="2"/>
        <v>0.333333333333333</v>
      </c>
      <c r="AE13" s="11">
        <v>2</v>
      </c>
      <c r="AF13" s="14">
        <v>0</v>
      </c>
      <c r="AG13" s="84">
        <f t="shared" si="3"/>
        <v>0</v>
      </c>
      <c r="AH13" s="84">
        <f t="shared" si="4"/>
        <v>0.768948666666667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380</v>
      </c>
      <c r="G14" s="16">
        <f t="shared" si="0"/>
        <v>0.19</v>
      </c>
      <c r="H14" s="19">
        <v>150</v>
      </c>
      <c r="I14" s="11">
        <v>0</v>
      </c>
      <c r="J14" s="13">
        <f>VLOOKUP(B14,[1]鑫e贷客户经理粒度营销数据!$G:$K,5,0)</f>
        <v>40.7</v>
      </c>
      <c r="K14" s="15">
        <f>VLOOKUP(B14,[2]Sheet4!$L:$O,4,0)</f>
        <v>8</v>
      </c>
      <c r="L14" s="20"/>
      <c r="M14" s="20"/>
      <c r="N14" s="15">
        <f t="shared" si="5"/>
        <v>48.7</v>
      </c>
      <c r="O14" s="66">
        <f t="shared" si="1"/>
        <v>0.324666666666667</v>
      </c>
      <c r="P14" s="22" t="s">
        <v>39</v>
      </c>
      <c r="Q14" s="14">
        <v>0</v>
      </c>
      <c r="R14" s="15">
        <f>VLOOKUP(B14,[1]鑫e贷客户经理粒度营销数据!$G:$K,2,0)</f>
        <v>1</v>
      </c>
      <c r="S14" s="77"/>
      <c r="T14" s="75">
        <v>0</v>
      </c>
      <c r="U14" s="75"/>
      <c r="V14" s="15">
        <f t="shared" si="6"/>
        <v>1</v>
      </c>
      <c r="W14" s="78" t="s">
        <v>39</v>
      </c>
      <c r="X14" s="11">
        <v>3</v>
      </c>
      <c r="Y14" s="14">
        <v>0</v>
      </c>
      <c r="Z14" s="15">
        <f>VLOOKUP(B14,[2]Sheet1!$M:$N,2,0)</f>
        <v>1</v>
      </c>
      <c r="AA14" s="77"/>
      <c r="AB14" s="77"/>
      <c r="AC14" s="15">
        <f t="shared" si="7"/>
        <v>1</v>
      </c>
      <c r="AD14" s="86">
        <f t="shared" si="2"/>
        <v>0.333333333333333</v>
      </c>
      <c r="AE14" s="11">
        <v>2</v>
      </c>
      <c r="AF14" s="14">
        <v>0</v>
      </c>
      <c r="AG14" s="86">
        <f t="shared" si="3"/>
        <v>0</v>
      </c>
      <c r="AH14" s="84">
        <f t="shared" si="4"/>
        <v>0.212266666666667</v>
      </c>
      <c r="AI14" s="89"/>
    </row>
    <row r="15" ht="18.75" spans="1:35">
      <c r="A15" s="38"/>
      <c r="B15" s="39" t="s">
        <v>59</v>
      </c>
      <c r="C15" s="40">
        <f t="shared" ref="C15:F15" si="10">SUM(C10:C14)</f>
        <v>10000</v>
      </c>
      <c r="D15" s="26">
        <f t="shared" si="10"/>
        <v>0</v>
      </c>
      <c r="E15" s="27"/>
      <c r="F15" s="28">
        <f t="shared" si="10"/>
        <v>7833</v>
      </c>
      <c r="G15" s="29">
        <f t="shared" si="0"/>
        <v>0.7833</v>
      </c>
      <c r="H15" s="40">
        <f>SUM(H10:H14)</f>
        <v>750</v>
      </c>
      <c r="I15" s="67">
        <v>22</v>
      </c>
      <c r="J15" s="19">
        <v>208</v>
      </c>
      <c r="K15" s="15">
        <v>10</v>
      </c>
      <c r="L15" s="27"/>
      <c r="M15" s="27"/>
      <c r="N15" s="15">
        <f t="shared" si="5"/>
        <v>218</v>
      </c>
      <c r="O15" s="68">
        <f t="shared" si="1"/>
        <v>0.290666666666667</v>
      </c>
      <c r="P15" s="38" t="s">
        <v>39</v>
      </c>
      <c r="Q15" s="27">
        <v>0</v>
      </c>
      <c r="R15" s="15">
        <v>6</v>
      </c>
      <c r="S15" s="63"/>
      <c r="T15" s="75">
        <v>0</v>
      </c>
      <c r="U15" s="63"/>
      <c r="V15" s="15">
        <f t="shared" si="6"/>
        <v>6</v>
      </c>
      <c r="W15" s="39" t="s">
        <v>39</v>
      </c>
      <c r="X15" s="65">
        <f>SUM(X10:X14)</f>
        <v>15</v>
      </c>
      <c r="Y15" s="62">
        <v>0</v>
      </c>
      <c r="Z15" s="15">
        <v>7</v>
      </c>
      <c r="AA15" s="62"/>
      <c r="AB15" s="62"/>
      <c r="AC15" s="15">
        <f t="shared" si="7"/>
        <v>7</v>
      </c>
      <c r="AD15" s="85">
        <f t="shared" si="2"/>
        <v>0.466666666666667</v>
      </c>
      <c r="AE15" s="65">
        <f t="shared" ref="AC15:AF15" si="11">SUM(AE10:AE14)</f>
        <v>10</v>
      </c>
      <c r="AF15" s="62">
        <f t="shared" si="11"/>
        <v>2</v>
      </c>
      <c r="AG15" s="85">
        <f t="shared" si="3"/>
        <v>0.2</v>
      </c>
      <c r="AH15" s="85">
        <f t="shared" si="4"/>
        <v>0.59478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61</v>
      </c>
      <c r="J16" s="13">
        <f>VLOOKUP(B16,[1]鑫e贷客户经理粒度营销数据!$G:$K,5,0)</f>
        <v>492.97</v>
      </c>
      <c r="K16" s="15">
        <f>VLOOKUP(B16,[2]Sheet4!$L:$O,4,0)</f>
        <v>189.9</v>
      </c>
      <c r="L16" s="69"/>
      <c r="M16" s="15"/>
      <c r="N16" s="15">
        <f t="shared" si="5"/>
        <v>682.87</v>
      </c>
      <c r="O16" s="16">
        <f t="shared" si="1"/>
        <v>0.455246666666667</v>
      </c>
      <c r="P16" s="11">
        <v>65</v>
      </c>
      <c r="Q16" s="15">
        <v>6</v>
      </c>
      <c r="R16" s="15">
        <f>VLOOKUP(B16,[1]鑫e贷客户经理粒度营销数据!$G:$K,2,0)</f>
        <v>48</v>
      </c>
      <c r="S16" s="75"/>
      <c r="T16" s="75">
        <f>VLOOKUP(B16,[2]Sheet2!$E:$F,2,0)</f>
        <v>11</v>
      </c>
      <c r="U16" s="75">
        <v>2</v>
      </c>
      <c r="V16" s="15">
        <f t="shared" si="6"/>
        <v>61</v>
      </c>
      <c r="W16" s="16">
        <f t="shared" ref="W16:W24" si="12">V16/P16</f>
        <v>0.938461538461538</v>
      </c>
      <c r="X16" s="13">
        <v>45</v>
      </c>
      <c r="Y16" s="15">
        <v>4</v>
      </c>
      <c r="Z16" s="15">
        <f>VLOOKUP(B16,[2]Sheet1!$M:$N,2,0)</f>
        <v>51</v>
      </c>
      <c r="AA16" s="83"/>
      <c r="AB16" s="83"/>
      <c r="AC16" s="15">
        <f t="shared" si="7"/>
        <v>51</v>
      </c>
      <c r="AD16" s="84">
        <f t="shared" si="2"/>
        <v>1.13333333333333</v>
      </c>
      <c r="AE16" s="11">
        <v>5</v>
      </c>
      <c r="AF16" s="14">
        <v>6</v>
      </c>
      <c r="AG16" s="84">
        <f t="shared" si="3"/>
        <v>1.2</v>
      </c>
      <c r="AH16" s="84">
        <f t="shared" ref="AH16:AH23" si="13">IF(O16&gt;1.2,1.2,O16)*0.6+IF(W16&gt;1.2,1.2,W16)*0.1+IF(AD16&gt;1.2,1.2,AD16)*0.2+IF(AG16&gt;1.2,1.2,AG16)*0.1</f>
        <v>0.713660820512821</v>
      </c>
      <c r="AI16" s="92">
        <f t="shared" ref="AI16:AI22" si="14">AH16</f>
        <v>0.713660820512821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5</v>
      </c>
      <c r="J17" s="19">
        <f>VLOOKUP(B17,[1]鑫e贷客户经理粒度营销数据!$G:$K,5,0)</f>
        <v>37.94</v>
      </c>
      <c r="K17" s="15">
        <f>VLOOKUP(B17,[2]Sheet4!$L:$O,4,0)</f>
        <v>34.7</v>
      </c>
      <c r="L17" s="69"/>
      <c r="M17" s="15"/>
      <c r="N17" s="15">
        <f t="shared" si="5"/>
        <v>72.64</v>
      </c>
      <c r="O17" s="61">
        <f t="shared" si="1"/>
        <v>0.0968533333333333</v>
      </c>
      <c r="P17" s="17">
        <v>65</v>
      </c>
      <c r="Q17" s="15">
        <v>7</v>
      </c>
      <c r="R17" s="15">
        <f>VLOOKUP(B17,[1]鑫e贷客户经理粒度营销数据!$G:$K,2,0)</f>
        <v>23</v>
      </c>
      <c r="S17" s="76">
        <v>4</v>
      </c>
      <c r="T17" s="75">
        <f>VLOOKUP(B17,[2]Sheet2!$E:$F,2,0)</f>
        <v>4</v>
      </c>
      <c r="U17" s="75"/>
      <c r="V17" s="15">
        <f t="shared" si="6"/>
        <v>31</v>
      </c>
      <c r="W17" s="16">
        <f t="shared" si="12"/>
        <v>0.476923076923077</v>
      </c>
      <c r="X17" s="13">
        <v>45</v>
      </c>
      <c r="Y17" s="15">
        <v>4</v>
      </c>
      <c r="Z17" s="15">
        <f>VLOOKUP(B17,[2]Sheet1!$M:$N,2,0)</f>
        <v>20</v>
      </c>
      <c r="AA17" s="83"/>
      <c r="AB17" s="83"/>
      <c r="AC17" s="15">
        <f t="shared" si="7"/>
        <v>20</v>
      </c>
      <c r="AD17" s="84">
        <f t="shared" si="2"/>
        <v>0.444444444444444</v>
      </c>
      <c r="AE17" s="11">
        <v>3</v>
      </c>
      <c r="AF17" s="14">
        <v>3</v>
      </c>
      <c r="AG17" s="84">
        <f t="shared" si="3"/>
        <v>1</v>
      </c>
      <c r="AH17" s="84">
        <f t="shared" si="13"/>
        <v>0.294693196581197</v>
      </c>
      <c r="AI17" s="92">
        <f t="shared" si="14"/>
        <v>0.294693196581197</v>
      </c>
    </row>
    <row r="18" ht="17.25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5">
        <v>23</v>
      </c>
      <c r="J18" s="13">
        <f>VLOOKUP(B18,[1]鑫e贷客户经理粒度营销数据!$G:$K,5,0)</f>
        <v>209.8612</v>
      </c>
      <c r="K18" s="15">
        <f>VLOOKUP(B18,[2]Sheet4!$L:$O,4,0)</f>
        <v>100.7916</v>
      </c>
      <c r="L18" s="69"/>
      <c r="M18" s="15"/>
      <c r="N18" s="15">
        <f t="shared" si="5"/>
        <v>310.6528</v>
      </c>
      <c r="O18" s="61">
        <f t="shared" si="1"/>
        <v>0.414203733333333</v>
      </c>
      <c r="P18" s="11">
        <v>65</v>
      </c>
      <c r="Q18" s="15">
        <v>1</v>
      </c>
      <c r="R18" s="15">
        <f>VLOOKUP(B18,[1]鑫e贷客户经理粒度营销数据!$G:$K,2,0)</f>
        <v>17</v>
      </c>
      <c r="S18" s="75"/>
      <c r="T18" s="75">
        <f>VLOOKUP(B18,[2]Sheet2!$E:$F,2,0)</f>
        <v>2</v>
      </c>
      <c r="U18" s="75"/>
      <c r="V18" s="15">
        <f t="shared" si="6"/>
        <v>19</v>
      </c>
      <c r="W18" s="16">
        <f t="shared" si="12"/>
        <v>0.292307692307692</v>
      </c>
      <c r="X18" s="13">
        <v>45</v>
      </c>
      <c r="Y18" s="15">
        <v>1</v>
      </c>
      <c r="Z18" s="15">
        <f>VLOOKUP(B18,[2]Sheet1!$M:$N,2,0)</f>
        <v>4</v>
      </c>
      <c r="AA18" s="83"/>
      <c r="AB18" s="83"/>
      <c r="AC18" s="15">
        <f t="shared" si="7"/>
        <v>4</v>
      </c>
      <c r="AD18" s="84">
        <f t="shared" si="2"/>
        <v>0.0888888888888889</v>
      </c>
      <c r="AE18" s="11">
        <v>3</v>
      </c>
      <c r="AF18" s="14">
        <v>0</v>
      </c>
      <c r="AG18" s="84">
        <f t="shared" si="3"/>
        <v>0</v>
      </c>
      <c r="AH18" s="84">
        <f t="shared" si="13"/>
        <v>0.295530787008547</v>
      </c>
      <c r="AI18" s="92">
        <f t="shared" si="14"/>
        <v>0.295530787008547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5">
        <v>43</v>
      </c>
      <c r="J19" s="19">
        <f>VLOOKUP(B19,[1]鑫e贷客户经理粒度营销数据!$G:$K,5,0)</f>
        <v>10</v>
      </c>
      <c r="K19" s="15">
        <f>VLOOKUP(B19,[2]Sheet4!$L:$O,4,0)</f>
        <v>417.2751</v>
      </c>
      <c r="L19" s="69"/>
      <c r="M19" s="15"/>
      <c r="N19" s="15">
        <f t="shared" si="5"/>
        <v>427.2751</v>
      </c>
      <c r="O19" s="61">
        <f t="shared" si="1"/>
        <v>0.657346307692308</v>
      </c>
      <c r="P19" s="17">
        <v>60</v>
      </c>
      <c r="Q19" s="15">
        <v>2</v>
      </c>
      <c r="R19" s="15">
        <f>VLOOKUP(B19,[1]鑫e贷客户经理粒度营销数据!$G:$K,2,0)</f>
        <v>1</v>
      </c>
      <c r="S19" s="75"/>
      <c r="T19" s="75">
        <f>VLOOKUP(B19,[2]Sheet2!$E:$F,2,0)</f>
        <v>18</v>
      </c>
      <c r="U19" s="75"/>
      <c r="V19" s="15">
        <f t="shared" si="6"/>
        <v>19</v>
      </c>
      <c r="W19" s="16">
        <f t="shared" si="12"/>
        <v>0.316666666666667</v>
      </c>
      <c r="X19" s="13">
        <v>40</v>
      </c>
      <c r="Y19" s="15">
        <v>2</v>
      </c>
      <c r="Z19" s="15">
        <f>VLOOKUP(B19,[2]Sheet1!$M:$N,2,0)</f>
        <v>19</v>
      </c>
      <c r="AA19" s="83"/>
      <c r="AB19" s="83"/>
      <c r="AC19" s="15">
        <f t="shared" si="7"/>
        <v>19</v>
      </c>
      <c r="AD19" s="84">
        <f t="shared" si="2"/>
        <v>0.475</v>
      </c>
      <c r="AE19" s="17">
        <v>3</v>
      </c>
      <c r="AF19" s="14">
        <v>0</v>
      </c>
      <c r="AG19" s="84">
        <f t="shared" si="3"/>
        <v>0</v>
      </c>
      <c r="AH19" s="84">
        <f t="shared" si="13"/>
        <v>0.521074451282051</v>
      </c>
      <c r="AI19" s="93">
        <f t="shared" si="14"/>
        <v>0.521074451282051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5">
        <v>6</v>
      </c>
      <c r="J20" s="13">
        <f>VLOOKUP(B20,[1]鑫e贷客户经理粒度营销数据!$G:$K,5,0)</f>
        <v>35.8</v>
      </c>
      <c r="K20" s="15">
        <f>VLOOKUP(B20,[2]Sheet4!$L:$O,4,0)</f>
        <v>164.2</v>
      </c>
      <c r="L20" s="69"/>
      <c r="M20" s="15"/>
      <c r="N20" s="15">
        <f t="shared" si="5"/>
        <v>200</v>
      </c>
      <c r="O20" s="61">
        <f t="shared" si="1"/>
        <v>0.4</v>
      </c>
      <c r="P20" s="17">
        <v>60</v>
      </c>
      <c r="Q20" s="15">
        <v>6</v>
      </c>
      <c r="R20" s="15">
        <f>VLOOKUP(B20,[1]鑫e贷客户经理粒度营销数据!$G:$K,2,0)</f>
        <v>11</v>
      </c>
      <c r="S20" s="75">
        <v>7</v>
      </c>
      <c r="T20" s="75">
        <f>VLOOKUP(B20,[2]Sheet2!$E:$F,2,0)</f>
        <v>9</v>
      </c>
      <c r="U20" s="75"/>
      <c r="V20" s="15">
        <f t="shared" si="6"/>
        <v>27</v>
      </c>
      <c r="W20" s="16">
        <f t="shared" si="12"/>
        <v>0.45</v>
      </c>
      <c r="X20" s="13">
        <v>40</v>
      </c>
      <c r="Y20" s="15">
        <v>2</v>
      </c>
      <c r="Z20" s="15">
        <f>VLOOKUP(B20,[2]Sheet1!$M:$N,2,0)</f>
        <v>13</v>
      </c>
      <c r="AA20" s="83">
        <v>2</v>
      </c>
      <c r="AB20" s="83"/>
      <c r="AC20" s="15">
        <f t="shared" si="7"/>
        <v>15</v>
      </c>
      <c r="AD20" s="84">
        <f t="shared" si="2"/>
        <v>0.375</v>
      </c>
      <c r="AE20" s="17">
        <v>2</v>
      </c>
      <c r="AF20" s="14">
        <v>1</v>
      </c>
      <c r="AG20" s="84">
        <f t="shared" si="3"/>
        <v>0.5</v>
      </c>
      <c r="AH20" s="84">
        <f t="shared" si="13"/>
        <v>0.41</v>
      </c>
      <c r="AI20" s="93">
        <f t="shared" si="14"/>
        <v>0.41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22</v>
      </c>
      <c r="J21" s="19">
        <f>VLOOKUP(B21,[1]鑫e贷客户经理粒度营销数据!$G:$K,5,0)</f>
        <v>73.8</v>
      </c>
      <c r="K21" s="15">
        <f>VLOOKUP(B21,[2]Sheet4!$L:$O,4,0)</f>
        <v>282.02</v>
      </c>
      <c r="L21" s="69"/>
      <c r="M21" s="15"/>
      <c r="N21" s="15">
        <f t="shared" si="5"/>
        <v>355.82</v>
      </c>
      <c r="O21" s="61">
        <f t="shared" si="1"/>
        <v>0.71164</v>
      </c>
      <c r="P21" s="11">
        <v>60</v>
      </c>
      <c r="Q21" s="15">
        <v>2</v>
      </c>
      <c r="R21" s="15">
        <f>VLOOKUP(B21,[1]鑫e贷客户经理粒度营销数据!$G:$K,2,0)</f>
        <v>8</v>
      </c>
      <c r="S21" s="75">
        <v>6</v>
      </c>
      <c r="T21" s="75">
        <f>VLOOKUP(B21,[2]Sheet2!$E:$F,2,0)</f>
        <v>9</v>
      </c>
      <c r="U21" s="75"/>
      <c r="V21" s="15">
        <f t="shared" si="6"/>
        <v>23</v>
      </c>
      <c r="W21" s="16">
        <f t="shared" si="12"/>
        <v>0.383333333333333</v>
      </c>
      <c r="X21" s="13">
        <v>40</v>
      </c>
      <c r="Y21" s="15">
        <v>2</v>
      </c>
      <c r="Z21" s="15">
        <f>VLOOKUP(B21,[2]Sheet1!$M:$N,2,0)</f>
        <v>17</v>
      </c>
      <c r="AA21" s="83">
        <v>5</v>
      </c>
      <c r="AB21" s="83"/>
      <c r="AC21" s="15">
        <f t="shared" si="7"/>
        <v>22</v>
      </c>
      <c r="AD21" s="84">
        <f t="shared" si="2"/>
        <v>0.55</v>
      </c>
      <c r="AE21" s="11">
        <v>2</v>
      </c>
      <c r="AF21" s="14">
        <v>1</v>
      </c>
      <c r="AG21" s="84">
        <f t="shared" si="3"/>
        <v>0.5</v>
      </c>
      <c r="AH21" s="84">
        <f t="shared" si="13"/>
        <v>0.625317333333333</v>
      </c>
      <c r="AI21" s="93">
        <f t="shared" si="14"/>
        <v>0.625317333333333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60</v>
      </c>
      <c r="J22" s="13">
        <f>VLOOKUP(B22,[1]鑫e贷客户经理粒度营销数据!$G:$K,5,0)</f>
        <v>10</v>
      </c>
      <c r="K22" s="15">
        <f>VLOOKUP(B22,[2]Sheet4!$L:$O,4,0)</f>
        <v>335.65</v>
      </c>
      <c r="L22" s="69"/>
      <c r="M22" s="15"/>
      <c r="N22" s="15">
        <f t="shared" si="5"/>
        <v>345.65</v>
      </c>
      <c r="O22" s="61">
        <f t="shared" si="1"/>
        <v>0.6913</v>
      </c>
      <c r="P22" s="11">
        <v>60</v>
      </c>
      <c r="Q22" s="15">
        <v>3</v>
      </c>
      <c r="R22" s="15">
        <f>VLOOKUP(B22,[1]鑫e贷客户经理粒度营销数据!$G:$K,2,0)</f>
        <v>0</v>
      </c>
      <c r="S22" s="75"/>
      <c r="T22" s="75">
        <f>VLOOKUP(B22,[2]Sheet2!$E:$F,2,0)</f>
        <v>22</v>
      </c>
      <c r="U22" s="75"/>
      <c r="V22" s="15">
        <f t="shared" si="6"/>
        <v>22</v>
      </c>
      <c r="W22" s="16">
        <f t="shared" si="12"/>
        <v>0.366666666666667</v>
      </c>
      <c r="X22" s="13">
        <v>40</v>
      </c>
      <c r="Y22" s="15">
        <v>3</v>
      </c>
      <c r="Z22" s="15">
        <f>VLOOKUP(B22,[2]Sheet1!$M:$N,2,0)</f>
        <v>22</v>
      </c>
      <c r="AA22" s="83"/>
      <c r="AB22" s="83"/>
      <c r="AC22" s="15">
        <f t="shared" si="7"/>
        <v>22</v>
      </c>
      <c r="AD22" s="84">
        <f t="shared" si="2"/>
        <v>0.55</v>
      </c>
      <c r="AE22" s="11">
        <v>2</v>
      </c>
      <c r="AF22" s="14">
        <v>1</v>
      </c>
      <c r="AG22" s="84">
        <f t="shared" si="3"/>
        <v>0.5</v>
      </c>
      <c r="AH22" s="84">
        <f t="shared" si="13"/>
        <v>0.611446666666667</v>
      </c>
      <c r="AI22" s="93">
        <f t="shared" si="14"/>
        <v>0.611446666666667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220</v>
      </c>
      <c r="J23" s="19">
        <v>870</v>
      </c>
      <c r="K23" s="15">
        <v>1525</v>
      </c>
      <c r="L23" s="63"/>
      <c r="M23" s="63"/>
      <c r="N23" s="15">
        <f t="shared" si="5"/>
        <v>2395</v>
      </c>
      <c r="O23" s="29">
        <f t="shared" si="1"/>
        <v>0.46504854368932</v>
      </c>
      <c r="P23" s="65">
        <f>SUM(P16:P22)</f>
        <v>435</v>
      </c>
      <c r="Q23" s="63">
        <v>27</v>
      </c>
      <c r="R23" s="15">
        <v>108</v>
      </c>
      <c r="S23" s="63">
        <f>SUM(S16:S21)</f>
        <v>17</v>
      </c>
      <c r="T23" s="75">
        <v>75</v>
      </c>
      <c r="U23" s="63">
        <f>SUM(U16:U21)</f>
        <v>2</v>
      </c>
      <c r="V23" s="15">
        <f t="shared" si="6"/>
        <v>202</v>
      </c>
      <c r="W23" s="29">
        <f t="shared" si="12"/>
        <v>0.464367816091954</v>
      </c>
      <c r="X23" s="65">
        <f>SUM(X16:X22)</f>
        <v>295</v>
      </c>
      <c r="Y23" s="63">
        <v>18</v>
      </c>
      <c r="Z23" s="15">
        <v>146</v>
      </c>
      <c r="AA23" s="62"/>
      <c r="AB23" s="62"/>
      <c r="AC23" s="15">
        <f t="shared" si="7"/>
        <v>146</v>
      </c>
      <c r="AD23" s="85">
        <f t="shared" si="2"/>
        <v>0.494915254237288</v>
      </c>
      <c r="AE23" s="65">
        <f t="shared" ref="AB23:AF23" si="15">SUM(AE16:AE22)</f>
        <v>20</v>
      </c>
      <c r="AF23" s="62">
        <f t="shared" si="15"/>
        <v>12</v>
      </c>
      <c r="AG23" s="85">
        <f t="shared" si="3"/>
        <v>0.6</v>
      </c>
      <c r="AH23" s="85">
        <f t="shared" si="13"/>
        <v>0.484448958670245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6">C9+C15</f>
        <v>20000</v>
      </c>
      <c r="D24" s="46">
        <f>SUM(D9,D15)</f>
        <v>0</v>
      </c>
      <c r="E24" s="47">
        <f t="shared" si="16"/>
        <v>0</v>
      </c>
      <c r="F24" s="46">
        <f t="shared" si="16"/>
        <v>15444.5</v>
      </c>
      <c r="G24" s="48">
        <f>F24/C24</f>
        <v>0.772225</v>
      </c>
      <c r="H24" s="44">
        <f>H9+H15+H23</f>
        <v>6700</v>
      </c>
      <c r="I24" s="47">
        <f>I9+I15+I23</f>
        <v>256</v>
      </c>
      <c r="J24" s="11">
        <f>J9+J15+J23</f>
        <v>1230</v>
      </c>
      <c r="K24" s="15">
        <f>K9+K15+K23</f>
        <v>1555</v>
      </c>
      <c r="L24" s="47">
        <f>SUM(L9,L15,L23)</f>
        <v>0</v>
      </c>
      <c r="M24" s="47">
        <f>SUM(M4:M23)</f>
        <v>0</v>
      </c>
      <c r="N24" s="46">
        <f>N9+N15+N23</f>
        <v>2785</v>
      </c>
      <c r="O24" s="48">
        <f t="shared" si="1"/>
        <v>0.415671641791045</v>
      </c>
      <c r="P24" s="44">
        <f>P23</f>
        <v>435</v>
      </c>
      <c r="Q24" s="47">
        <f>Q23+Q15+Q9</f>
        <v>29</v>
      </c>
      <c r="R24" s="15">
        <f>R9+R15+R23</f>
        <v>118</v>
      </c>
      <c r="S24" s="47">
        <f>S23+S15+S9</f>
        <v>17</v>
      </c>
      <c r="T24" s="75">
        <f>T9+T15+T23</f>
        <v>75</v>
      </c>
      <c r="U24" s="47">
        <v>2</v>
      </c>
      <c r="V24" s="47">
        <f t="shared" si="6"/>
        <v>212</v>
      </c>
      <c r="W24" s="48">
        <f t="shared" si="12"/>
        <v>0.48735632183908</v>
      </c>
      <c r="X24" s="79">
        <f t="shared" ref="X24:AB24" si="17">SUM(X9,X15,X23)</f>
        <v>327</v>
      </c>
      <c r="Y24" s="47">
        <f>Y9+Y15+Y23</f>
        <v>20</v>
      </c>
      <c r="Z24" s="47">
        <f t="shared" si="17"/>
        <v>156</v>
      </c>
      <c r="AA24" s="47">
        <f>SUM(AA16:AA23)</f>
        <v>7</v>
      </c>
      <c r="AB24" s="47">
        <f t="shared" si="17"/>
        <v>0</v>
      </c>
      <c r="AC24" s="47">
        <f t="shared" si="7"/>
        <v>163</v>
      </c>
      <c r="AD24" s="48">
        <f t="shared" si="2"/>
        <v>0.498470948012232</v>
      </c>
      <c r="AE24" s="79">
        <f>SUM(AE9,AE15,AE23)</f>
        <v>41</v>
      </c>
      <c r="AF24" s="87">
        <f>SUM(AF9,AF15,AF23)</f>
        <v>16</v>
      </c>
      <c r="AG24" s="48">
        <f t="shared" si="3"/>
        <v>0.390243902439024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{650d0fdb-1b00-4fc7-8538-c92347457419}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{265ba091-e9d0-4f99-a58b-d3ae4365dfc5}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{052194b8-0c19-4001-9543-fadd5805f7fc}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{49b4a81c-a5ff-4ab5-a018-2551c5e0cf8e}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{2f4f4c3b-e80e-4fbe-977f-40c073d942c7}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{35cb46fa-f86b-4997-b75c-6099b19d1ea9}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{df20efc5-37f8-4871-83f9-02bbde663135}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{e76299a7-52f4-470b-914c-c36676f709fe}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{a8920ee0-3c6c-46ed-b7ed-8d291182bc05}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{35adc88c-de5d-4dbe-937f-30ac34990584}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{c27aa13c-ead3-4d8b-b2d7-dc8af819297b}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{33b1b64a-003f-4c63-8dbb-7d626cf6a180}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{49de7fee-288c-4646-9c39-27bc7c2d281b}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{a1c37a49-81d1-4221-88bd-eac785d80059}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{240eadee-9e41-41a9-904f-8f4c3be400c6}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{44fa6ffb-1723-41ea-8893-991a8f93d202}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{47b98e4f-4572-4f2c-a9fa-1c068c1c4746}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{73a8b508-5ebe-4e3f-9d98-cc6dd51bfbcd}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{8287c0dc-e72b-4c6c-9153-efb0e13cbe8d}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{4c9db855-5d0b-46da-9681-d555c3d8fd0a}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{028507a5-3637-4eb4-86b8-d73806edaf5f}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{5c149597-46f8-4bed-8e35-110095c790c7}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{b00f1975-b288-4d63-a8fa-06da1a190eb1}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{cf1053a1-ae0c-4205-a713-b138c12a05f0}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{8811656d-f4dd-4016-b8f2-d0842096ef13}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{5a5c661b-fca3-48a2-a7ad-4d83ad951438}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{a0bf5277-7dba-4733-bfc4-07cc38410cb0}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{2bcd3745-5d97-4070-bc87-eb363c3fbd17}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{de4c9be9-c6f5-44f0-94af-8aa351498810}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{76808051-f60b-4745-8e57-fef7dfce7cf2}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{15e54ef0-37c6-429a-9853-2ce8ad2916a0}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{e9efc880-c4c5-40a2-bbce-ba6b83452557}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{96bdb894-649d-4720-90a4-e60a30429d50}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{e208600e-c4d7-4d05-b1d4-63b8f49b9acb}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{7a8c460e-819d-4e06-aaf9-ece3cd47a4dd}</x14:id>
        </ext>
      </extLst>
    </cfRule>
  </conditionalFormatting>
  <conditionalFormatting sqref="I11 I13 I15: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0d0fdb-1b00-4fc7-8538-c92347457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65ba091-e9d0-4f99-a58b-d3ae4365dfc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52194b8-0c19-4001-9543-fadd5805f7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b4a81c-a5ff-4ab5-a018-2551c5e0cf8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f4f4c3b-e80e-4fbe-977f-40c073d942c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5cb46fa-f86b-4997-b75c-6099b19d1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20efc5-37f8-4871-83f9-02bbde6631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76299a7-52f4-470b-914c-c36676f709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920ee0-3c6c-46ed-b7ed-8d291182bc0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5adc88c-de5d-4dbe-937f-30ac3499058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c27aa13c-ead3-4d8b-b2d7-dc8af8192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3b1b64a-003f-4c63-8dbb-7d626cf6a1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9de7fee-288c-4646-9c39-27bc7c2d28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c37a49-81d1-4221-88bd-eac785d800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0eadee-9e41-41a9-904f-8f4c3be400c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44fa6ffb-1723-41ea-8893-991a8f93d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7b98e4f-4572-4f2c-a9fa-1c068c1c47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3a8b508-5ebe-4e3f-9d98-cc6dd51bfb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287c0dc-e72b-4c6c-9153-efb0e13cbe8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c9db855-5d0b-46da-9681-d555c3d8fd0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028507a5-3637-4eb4-86b8-d73806eda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c149597-46f8-4bed-8e35-110095c790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0f1975-b288-4d63-a8fa-06da1a190eb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f1053a1-ae0c-4205-a713-b138c12a05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811656d-f4dd-4016-b8f2-d0842096ef1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5a5c661b-fca3-48a2-a7ad-4d83ad951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0bf5277-7dba-4733-bfc4-07cc38410c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cd3745-5d97-4070-bc87-eb363c3fbd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4c9be9-c6f5-44f0-94af-8aa3514988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6808051-f60b-4745-8e57-fef7dfce7cf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15e54ef0-37c6-429a-9853-2ce8ad291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9efc880-c4c5-40a2-bbce-ba6b83452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6bdb894-649d-4720-90a4-e60a30429d5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08600e-c4d7-4d05-b1d4-63b8f49b9ac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a8c460e-819d-4e06-aaf9-ece3cd47a4d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workbookViewId="0">
      <pane xSplit="2" topLeftCell="C1" activePane="topRight" state="frozen"/>
      <selection/>
      <selection pane="topRight" activeCell="A26" sqref="A26:AI26"/>
    </sheetView>
  </sheetViews>
  <sheetFormatPr defaultColWidth="9" defaultRowHeight="13.5"/>
  <cols>
    <col min="4" max="5" width="9" hidden="1" customWidth="1"/>
    <col min="9" max="13" width="9" hidden="1" customWidth="1"/>
    <col min="17" max="21" width="9" customWidth="1"/>
    <col min="22" max="22" width="9.625" customWidth="1"/>
    <col min="24" max="30" width="9" hidden="1" customWidth="1"/>
  </cols>
  <sheetData>
    <row r="1" ht="23.25" spans="1:35">
      <c r="A1" s="1" t="s">
        <v>808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/>
      <c r="F4" s="14">
        <v>1262</v>
      </c>
      <c r="G4" s="16">
        <f t="shared" ref="G4:G15" si="0">F4/C4</f>
        <v>0.631</v>
      </c>
      <c r="H4" s="13">
        <v>150</v>
      </c>
      <c r="I4" s="14">
        <v>0</v>
      </c>
      <c r="J4" s="13">
        <f>VLOOKUP(B4,[3]鑫e贷客户经理粒度营销数据!$G:$K,5,0)</f>
        <v>23.7</v>
      </c>
      <c r="K4" s="15">
        <v>0</v>
      </c>
      <c r="L4" s="15"/>
      <c r="M4" s="15"/>
      <c r="N4" s="15">
        <f t="shared" ref="N4:N23" si="1">J4+K4+L4+M4</f>
        <v>23.7</v>
      </c>
      <c r="O4" s="16">
        <f t="shared" ref="O4:O24" si="2">N4/H4</f>
        <v>0.158</v>
      </c>
      <c r="P4" s="11" t="s">
        <v>39</v>
      </c>
      <c r="Q4" s="14">
        <v>0</v>
      </c>
      <c r="R4" s="15">
        <f>VLOOKUP(B4,[3]鑫e贷客户经理粒度营销数据!$G:$I,2,0)</f>
        <v>3</v>
      </c>
      <c r="S4" s="75"/>
      <c r="T4" s="75">
        <v>0</v>
      </c>
      <c r="U4" s="75"/>
      <c r="V4" s="15">
        <f t="shared" ref="V4:V24" si="3">R4+S4+T4+U4</f>
        <v>3</v>
      </c>
      <c r="W4" s="12" t="s">
        <v>39</v>
      </c>
      <c r="X4" s="11">
        <v>3</v>
      </c>
      <c r="Y4" s="14">
        <v>0</v>
      </c>
      <c r="Z4" s="15">
        <f>VLOOKUP(B4,[4]Sheet1!$K:$L,2,0)</f>
        <v>2</v>
      </c>
      <c r="AA4" s="83"/>
      <c r="AB4" s="83"/>
      <c r="AC4" s="15">
        <f t="shared" ref="AC4:AC24" si="4">Z4+AA4+AB4</f>
        <v>2</v>
      </c>
      <c r="AD4" s="84">
        <f t="shared" ref="AD4:AD24" si="5">AC4/X4</f>
        <v>0.666666666666667</v>
      </c>
      <c r="AE4" s="11">
        <v>2</v>
      </c>
      <c r="AF4" s="14">
        <v>2</v>
      </c>
      <c r="AG4" s="84">
        <f t="shared" ref="AG4:AG24" si="6">AF4/AE4</f>
        <v>1</v>
      </c>
      <c r="AH4" s="84">
        <f t="shared" ref="AH4:AH15" si="7">IF(G4&gt;1.2,1.2,G4)*0.6+IF(O4&gt;1.2,1.2,O4)*0.2+IF(AD4&gt;1.2,1.2,AD4)*0.1+IF(AG4&gt;1.2,1.2,AG4)*0.1</f>
        <v>0.576866666666667</v>
      </c>
      <c r="AI4" s="89">
        <f>AH9</f>
        <v>0.622038877005348</v>
      </c>
    </row>
    <row r="5" ht="18" spans="1:35">
      <c r="A5" s="17"/>
      <c r="B5" s="18" t="s">
        <v>44</v>
      </c>
      <c r="C5" s="19">
        <v>2000</v>
      </c>
      <c r="D5" s="14">
        <v>0</v>
      </c>
      <c r="E5" s="20"/>
      <c r="F5" s="21">
        <v>2709.5</v>
      </c>
      <c r="G5" s="16">
        <f t="shared" si="0"/>
        <v>1.35475</v>
      </c>
      <c r="H5" s="19">
        <v>150</v>
      </c>
      <c r="I5" s="14">
        <v>0</v>
      </c>
      <c r="J5" s="13">
        <f>VLOOKUP(B5,[3]鑫e贷客户经理粒度营销数据!$G:$K,5,0)</f>
        <v>57.7</v>
      </c>
      <c r="K5" s="15">
        <f>VLOOKUP(B5,[4]Sheet5!$H:$K,4,0)</f>
        <v>6.4</v>
      </c>
      <c r="L5" s="15"/>
      <c r="M5" s="15"/>
      <c r="N5" s="15">
        <f t="shared" si="1"/>
        <v>64.1</v>
      </c>
      <c r="O5" s="61">
        <f t="shared" si="2"/>
        <v>0.427333333333333</v>
      </c>
      <c r="P5" s="17" t="s">
        <v>39</v>
      </c>
      <c r="Q5" s="14">
        <v>0</v>
      </c>
      <c r="R5" s="15">
        <f>VLOOKUP(B5,[3]鑫e贷客户经理粒度营销数据!$G:$I,2,0)</f>
        <v>0</v>
      </c>
      <c r="S5" s="76"/>
      <c r="T5" s="75">
        <v>0</v>
      </c>
      <c r="U5" s="75"/>
      <c r="V5" s="15">
        <f t="shared" si="3"/>
        <v>0</v>
      </c>
      <c r="W5" s="18" t="s">
        <v>39</v>
      </c>
      <c r="X5" s="11">
        <v>3</v>
      </c>
      <c r="Y5" s="14">
        <v>0</v>
      </c>
      <c r="Z5" s="15">
        <v>0</v>
      </c>
      <c r="AA5" s="83"/>
      <c r="AB5" s="83"/>
      <c r="AC5" s="15">
        <f t="shared" si="4"/>
        <v>0</v>
      </c>
      <c r="AD5" s="84">
        <f t="shared" si="5"/>
        <v>0</v>
      </c>
      <c r="AE5" s="11">
        <v>2</v>
      </c>
      <c r="AF5" s="14">
        <v>0</v>
      </c>
      <c r="AG5" s="84">
        <f t="shared" si="6"/>
        <v>0</v>
      </c>
      <c r="AH5" s="84">
        <f t="shared" si="7"/>
        <v>0.805466666666667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3599</v>
      </c>
      <c r="G6" s="16">
        <f t="shared" si="0"/>
        <v>1.7995</v>
      </c>
      <c r="H6" s="19">
        <v>200</v>
      </c>
      <c r="I6" s="14">
        <v>0</v>
      </c>
      <c r="J6" s="13">
        <f>VLOOKUP(B6,[3]鑫e贷客户经理粒度营销数据!$G:$K,5,0)</f>
        <v>33.6222</v>
      </c>
      <c r="K6" s="15">
        <f>VLOOKUP(B6,[4]Sheet5!$H:$K,4,0)</f>
        <v>13.8</v>
      </c>
      <c r="L6" s="15"/>
      <c r="M6" s="15"/>
      <c r="N6" s="15">
        <f t="shared" si="1"/>
        <v>47.4222</v>
      </c>
      <c r="O6" s="61">
        <f t="shared" si="2"/>
        <v>0.237111</v>
      </c>
      <c r="P6" s="17" t="s">
        <v>39</v>
      </c>
      <c r="Q6" s="14">
        <v>0</v>
      </c>
      <c r="R6" s="15">
        <f>VLOOKUP(B6,[3]鑫e贷客户经理粒度营销数据!$G:$I,2,0)</f>
        <v>0</v>
      </c>
      <c r="S6" s="76"/>
      <c r="T6" s="75">
        <v>0</v>
      </c>
      <c r="U6" s="75"/>
      <c r="V6" s="15">
        <f t="shared" si="3"/>
        <v>0</v>
      </c>
      <c r="W6" s="18" t="s">
        <v>39</v>
      </c>
      <c r="X6" s="11">
        <v>5</v>
      </c>
      <c r="Y6" s="14">
        <v>0</v>
      </c>
      <c r="Z6" s="15">
        <v>0</v>
      </c>
      <c r="AA6" s="83"/>
      <c r="AB6" s="83"/>
      <c r="AC6" s="15">
        <f t="shared" si="4"/>
        <v>0</v>
      </c>
      <c r="AD6" s="84">
        <f t="shared" si="5"/>
        <v>0</v>
      </c>
      <c r="AE6" s="11">
        <v>3</v>
      </c>
      <c r="AF6" s="14">
        <v>0</v>
      </c>
      <c r="AG6" s="84">
        <f t="shared" si="6"/>
        <v>0</v>
      </c>
      <c r="AH6" s="84">
        <f t="shared" si="7"/>
        <v>0.7674222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/>
      <c r="F7" s="14">
        <v>899</v>
      </c>
      <c r="G7" s="16">
        <f t="shared" si="0"/>
        <v>0.4495</v>
      </c>
      <c r="H7" s="19">
        <v>150</v>
      </c>
      <c r="I7" s="14">
        <v>0</v>
      </c>
      <c r="J7" s="13">
        <f>VLOOKUP(B7,[3]鑫e贷客户经理粒度营销数据!$G:$K,5,0)</f>
        <v>0</v>
      </c>
      <c r="K7" s="15">
        <v>0</v>
      </c>
      <c r="L7" s="15"/>
      <c r="M7" s="15"/>
      <c r="N7" s="15">
        <f t="shared" si="1"/>
        <v>0</v>
      </c>
      <c r="O7" s="61">
        <f t="shared" si="2"/>
        <v>0</v>
      </c>
      <c r="P7" s="17" t="s">
        <v>39</v>
      </c>
      <c r="Q7" s="14">
        <v>0</v>
      </c>
      <c r="R7" s="15">
        <f>VLOOKUP(B7,[3]鑫e贷客户经理粒度营销数据!$G:$I,2,0)</f>
        <v>0</v>
      </c>
      <c r="S7" s="76"/>
      <c r="T7" s="75">
        <v>0</v>
      </c>
      <c r="U7" s="75"/>
      <c r="V7" s="15">
        <f t="shared" si="3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4"/>
        <v>0</v>
      </c>
      <c r="AD7" s="84">
        <f t="shared" si="5"/>
        <v>0</v>
      </c>
      <c r="AE7" s="11">
        <v>2</v>
      </c>
      <c r="AF7" s="14">
        <v>0</v>
      </c>
      <c r="AG7" s="84">
        <f t="shared" si="6"/>
        <v>0</v>
      </c>
      <c r="AH7" s="84">
        <f t="shared" si="7"/>
        <v>0.2697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584</v>
      </c>
      <c r="G8" s="16">
        <f t="shared" si="0"/>
        <v>0.292</v>
      </c>
      <c r="H8" s="13">
        <v>150</v>
      </c>
      <c r="I8" s="14">
        <v>0</v>
      </c>
      <c r="J8" s="13">
        <f>VLOOKUP(B8,[3]鑫e贷客户经理粒度营销数据!$G:$K,5,0)</f>
        <v>37.2</v>
      </c>
      <c r="K8" s="15">
        <v>0</v>
      </c>
      <c r="L8" s="15"/>
      <c r="M8" s="15"/>
      <c r="N8" s="15">
        <f t="shared" si="1"/>
        <v>37.2</v>
      </c>
      <c r="O8" s="61">
        <f t="shared" si="2"/>
        <v>0.248</v>
      </c>
      <c r="P8" s="11"/>
      <c r="Q8" s="15">
        <v>0</v>
      </c>
      <c r="R8" s="15">
        <f>VLOOKUP(B8,[3]鑫e贷客户经理粒度营销数据!$G:$I,2,0)</f>
        <v>1</v>
      </c>
      <c r="S8" s="75"/>
      <c r="T8" s="75">
        <v>0</v>
      </c>
      <c r="U8" s="75"/>
      <c r="V8" s="15">
        <f t="shared" si="3"/>
        <v>1</v>
      </c>
      <c r="W8" s="18" t="s">
        <v>39</v>
      </c>
      <c r="X8" s="11">
        <v>3</v>
      </c>
      <c r="Y8" s="14">
        <v>0</v>
      </c>
      <c r="Z8" s="15">
        <f>VLOOKUP(B8,[4]Sheet1!$K:$L,2,0)</f>
        <v>1</v>
      </c>
      <c r="AA8" s="83"/>
      <c r="AB8" s="83"/>
      <c r="AC8" s="15">
        <f t="shared" si="4"/>
        <v>1</v>
      </c>
      <c r="AD8" s="84">
        <f t="shared" si="5"/>
        <v>0.333333333333333</v>
      </c>
      <c r="AE8" s="11">
        <v>2</v>
      </c>
      <c r="AF8" s="14">
        <v>0</v>
      </c>
      <c r="AG8" s="84">
        <f t="shared" si="6"/>
        <v>0</v>
      </c>
      <c r="AH8" s="84">
        <f t="shared" si="7"/>
        <v>0.258133333333333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9053.5</v>
      </c>
      <c r="G9" s="29">
        <f t="shared" si="0"/>
        <v>0.90535</v>
      </c>
      <c r="H9" s="25">
        <f>SUM(H4:H8)</f>
        <v>800</v>
      </c>
      <c r="I9" s="62">
        <v>0</v>
      </c>
      <c r="J9" s="13">
        <v>152</v>
      </c>
      <c r="K9" s="15">
        <v>20</v>
      </c>
      <c r="L9" s="63"/>
      <c r="M9" s="63"/>
      <c r="N9" s="15">
        <f t="shared" si="1"/>
        <v>172</v>
      </c>
      <c r="O9" s="29">
        <f t="shared" si="2"/>
        <v>0.215</v>
      </c>
      <c r="P9" s="65" t="s">
        <v>39</v>
      </c>
      <c r="Q9" s="63">
        <v>0</v>
      </c>
      <c r="R9" s="15">
        <v>4</v>
      </c>
      <c r="S9" s="63"/>
      <c r="T9" s="75">
        <v>0</v>
      </c>
      <c r="U9" s="63"/>
      <c r="V9" s="15">
        <f t="shared" si="3"/>
        <v>4</v>
      </c>
      <c r="W9" s="24" t="s">
        <v>39</v>
      </c>
      <c r="X9" s="65">
        <f>SUM(X4:X8)</f>
        <v>17</v>
      </c>
      <c r="Y9" s="62">
        <v>0</v>
      </c>
      <c r="Z9" s="15">
        <v>3</v>
      </c>
      <c r="AA9" s="62"/>
      <c r="AB9" s="62"/>
      <c r="AC9" s="15">
        <f t="shared" si="4"/>
        <v>3</v>
      </c>
      <c r="AD9" s="85">
        <f t="shared" si="5"/>
        <v>0.176470588235294</v>
      </c>
      <c r="AE9" s="65">
        <f>SUM(AE4:AE8)</f>
        <v>11</v>
      </c>
      <c r="AF9" s="62">
        <f>SUM(AF4:AF8)</f>
        <v>2</v>
      </c>
      <c r="AG9" s="85">
        <f t="shared" si="6"/>
        <v>0.181818181818182</v>
      </c>
      <c r="AH9" s="85">
        <f t="shared" si="7"/>
        <v>0.622038877005348</v>
      </c>
      <c r="AI9" s="90"/>
    </row>
    <row r="10" ht="18" spans="1:35">
      <c r="A10" s="11" t="s">
        <v>63</v>
      </c>
      <c r="B10" s="30" t="s">
        <v>64</v>
      </c>
      <c r="C10" s="13">
        <v>2000</v>
      </c>
      <c r="D10" s="14">
        <v>0</v>
      </c>
      <c r="E10" s="15"/>
      <c r="F10" s="31">
        <v>2403</v>
      </c>
      <c r="G10" s="16">
        <f t="shared" si="0"/>
        <v>1.2015</v>
      </c>
      <c r="H10" s="13">
        <v>150</v>
      </c>
      <c r="I10" s="14">
        <v>0</v>
      </c>
      <c r="J10" s="13">
        <f>VLOOKUP(B10,[3]鑫e贷客户经理粒度营销数据!$G:$K,5,0)</f>
        <v>0</v>
      </c>
      <c r="K10" s="15">
        <v>0</v>
      </c>
      <c r="L10" s="15"/>
      <c r="M10" s="15"/>
      <c r="N10" s="15">
        <f t="shared" si="1"/>
        <v>0</v>
      </c>
      <c r="O10" s="16">
        <f t="shared" si="2"/>
        <v>0</v>
      </c>
      <c r="P10" s="11" t="s">
        <v>39</v>
      </c>
      <c r="Q10" s="14">
        <v>0</v>
      </c>
      <c r="R10" s="15">
        <f>VLOOKUP(B10,[3]鑫e贷客户经理粒度营销数据!$G:$I,2,0)</f>
        <v>1</v>
      </c>
      <c r="S10" s="75"/>
      <c r="T10" s="75">
        <v>0</v>
      </c>
      <c r="U10" s="75"/>
      <c r="V10" s="15">
        <f t="shared" si="3"/>
        <v>1</v>
      </c>
      <c r="W10" s="12" t="s">
        <v>39</v>
      </c>
      <c r="X10" s="11">
        <v>3</v>
      </c>
      <c r="Y10" s="14">
        <v>0</v>
      </c>
      <c r="Z10" s="15">
        <f>VLOOKUP(B10,[4]Sheet1!$K:$L,2,0)</f>
        <v>1</v>
      </c>
      <c r="AA10" s="83"/>
      <c r="AB10" s="83"/>
      <c r="AC10" s="15">
        <f t="shared" si="4"/>
        <v>1</v>
      </c>
      <c r="AD10" s="84">
        <f t="shared" si="5"/>
        <v>0.333333333333333</v>
      </c>
      <c r="AE10" s="11">
        <v>2</v>
      </c>
      <c r="AF10" s="14">
        <v>0</v>
      </c>
      <c r="AG10" s="84">
        <f t="shared" si="6"/>
        <v>0</v>
      </c>
      <c r="AH10" s="84">
        <f t="shared" si="7"/>
        <v>0.753333333333333</v>
      </c>
      <c r="AI10" s="89">
        <f>AH15</f>
        <v>0.698156666666667</v>
      </c>
    </row>
    <row r="11" ht="18" spans="1:35">
      <c r="A11" s="17"/>
      <c r="B11" s="32" t="s">
        <v>46</v>
      </c>
      <c r="C11" s="19">
        <v>2000</v>
      </c>
      <c r="D11" s="14">
        <v>0</v>
      </c>
      <c r="E11" s="20"/>
      <c r="F11" s="33">
        <v>2770</v>
      </c>
      <c r="G11" s="16">
        <f t="shared" si="0"/>
        <v>1.385</v>
      </c>
      <c r="H11" s="19">
        <v>150</v>
      </c>
      <c r="I11" s="15">
        <v>0</v>
      </c>
      <c r="J11" s="13">
        <f>VLOOKUP(B11,[3]鑫e贷客户经理粒度营销数据!$G:$K,5,0)</f>
        <v>34.19</v>
      </c>
      <c r="K11" s="15">
        <v>0</v>
      </c>
      <c r="L11" s="20"/>
      <c r="M11" s="20"/>
      <c r="N11" s="15">
        <f t="shared" si="1"/>
        <v>34.19</v>
      </c>
      <c r="O11" s="61">
        <f t="shared" si="2"/>
        <v>0.227933333333333</v>
      </c>
      <c r="P11" s="17" t="s">
        <v>39</v>
      </c>
      <c r="Q11" s="14">
        <v>0</v>
      </c>
      <c r="R11" s="15">
        <f>VLOOKUP(B11,[3]鑫e贷客户经理粒度营销数据!$G:$I,2,0)</f>
        <v>1</v>
      </c>
      <c r="S11" s="76"/>
      <c r="T11" s="75">
        <v>0</v>
      </c>
      <c r="U11" s="75"/>
      <c r="V11" s="15">
        <f t="shared" si="3"/>
        <v>1</v>
      </c>
      <c r="W11" s="18" t="s">
        <v>39</v>
      </c>
      <c r="X11" s="11">
        <v>3</v>
      </c>
      <c r="Y11" s="14">
        <v>0</v>
      </c>
      <c r="Z11" s="15">
        <f>VLOOKUP(B11,[4]Sheet1!$K:$L,2,0)</f>
        <v>1</v>
      </c>
      <c r="AA11" s="83"/>
      <c r="AB11" s="83"/>
      <c r="AC11" s="15">
        <f t="shared" si="4"/>
        <v>1</v>
      </c>
      <c r="AD11" s="84">
        <f t="shared" si="5"/>
        <v>0.333333333333333</v>
      </c>
      <c r="AE11" s="11">
        <v>2</v>
      </c>
      <c r="AF11" s="14">
        <v>0</v>
      </c>
      <c r="AG11" s="84">
        <f t="shared" si="6"/>
        <v>0</v>
      </c>
      <c r="AH11" s="84">
        <f t="shared" si="7"/>
        <v>0.79892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0</v>
      </c>
      <c r="J12" s="13">
        <f>VLOOKUP(B12,[3]鑫e贷客户经理粒度营销数据!$G:$K,5,0)</f>
        <v>96.7334</v>
      </c>
      <c r="K12" s="15">
        <v>0</v>
      </c>
      <c r="L12" s="20"/>
      <c r="M12" s="20"/>
      <c r="N12" s="15">
        <f t="shared" si="1"/>
        <v>96.7334</v>
      </c>
      <c r="O12" s="61">
        <f t="shared" si="2"/>
        <v>0.644889333333333</v>
      </c>
      <c r="P12" s="17" t="s">
        <v>39</v>
      </c>
      <c r="Q12" s="14">
        <v>0</v>
      </c>
      <c r="R12" s="15">
        <f>VLOOKUP(B12,[3]鑫e贷客户经理粒度营销数据!$G:$I,2,0)</f>
        <v>2</v>
      </c>
      <c r="S12" s="76"/>
      <c r="T12" s="75">
        <v>0</v>
      </c>
      <c r="U12" s="75"/>
      <c r="V12" s="15">
        <f t="shared" si="3"/>
        <v>2</v>
      </c>
      <c r="W12" s="18" t="s">
        <v>39</v>
      </c>
      <c r="X12" s="11">
        <v>3</v>
      </c>
      <c r="Y12" s="14">
        <v>0</v>
      </c>
      <c r="Z12" s="15">
        <f>VLOOKUP(B12,[4]Sheet1!$K:$L,2,0)</f>
        <v>3</v>
      </c>
      <c r="AA12" s="83"/>
      <c r="AB12" s="83"/>
      <c r="AC12" s="15">
        <f t="shared" si="4"/>
        <v>3</v>
      </c>
      <c r="AD12" s="84">
        <f t="shared" si="5"/>
        <v>1</v>
      </c>
      <c r="AE12" s="11">
        <v>2</v>
      </c>
      <c r="AF12" s="14">
        <v>2</v>
      </c>
      <c r="AG12" s="84">
        <f t="shared" si="6"/>
        <v>1</v>
      </c>
      <c r="AH12" s="84">
        <f t="shared" si="7"/>
        <v>0.730977866666667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2478.5</v>
      </c>
      <c r="G13" s="16">
        <f t="shared" si="0"/>
        <v>1.23925</v>
      </c>
      <c r="H13" s="19">
        <v>150</v>
      </c>
      <c r="I13" s="15">
        <v>19</v>
      </c>
      <c r="J13" s="13">
        <f>VLOOKUP(B13,[3]鑫e贷客户经理粒度营销数据!$G:$K,5,0)</f>
        <v>40.2465</v>
      </c>
      <c r="K13" s="15">
        <f>VLOOKUP(B13,[4]Sheet5!$H:$K,4,0)</f>
        <v>16.9</v>
      </c>
      <c r="L13" s="20"/>
      <c r="M13" s="20"/>
      <c r="N13" s="15">
        <f t="shared" si="1"/>
        <v>57.1465</v>
      </c>
      <c r="O13" s="61">
        <f t="shared" si="2"/>
        <v>0.380976666666667</v>
      </c>
      <c r="P13" s="22" t="s">
        <v>39</v>
      </c>
      <c r="Q13" s="14">
        <v>0</v>
      </c>
      <c r="R13" s="15">
        <f>VLOOKUP(B13,[3]鑫e贷客户经理粒度营销数据!$G:$I,2,0)</f>
        <v>1</v>
      </c>
      <c r="S13" s="77"/>
      <c r="T13" s="75">
        <v>0</v>
      </c>
      <c r="U13" s="75"/>
      <c r="V13" s="15">
        <f t="shared" si="3"/>
        <v>1</v>
      </c>
      <c r="W13" s="78" t="s">
        <v>39</v>
      </c>
      <c r="X13" s="11">
        <v>3</v>
      </c>
      <c r="Y13" s="14">
        <v>0</v>
      </c>
      <c r="Z13" s="15">
        <f>VLOOKUP(B13,[4]Sheet1!$K:$L,2,0)</f>
        <v>1</v>
      </c>
      <c r="AA13" s="77"/>
      <c r="AB13" s="77"/>
      <c r="AC13" s="15">
        <f t="shared" si="4"/>
        <v>1</v>
      </c>
      <c r="AD13" s="84">
        <f t="shared" si="5"/>
        <v>0.333333333333333</v>
      </c>
      <c r="AE13" s="11">
        <v>2</v>
      </c>
      <c r="AF13" s="14">
        <v>0</v>
      </c>
      <c r="AG13" s="84">
        <f t="shared" si="6"/>
        <v>0</v>
      </c>
      <c r="AH13" s="84">
        <f t="shared" si="7"/>
        <v>0.829528666666667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480</v>
      </c>
      <c r="G14" s="16">
        <f t="shared" si="0"/>
        <v>0.24</v>
      </c>
      <c r="H14" s="19">
        <v>150</v>
      </c>
      <c r="I14" s="11">
        <v>0</v>
      </c>
      <c r="J14" s="13">
        <f>VLOOKUP(B14,[3]鑫e贷客户经理粒度营销数据!$G:$K,5,0)</f>
        <v>40.7</v>
      </c>
      <c r="K14" s="15">
        <f>VLOOKUP(B14,[4]Sheet5!$H:$K,4,0)</f>
        <v>8</v>
      </c>
      <c r="L14" s="20"/>
      <c r="M14" s="20"/>
      <c r="N14" s="15">
        <f t="shared" si="1"/>
        <v>48.7</v>
      </c>
      <c r="O14" s="66">
        <f t="shared" si="2"/>
        <v>0.324666666666667</v>
      </c>
      <c r="P14" s="22" t="s">
        <v>39</v>
      </c>
      <c r="Q14" s="14">
        <v>0</v>
      </c>
      <c r="R14" s="15">
        <f>VLOOKUP(B14,[3]鑫e贷客户经理粒度营销数据!$G:$I,2,0)</f>
        <v>1</v>
      </c>
      <c r="S14" s="77"/>
      <c r="T14" s="75">
        <v>0</v>
      </c>
      <c r="U14" s="75"/>
      <c r="V14" s="15">
        <f t="shared" si="3"/>
        <v>1</v>
      </c>
      <c r="W14" s="78" t="s">
        <v>39</v>
      </c>
      <c r="X14" s="11">
        <v>3</v>
      </c>
      <c r="Y14" s="14">
        <v>0</v>
      </c>
      <c r="Z14" s="15">
        <f>VLOOKUP(B14,[4]Sheet1!$K:$L,2,0)</f>
        <v>1</v>
      </c>
      <c r="AA14" s="77"/>
      <c r="AB14" s="77"/>
      <c r="AC14" s="15">
        <f t="shared" si="4"/>
        <v>1</v>
      </c>
      <c r="AD14" s="86">
        <f t="shared" si="5"/>
        <v>0.333333333333333</v>
      </c>
      <c r="AE14" s="11">
        <v>2</v>
      </c>
      <c r="AF14" s="14">
        <v>0</v>
      </c>
      <c r="AG14" s="86">
        <f t="shared" si="6"/>
        <v>0</v>
      </c>
      <c r="AH14" s="84">
        <f t="shared" si="7"/>
        <v>0.242266666666667</v>
      </c>
      <c r="AI14" s="89"/>
    </row>
    <row r="15" ht="18.75" spans="1:35">
      <c r="A15" s="38"/>
      <c r="B15" s="39" t="s">
        <v>59</v>
      </c>
      <c r="C15" s="40">
        <f t="shared" ref="C15:F15" si="9">SUM(C10:C14)</f>
        <v>10000</v>
      </c>
      <c r="D15" s="26">
        <f t="shared" si="9"/>
        <v>0</v>
      </c>
      <c r="E15" s="27"/>
      <c r="F15" s="28">
        <f t="shared" si="9"/>
        <v>9471.5</v>
      </c>
      <c r="G15" s="29">
        <f t="shared" si="0"/>
        <v>0.94715</v>
      </c>
      <c r="H15" s="40">
        <f>SUM(H10:H14)</f>
        <v>750</v>
      </c>
      <c r="I15" s="67">
        <v>19</v>
      </c>
      <c r="J15" s="13">
        <v>212</v>
      </c>
      <c r="K15" s="15">
        <v>25</v>
      </c>
      <c r="L15" s="27"/>
      <c r="M15" s="27"/>
      <c r="N15" s="15">
        <f t="shared" si="1"/>
        <v>237</v>
      </c>
      <c r="O15" s="68">
        <f t="shared" si="2"/>
        <v>0.316</v>
      </c>
      <c r="P15" s="38" t="s">
        <v>39</v>
      </c>
      <c r="Q15" s="27">
        <v>0</v>
      </c>
      <c r="R15" s="15">
        <v>6</v>
      </c>
      <c r="S15" s="63"/>
      <c r="T15" s="75">
        <v>0</v>
      </c>
      <c r="U15" s="63"/>
      <c r="V15" s="15">
        <f t="shared" si="3"/>
        <v>6</v>
      </c>
      <c r="W15" s="39" t="s">
        <v>39</v>
      </c>
      <c r="X15" s="65">
        <f>SUM(X10:X14)</f>
        <v>15</v>
      </c>
      <c r="Y15" s="62">
        <v>0</v>
      </c>
      <c r="Z15" s="15">
        <v>7</v>
      </c>
      <c r="AA15" s="62"/>
      <c r="AB15" s="62"/>
      <c r="AC15" s="15">
        <f t="shared" si="4"/>
        <v>7</v>
      </c>
      <c r="AD15" s="85">
        <f t="shared" si="5"/>
        <v>0.466666666666667</v>
      </c>
      <c r="AE15" s="65">
        <f>SUM(AE10:AE14)</f>
        <v>10</v>
      </c>
      <c r="AF15" s="62">
        <f>SUM(AF10:AF14)</f>
        <v>2</v>
      </c>
      <c r="AG15" s="85">
        <f t="shared" si="6"/>
        <v>0.2</v>
      </c>
      <c r="AH15" s="85">
        <f t="shared" si="7"/>
        <v>0.698156666666667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52</v>
      </c>
      <c r="J16" s="13">
        <f>VLOOKUP(B16,[3]鑫e贷客户经理粒度营销数据!$G:$K,5,0)</f>
        <v>525.05</v>
      </c>
      <c r="K16" s="15">
        <f>VLOOKUP(B16,[4]Sheet5!$H:$K,4,0)</f>
        <v>209.6</v>
      </c>
      <c r="L16" s="69"/>
      <c r="M16" s="15"/>
      <c r="N16" s="15">
        <f t="shared" si="1"/>
        <v>734.65</v>
      </c>
      <c r="O16" s="16">
        <f t="shared" si="2"/>
        <v>0.489766666666667</v>
      </c>
      <c r="P16" s="11">
        <v>65</v>
      </c>
      <c r="Q16" s="15">
        <v>0</v>
      </c>
      <c r="R16" s="15">
        <f>VLOOKUP(B16,[3]鑫e贷客户经理粒度营销数据!$G:$I,2,0)</f>
        <v>48</v>
      </c>
      <c r="S16" s="75"/>
      <c r="T16" s="75">
        <f>VLOOKUP(B16,[4]Sheet2!$M:$N,2,0)</f>
        <v>11</v>
      </c>
      <c r="U16" s="75">
        <v>2</v>
      </c>
      <c r="V16" s="15">
        <f t="shared" si="3"/>
        <v>61</v>
      </c>
      <c r="W16" s="16">
        <f t="shared" ref="W16:W24" si="10">V16/P16</f>
        <v>0.938461538461538</v>
      </c>
      <c r="X16" s="13">
        <v>45</v>
      </c>
      <c r="Y16" s="15">
        <v>0</v>
      </c>
      <c r="Z16" s="15">
        <f>VLOOKUP(B16,[4]Sheet1!$K:$L,2,0)</f>
        <v>51</v>
      </c>
      <c r="AA16" s="83"/>
      <c r="AB16" s="83"/>
      <c r="AC16" s="15">
        <f t="shared" si="4"/>
        <v>51</v>
      </c>
      <c r="AD16" s="84">
        <f t="shared" si="5"/>
        <v>1.13333333333333</v>
      </c>
      <c r="AE16" s="11">
        <v>5</v>
      </c>
      <c r="AF16" s="14">
        <v>6</v>
      </c>
      <c r="AG16" s="84">
        <f t="shared" si="6"/>
        <v>1.2</v>
      </c>
      <c r="AH16" s="84">
        <f t="shared" ref="AH16:AH23" si="11">IF(O16&gt;1.2,1.2,O16)*0.6+IF(W16&gt;1.2,1.2,W16)*0.1+IF(AD16&gt;1.2,1.2,AD16)*0.2+IF(AG16&gt;1.2,1.2,AG16)*0.1</f>
        <v>0.73437282051282</v>
      </c>
      <c r="AI16" s="92">
        <f t="shared" ref="AI16:AI22" si="12">AH16</f>
        <v>0.73437282051282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56</v>
      </c>
      <c r="J17" s="13">
        <f>VLOOKUP(B17,[3]鑫e贷客户经理粒度营销数据!$G:$K,5,0)</f>
        <v>74.54</v>
      </c>
      <c r="K17" s="15">
        <f>VLOOKUP(B17,[4]Sheet5!$H:$K,4,0)</f>
        <v>54.7</v>
      </c>
      <c r="L17" s="69"/>
      <c r="M17" s="15"/>
      <c r="N17" s="15">
        <f t="shared" si="1"/>
        <v>129.24</v>
      </c>
      <c r="O17" s="61">
        <f t="shared" si="2"/>
        <v>0.17232</v>
      </c>
      <c r="P17" s="17">
        <v>65</v>
      </c>
      <c r="Q17" s="15">
        <v>13</v>
      </c>
      <c r="R17" s="15">
        <f>VLOOKUP(B17,[3]鑫e贷客户经理粒度营销数据!$G:$I,2,0)</f>
        <v>31</v>
      </c>
      <c r="S17" s="76">
        <v>9</v>
      </c>
      <c r="T17" s="75">
        <f>VLOOKUP(B17,[4]Sheet2!$M:$N,2,0)</f>
        <v>4</v>
      </c>
      <c r="U17" s="75"/>
      <c r="V17" s="15">
        <f t="shared" si="3"/>
        <v>44</v>
      </c>
      <c r="W17" s="16">
        <f t="shared" si="10"/>
        <v>0.676923076923077</v>
      </c>
      <c r="X17" s="13">
        <v>45</v>
      </c>
      <c r="Y17" s="15">
        <v>6</v>
      </c>
      <c r="Z17" s="15">
        <f>VLOOKUP(B17,[4]Sheet1!$K:$L,2,0)</f>
        <v>25</v>
      </c>
      <c r="AA17" s="83">
        <v>1</v>
      </c>
      <c r="AB17" s="83"/>
      <c r="AC17" s="15">
        <f t="shared" si="4"/>
        <v>26</v>
      </c>
      <c r="AD17" s="84">
        <f t="shared" si="5"/>
        <v>0.577777777777778</v>
      </c>
      <c r="AE17" s="11">
        <v>3</v>
      </c>
      <c r="AF17" s="14">
        <v>6</v>
      </c>
      <c r="AG17" s="84">
        <f t="shared" si="6"/>
        <v>2</v>
      </c>
      <c r="AH17" s="84">
        <f t="shared" si="11"/>
        <v>0.406639863247863</v>
      </c>
      <c r="AI17" s="92">
        <f t="shared" si="12"/>
        <v>0.406639863247863</v>
      </c>
    </row>
    <row r="18" ht="17.25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1">
        <v>0</v>
      </c>
      <c r="J18" s="13">
        <f>VLOOKUP(B18,[3]鑫e贷客户经理粒度营销数据!$G:$K,5,0)</f>
        <v>209.8612</v>
      </c>
      <c r="K18" s="15">
        <f>VLOOKUP(B18,[4]Sheet5!$H:$K,4,0)</f>
        <v>100.7916</v>
      </c>
      <c r="L18" s="69"/>
      <c r="M18" s="15"/>
      <c r="N18" s="15">
        <f t="shared" si="1"/>
        <v>310.6528</v>
      </c>
      <c r="O18" s="61">
        <f t="shared" si="2"/>
        <v>0.414203733333333</v>
      </c>
      <c r="P18" s="11">
        <v>65</v>
      </c>
      <c r="Q18" s="15">
        <v>6</v>
      </c>
      <c r="R18" s="15">
        <f>VLOOKUP(B18,[3]鑫e贷客户经理粒度营销数据!$G:$I,2,0)</f>
        <v>23</v>
      </c>
      <c r="S18" s="75"/>
      <c r="T18" s="75">
        <f>VLOOKUP(B18,[4]Sheet2!$M:$N,2,0)</f>
        <v>2</v>
      </c>
      <c r="U18" s="75"/>
      <c r="V18" s="15">
        <f t="shared" si="3"/>
        <v>25</v>
      </c>
      <c r="W18" s="16">
        <f t="shared" si="10"/>
        <v>0.384615384615385</v>
      </c>
      <c r="X18" s="13">
        <v>45</v>
      </c>
      <c r="Y18" s="15">
        <v>6</v>
      </c>
      <c r="Z18" s="15">
        <f>VLOOKUP(B18,[4]Sheet1!$K:$L,2,0)</f>
        <v>10</v>
      </c>
      <c r="AA18" s="83"/>
      <c r="AB18" s="83"/>
      <c r="AC18" s="15">
        <f t="shared" si="4"/>
        <v>10</v>
      </c>
      <c r="AD18" s="84">
        <f t="shared" si="5"/>
        <v>0.222222222222222</v>
      </c>
      <c r="AE18" s="11">
        <v>3</v>
      </c>
      <c r="AF18" s="14">
        <v>0</v>
      </c>
      <c r="AG18" s="84">
        <f t="shared" si="6"/>
        <v>0</v>
      </c>
      <c r="AH18" s="84">
        <f t="shared" si="11"/>
        <v>0.331428222905983</v>
      </c>
      <c r="AI18" s="92">
        <f t="shared" si="12"/>
        <v>0.331428222905983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5">
        <v>40</v>
      </c>
      <c r="J19" s="13">
        <f>VLOOKUP(B19,[3]鑫e贷客户经理粒度营销数据!$G:$K,5,0)</f>
        <v>10</v>
      </c>
      <c r="K19" s="15">
        <f>VLOOKUP(B19,[4]Sheet5!$H:$K,4,0)</f>
        <v>457.2751</v>
      </c>
      <c r="L19" s="69"/>
      <c r="M19" s="15"/>
      <c r="N19" s="15">
        <f t="shared" si="1"/>
        <v>467.2751</v>
      </c>
      <c r="O19" s="61">
        <f t="shared" si="2"/>
        <v>0.718884769230769</v>
      </c>
      <c r="P19" s="17">
        <v>60</v>
      </c>
      <c r="Q19" s="15">
        <v>4</v>
      </c>
      <c r="R19" s="15">
        <f>VLOOKUP(B19,[3]鑫e贷客户经理粒度营销数据!$G:$I,2,0)</f>
        <v>4</v>
      </c>
      <c r="S19" s="75"/>
      <c r="T19" s="75">
        <f>VLOOKUP(B19,[4]Sheet2!$M:$N,2,0)</f>
        <v>19</v>
      </c>
      <c r="U19" s="75"/>
      <c r="V19" s="15">
        <f t="shared" si="3"/>
        <v>23</v>
      </c>
      <c r="W19" s="16">
        <f t="shared" si="10"/>
        <v>0.383333333333333</v>
      </c>
      <c r="X19" s="13">
        <v>40</v>
      </c>
      <c r="Y19" s="15">
        <v>4</v>
      </c>
      <c r="Z19" s="15">
        <f>VLOOKUP(B19,[4]Sheet1!$K:$L,2,0)</f>
        <v>23</v>
      </c>
      <c r="AA19" s="83"/>
      <c r="AB19" s="83"/>
      <c r="AC19" s="15">
        <f t="shared" si="4"/>
        <v>23</v>
      </c>
      <c r="AD19" s="84">
        <f t="shared" si="5"/>
        <v>0.575</v>
      </c>
      <c r="AE19" s="17">
        <v>3</v>
      </c>
      <c r="AF19" s="14">
        <v>0</v>
      </c>
      <c r="AG19" s="84">
        <f t="shared" si="6"/>
        <v>0</v>
      </c>
      <c r="AH19" s="84">
        <f t="shared" si="11"/>
        <v>0.584664194871795</v>
      </c>
      <c r="AI19" s="93">
        <f t="shared" si="12"/>
        <v>0.584664194871795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1">
        <v>0</v>
      </c>
      <c r="J20" s="13">
        <f>VLOOKUP(B20,[3]鑫e贷客户经理粒度营销数据!$G:$K,5,0)</f>
        <v>35.8</v>
      </c>
      <c r="K20" s="15">
        <f>VLOOKUP(B20,[4]Sheet5!$H:$K,4,0)</f>
        <v>164.2</v>
      </c>
      <c r="L20" s="69"/>
      <c r="M20" s="15"/>
      <c r="N20" s="15">
        <f t="shared" si="1"/>
        <v>200</v>
      </c>
      <c r="O20" s="61">
        <f t="shared" si="2"/>
        <v>0.4</v>
      </c>
      <c r="P20" s="17">
        <v>60</v>
      </c>
      <c r="Q20" s="15">
        <v>8</v>
      </c>
      <c r="R20" s="15">
        <f>VLOOKUP(B20,[3]鑫e贷客户经理粒度营销数据!$G:$I,2,0)</f>
        <v>15</v>
      </c>
      <c r="S20" s="75">
        <v>10</v>
      </c>
      <c r="T20" s="75">
        <f>VLOOKUP(B20,[4]Sheet2!$M:$N,2,0)</f>
        <v>10</v>
      </c>
      <c r="U20" s="75"/>
      <c r="V20" s="15">
        <f t="shared" si="3"/>
        <v>35</v>
      </c>
      <c r="W20" s="16">
        <f t="shared" si="10"/>
        <v>0.583333333333333</v>
      </c>
      <c r="X20" s="13">
        <v>40</v>
      </c>
      <c r="Y20" s="15">
        <v>5</v>
      </c>
      <c r="Z20" s="15">
        <f>VLOOKUP(B20,[4]Sheet1!$K:$L,2,0)</f>
        <v>18</v>
      </c>
      <c r="AA20" s="83">
        <v>2</v>
      </c>
      <c r="AB20" s="83"/>
      <c r="AC20" s="15">
        <f t="shared" si="4"/>
        <v>20</v>
      </c>
      <c r="AD20" s="84">
        <f t="shared" si="5"/>
        <v>0.5</v>
      </c>
      <c r="AE20" s="17">
        <v>2</v>
      </c>
      <c r="AF20" s="14">
        <v>1</v>
      </c>
      <c r="AG20" s="84">
        <f t="shared" si="6"/>
        <v>0.5</v>
      </c>
      <c r="AH20" s="84">
        <f t="shared" si="11"/>
        <v>0.448333333333333</v>
      </c>
      <c r="AI20" s="93">
        <f t="shared" si="12"/>
        <v>0.448333333333333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1</v>
      </c>
      <c r="J21" s="13">
        <f>VLOOKUP(B21,[3]鑫e贷客户经理粒度营销数据!$G:$K,5,0)</f>
        <v>73.8</v>
      </c>
      <c r="K21" s="15">
        <f>VLOOKUP(B21,[4]Sheet5!$H:$K,4,0)</f>
        <v>283.47</v>
      </c>
      <c r="L21" s="69"/>
      <c r="M21" s="15"/>
      <c r="N21" s="15">
        <f t="shared" si="1"/>
        <v>357.27</v>
      </c>
      <c r="O21" s="61">
        <f t="shared" si="2"/>
        <v>0.71454</v>
      </c>
      <c r="P21" s="11">
        <v>60</v>
      </c>
      <c r="Q21" s="15">
        <v>4</v>
      </c>
      <c r="R21" s="15">
        <f>VLOOKUP(B21,[3]鑫e贷客户经理粒度营销数据!$G:$I,2,0)</f>
        <v>12</v>
      </c>
      <c r="S21" s="75">
        <v>6</v>
      </c>
      <c r="T21" s="75">
        <f>VLOOKUP(B21,[4]Sheet2!$M:$N,2,0)</f>
        <v>9</v>
      </c>
      <c r="U21" s="75"/>
      <c r="V21" s="15">
        <f t="shared" si="3"/>
        <v>27</v>
      </c>
      <c r="W21" s="16">
        <f t="shared" si="10"/>
        <v>0.45</v>
      </c>
      <c r="X21" s="13">
        <v>40</v>
      </c>
      <c r="Y21" s="15">
        <v>4</v>
      </c>
      <c r="Z21" s="15">
        <f>VLOOKUP(B21,[4]Sheet1!$K:$L,2,0)</f>
        <v>21</v>
      </c>
      <c r="AA21" s="83">
        <v>5</v>
      </c>
      <c r="AB21" s="83"/>
      <c r="AC21" s="15">
        <f t="shared" si="4"/>
        <v>26</v>
      </c>
      <c r="AD21" s="84">
        <f t="shared" si="5"/>
        <v>0.65</v>
      </c>
      <c r="AE21" s="11">
        <v>2</v>
      </c>
      <c r="AF21" s="14">
        <v>1</v>
      </c>
      <c r="AG21" s="84">
        <f t="shared" si="6"/>
        <v>0.5</v>
      </c>
      <c r="AH21" s="84">
        <f t="shared" si="11"/>
        <v>0.653724</v>
      </c>
      <c r="AI21" s="93">
        <f t="shared" si="12"/>
        <v>0.653724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10</v>
      </c>
      <c r="J22" s="13">
        <f>VLOOKUP(B22,[3]鑫e贷客户经理粒度营销数据!$G:$K,5,0)</f>
        <v>10</v>
      </c>
      <c r="K22" s="15">
        <f>VLOOKUP(B22,[4]Sheet5!$H:$K,4,0)</f>
        <v>345.65</v>
      </c>
      <c r="L22" s="69"/>
      <c r="M22" s="15"/>
      <c r="N22" s="15">
        <f t="shared" si="1"/>
        <v>355.65</v>
      </c>
      <c r="O22" s="61">
        <f t="shared" si="2"/>
        <v>0.7113</v>
      </c>
      <c r="P22" s="11">
        <v>60</v>
      </c>
      <c r="Q22" s="15">
        <v>1</v>
      </c>
      <c r="R22" s="15">
        <f>VLOOKUP(B22,[3]鑫e贷客户经理粒度营销数据!$G:$I,2,0)</f>
        <v>0</v>
      </c>
      <c r="S22" s="75"/>
      <c r="T22" s="75">
        <f>VLOOKUP(B22,[4]Sheet2!$M:$N,2,0)</f>
        <v>23</v>
      </c>
      <c r="U22" s="75"/>
      <c r="V22" s="15">
        <f t="shared" si="3"/>
        <v>23</v>
      </c>
      <c r="W22" s="16">
        <f t="shared" si="10"/>
        <v>0.383333333333333</v>
      </c>
      <c r="X22" s="13">
        <v>40</v>
      </c>
      <c r="Y22" s="15">
        <v>1</v>
      </c>
      <c r="Z22" s="15">
        <f>VLOOKUP(B22,[4]Sheet1!$K:$L,2,0)</f>
        <v>23</v>
      </c>
      <c r="AA22" s="83"/>
      <c r="AB22" s="83"/>
      <c r="AC22" s="15">
        <f t="shared" si="4"/>
        <v>23</v>
      </c>
      <c r="AD22" s="84">
        <f t="shared" si="5"/>
        <v>0.575</v>
      </c>
      <c r="AE22" s="11">
        <v>2</v>
      </c>
      <c r="AF22" s="14">
        <v>1</v>
      </c>
      <c r="AG22" s="84">
        <f t="shared" si="6"/>
        <v>0.5</v>
      </c>
      <c r="AH22" s="84">
        <f t="shared" si="11"/>
        <v>0.630113333333333</v>
      </c>
      <c r="AI22" s="93">
        <f t="shared" si="12"/>
        <v>0.630113333333333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159</v>
      </c>
      <c r="J23" s="13">
        <v>939</v>
      </c>
      <c r="K23" s="15">
        <v>1616</v>
      </c>
      <c r="L23" s="63"/>
      <c r="M23" s="63"/>
      <c r="N23" s="15">
        <f t="shared" si="1"/>
        <v>2555</v>
      </c>
      <c r="O23" s="29">
        <f t="shared" si="2"/>
        <v>0.496116504854369</v>
      </c>
      <c r="P23" s="65">
        <f>SUM(P16:P22)</f>
        <v>435</v>
      </c>
      <c r="Q23" s="63">
        <v>36</v>
      </c>
      <c r="R23" s="15">
        <v>133</v>
      </c>
      <c r="S23" s="63">
        <f>SUM(S16:S21)</f>
        <v>25</v>
      </c>
      <c r="T23" s="75">
        <v>78</v>
      </c>
      <c r="U23" s="63">
        <f>SUM(U16:U21)</f>
        <v>2</v>
      </c>
      <c r="V23" s="15">
        <f t="shared" si="3"/>
        <v>238</v>
      </c>
      <c r="W23" s="29">
        <f t="shared" si="10"/>
        <v>0.547126436781609</v>
      </c>
      <c r="X23" s="65">
        <f>SUM(X16:X22)</f>
        <v>295</v>
      </c>
      <c r="Y23" s="63">
        <v>26</v>
      </c>
      <c r="Z23" s="15">
        <v>171</v>
      </c>
      <c r="AA23" s="62"/>
      <c r="AB23" s="62"/>
      <c r="AC23" s="15">
        <f t="shared" si="4"/>
        <v>171</v>
      </c>
      <c r="AD23" s="85">
        <f t="shared" si="5"/>
        <v>0.579661016949153</v>
      </c>
      <c r="AE23" s="65">
        <f>SUM(AE16:AE22)</f>
        <v>20</v>
      </c>
      <c r="AF23" s="62">
        <f>SUM(AF16:AF22)</f>
        <v>15</v>
      </c>
      <c r="AG23" s="85">
        <f t="shared" si="6"/>
        <v>0.75</v>
      </c>
      <c r="AH23" s="85">
        <f t="shared" si="11"/>
        <v>0.543314749980613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3">C9+C15</f>
        <v>20000</v>
      </c>
      <c r="D24" s="46">
        <f>SUM(D9,D15)</f>
        <v>0</v>
      </c>
      <c r="E24" s="47">
        <f t="shared" si="13"/>
        <v>0</v>
      </c>
      <c r="F24" s="46">
        <f t="shared" si="13"/>
        <v>18525</v>
      </c>
      <c r="G24" s="48">
        <f>F24/C24</f>
        <v>0.92625</v>
      </c>
      <c r="H24" s="44">
        <f t="shared" ref="H24:K24" si="14">H9+H15+H23</f>
        <v>6700</v>
      </c>
      <c r="I24" s="47">
        <f t="shared" si="14"/>
        <v>178</v>
      </c>
      <c r="J24" s="13">
        <f t="shared" si="14"/>
        <v>1303</v>
      </c>
      <c r="K24" s="15">
        <f t="shared" si="14"/>
        <v>1661</v>
      </c>
      <c r="L24" s="47">
        <f>SUM(L9,L15,L23)</f>
        <v>0</v>
      </c>
      <c r="M24" s="47">
        <f>SUM(M4:M23)</f>
        <v>0</v>
      </c>
      <c r="N24" s="46">
        <f>N9+N15+N23</f>
        <v>2964</v>
      </c>
      <c r="O24" s="48">
        <f t="shared" si="2"/>
        <v>0.442388059701493</v>
      </c>
      <c r="P24" s="44">
        <f>P23</f>
        <v>435</v>
      </c>
      <c r="Q24" s="47">
        <f>Q23+Q15+Q9</f>
        <v>36</v>
      </c>
      <c r="R24" s="15">
        <f>R9+R15+R23</f>
        <v>143</v>
      </c>
      <c r="S24" s="47">
        <f>S23+S15+S9</f>
        <v>25</v>
      </c>
      <c r="T24" s="75">
        <v>78</v>
      </c>
      <c r="U24" s="47">
        <v>2</v>
      </c>
      <c r="V24" s="47">
        <f t="shared" si="3"/>
        <v>248</v>
      </c>
      <c r="W24" s="48">
        <f t="shared" si="10"/>
        <v>0.570114942528736</v>
      </c>
      <c r="X24" s="79">
        <f t="shared" ref="X24:AB24" si="15">SUM(X9,X15,X23)</f>
        <v>327</v>
      </c>
      <c r="Y24" s="47">
        <v>26</v>
      </c>
      <c r="Z24" s="15">
        <f>Z9+Z15+Z23</f>
        <v>181</v>
      </c>
      <c r="AA24" s="47">
        <f>SUM(AA16:AA23)</f>
        <v>8</v>
      </c>
      <c r="AB24" s="47">
        <f t="shared" si="15"/>
        <v>0</v>
      </c>
      <c r="AC24" s="47">
        <f t="shared" si="4"/>
        <v>189</v>
      </c>
      <c r="AD24" s="48">
        <f t="shared" si="5"/>
        <v>0.577981651376147</v>
      </c>
      <c r="AE24" s="79">
        <f>SUM(AE9,AE15,AE23)</f>
        <v>41</v>
      </c>
      <c r="AF24" s="87">
        <f>SUM(AF9,AF15,AF23)</f>
        <v>19</v>
      </c>
      <c r="AG24" s="48">
        <f t="shared" si="6"/>
        <v>0.463414634146341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{7f14c3dc-7fdf-47dd-a8f5-c9634c30169e}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{201b630f-5c21-40ab-8468-4ac00d556930}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{7b3772dc-8d87-4297-80b9-264ae3e16fd1}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{8c712d4c-b9bd-4535-96bb-18bca635fc09}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{732519fa-f01d-41b3-9018-64c5def97514}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{e247881b-d007-46cf-81f5-3fbb6887c23f}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{c756540a-7af5-48a9-9e4c-4ece25296db4}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{79f9a770-149e-4e02-ac74-5eed9d6e8424}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{97c9766c-9a36-45ed-a564-1b77a7e5b6f0}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{89c2f582-7e08-447b-86d2-cd7b80de522d}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{561b0c88-66f9-4556-98be-c30841766b52}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{ba17e5fd-dd28-47c8-9759-e164b446cb10}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{8d51890e-a656-4eae-bd6f-75908a989dca}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{bfe34d80-2065-4330-9962-d5bf5ad2cbdb}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{697ad1d1-74d3-4e2c-ab21-e1b7654e4be4}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{f585c909-a831-4272-8239-77f114cc15f5}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{9c397f04-533c-4db0-956e-677bf78ec1de}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{89cc0779-27de-422b-9d43-1242a22d1cfe}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{40fb5eed-6421-4ba7-99bd-3cb95e3d508c}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{c043908c-592c-46aa-9319-601a813c83a7}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{2043e951-8a35-4bea-aac8-57c2e445dcfd}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{5f5988a5-caca-449f-9a3e-d8a026348009}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{0378414f-4826-4126-a00d-e1fc2001606c}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{2bd086d2-aa88-4b54-952f-de070e15c386}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{9a68b90a-4b6d-4756-9bdf-0e79348ec8c1}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{5bb128fb-013a-45cb-98dd-6236e30a1ce3}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{8af2e61b-9178-4058-99e5-3d166d083d01}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{b3666f9b-264e-4b36-af7d-f86f6d0167ac}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{631b9428-8f63-4050-9e9e-d6aaabf6d8d5}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{d84e1be7-8793-4dc7-922b-61376ccdc2b1}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{1115569b-06b5-4e61-a58c-e8ee633b86e1}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{1eec9b80-3ef6-4c30-b216-902e91f7507e}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{8d0c968f-9c8a-497e-acb9-ec466fdf1d17}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{874c233b-87b6-4b47-9dbe-bc36eb573ab8}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{84389971-a1c2-40b5-86be-941d507f462d}</x14:id>
        </ext>
      </extLst>
    </cfRule>
  </conditionalFormatting>
  <conditionalFormatting sqref="I11 I13 I15:I17 I19 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14c3dc-7fdf-47dd-a8f5-c9634c301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01b630f-5c21-40ab-8468-4ac00d5569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3772dc-8d87-4297-80b9-264ae3e16f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c712d4c-b9bd-4535-96bb-18bca635fc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32519fa-f01d-41b3-9018-64c5def9751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e247881b-d007-46cf-81f5-3fbb6887c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756540a-7af5-48a9-9e4c-4ece25296db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9f9a770-149e-4e02-ac74-5eed9d6e84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c9766c-9a36-45ed-a564-1b77a7e5b6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c2f582-7e08-447b-86d2-cd7b80de52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561b0c88-66f9-4556-98be-c30841766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a17e5fd-dd28-47c8-9759-e164b446cb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51890e-a656-4eae-bd6f-75908a989d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fe34d80-2065-4330-9962-d5bf5ad2cb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97ad1d1-74d3-4e2c-ab21-e1b7654e4be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f585c909-a831-4272-8239-77f114cc1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c397f04-533c-4db0-956e-677bf78ec1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cc0779-27de-422b-9d43-1242a22d1cf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fb5eed-6421-4ba7-99bd-3cb95e3d508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043908c-592c-46aa-9319-601a813c83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2043e951-8a35-4bea-aac8-57c2e445d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f5988a5-caca-449f-9a3e-d8a0263480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378414f-4826-4126-a00d-e1fc200160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d086d2-aa88-4b54-952f-de070e15c38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a68b90a-4b6d-4756-9bdf-0e79348ec8c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5bb128fb-013a-45cb-98dd-6236e30a1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af2e61b-9178-4058-99e5-3d166d083d0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3666f9b-264e-4b36-af7d-f86f6d0167a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1b9428-8f63-4050-9e9e-d6aaabf6d8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4e1be7-8793-4dc7-922b-61376ccdc2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1115569b-06b5-4e61-a58c-e8ee633b8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eec9b80-3ef6-4c30-b216-902e91f750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0c968f-9c8a-497e-acb9-ec466fdf1d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4c233b-87b6-4b47-9dbe-bc36eb573ab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4389971-a1c2-40b5-86be-941d507f462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workbookViewId="0">
      <pane xSplit="2" topLeftCell="G1" activePane="topRight" state="frozen"/>
      <selection/>
      <selection pane="topRight" activeCell="Y38" sqref="Y38"/>
    </sheetView>
  </sheetViews>
  <sheetFormatPr defaultColWidth="9" defaultRowHeight="13.5"/>
  <cols>
    <col min="4" max="5" width="9" hidden="1" customWidth="1"/>
    <col min="9" max="9" width="9" customWidth="1"/>
    <col min="10" max="13" width="9" hidden="1" customWidth="1"/>
    <col min="17" max="17" width="9" customWidth="1"/>
    <col min="18" max="21" width="9" hidden="1" customWidth="1"/>
    <col min="22" max="22" width="9.625" customWidth="1"/>
    <col min="25" max="25" width="9" customWidth="1"/>
    <col min="26" max="28" width="9" hidden="1" customWidth="1"/>
  </cols>
  <sheetData>
    <row r="1" ht="23.25" spans="1:35">
      <c r="A1" s="1" t="s">
        <v>808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/>
      <c r="F4" s="14">
        <v>1262</v>
      </c>
      <c r="G4" s="16">
        <f t="shared" ref="G4:G15" si="0">F4/C4</f>
        <v>0.631</v>
      </c>
      <c r="H4" s="13">
        <v>150</v>
      </c>
      <c r="I4" s="14">
        <v>10</v>
      </c>
      <c r="J4" s="13">
        <f>VLOOKUP(B4,[5]鑫e贷客户经理粒度营销数据!$G:$K,5,0)</f>
        <v>33.7</v>
      </c>
      <c r="K4" s="15">
        <v>0</v>
      </c>
      <c r="L4" s="15"/>
      <c r="M4" s="15"/>
      <c r="N4" s="15">
        <f t="shared" ref="N4:N23" si="1">J4+K4+L4+M4</f>
        <v>33.7</v>
      </c>
      <c r="O4" s="16">
        <f t="shared" ref="O4:O24" si="2">N4/H4</f>
        <v>0.224666666666667</v>
      </c>
      <c r="P4" s="11" t="s">
        <v>39</v>
      </c>
      <c r="Q4" s="14">
        <v>0</v>
      </c>
      <c r="R4" s="15">
        <f>VLOOKUP(B4,[5]鑫e贷客户经理粒度营销数据!$G:$K,2,0)</f>
        <v>3</v>
      </c>
      <c r="S4" s="75"/>
      <c r="T4" s="75">
        <v>0</v>
      </c>
      <c r="U4" s="75"/>
      <c r="V4" s="15">
        <f t="shared" ref="V4:V24" si="3">R4+S4+T4+U4</f>
        <v>3</v>
      </c>
      <c r="W4" s="12" t="s">
        <v>39</v>
      </c>
      <c r="X4" s="11">
        <v>3</v>
      </c>
      <c r="Y4" s="14">
        <v>0</v>
      </c>
      <c r="Z4" s="15">
        <f>VLOOKUP(B4,[6]Sheet1!$J:$K,2,0)</f>
        <v>2</v>
      </c>
      <c r="AA4" s="83"/>
      <c r="AB4" s="83"/>
      <c r="AC4" s="15">
        <f t="shared" ref="AC4:AC24" si="4">Z4+AA4+AB4</f>
        <v>2</v>
      </c>
      <c r="AD4" s="84">
        <f t="shared" ref="AD4:AD24" si="5">AC4/X4</f>
        <v>0.666666666666667</v>
      </c>
      <c r="AE4" s="11">
        <v>2</v>
      </c>
      <c r="AF4" s="14">
        <v>2</v>
      </c>
      <c r="AG4" s="84">
        <f t="shared" ref="AG4:AG24" si="6">AF4/AE4</f>
        <v>1</v>
      </c>
      <c r="AH4" s="84">
        <f t="shared" ref="AH4:AH15" si="7">IF(G4&gt;1.2,1.2,G4)*0.6+IF(O4&gt;1.2,1.2,O4)*0.2+IF(AD4&gt;1.2,1.2,AD4)*0.1+IF(AG4&gt;1.2,1.2,AG4)*0.1</f>
        <v>0.5902</v>
      </c>
      <c r="AI4" s="89">
        <f>AH9</f>
        <v>0.638671229946524</v>
      </c>
    </row>
    <row r="5" ht="18" spans="1:35">
      <c r="A5" s="17"/>
      <c r="B5" s="18" t="s">
        <v>44</v>
      </c>
      <c r="C5" s="19">
        <v>2000</v>
      </c>
      <c r="D5" s="14">
        <v>0</v>
      </c>
      <c r="E5" s="20"/>
      <c r="F5" s="21">
        <v>2709.5</v>
      </c>
      <c r="G5" s="16">
        <f t="shared" si="0"/>
        <v>1.35475</v>
      </c>
      <c r="H5" s="19">
        <v>150</v>
      </c>
      <c r="I5" s="14">
        <v>4</v>
      </c>
      <c r="J5" s="13">
        <f>VLOOKUP(B5,[5]鑫e贷客户经理粒度营销数据!$G:$K,5,0)</f>
        <v>61.1</v>
      </c>
      <c r="K5" s="15">
        <f>VLOOKUP(B5,[6]Sheet5!$K:$N,4,0)</f>
        <v>6.4</v>
      </c>
      <c r="L5" s="15"/>
      <c r="M5" s="15"/>
      <c r="N5" s="15">
        <f t="shared" si="1"/>
        <v>67.5</v>
      </c>
      <c r="O5" s="61">
        <f t="shared" si="2"/>
        <v>0.45</v>
      </c>
      <c r="P5" s="17" t="s">
        <v>39</v>
      </c>
      <c r="Q5" s="14">
        <v>0</v>
      </c>
      <c r="R5" s="15">
        <f>VLOOKUP(B5,[5]鑫e贷客户经理粒度营销数据!$G:$K,2,0)</f>
        <v>0</v>
      </c>
      <c r="S5" s="76"/>
      <c r="T5" s="75">
        <v>0</v>
      </c>
      <c r="U5" s="75"/>
      <c r="V5" s="15">
        <f t="shared" si="3"/>
        <v>0</v>
      </c>
      <c r="W5" s="18" t="s">
        <v>39</v>
      </c>
      <c r="X5" s="11">
        <v>3</v>
      </c>
      <c r="Y5" s="14">
        <v>0</v>
      </c>
      <c r="Z5" s="15">
        <v>0</v>
      </c>
      <c r="AA5" s="83"/>
      <c r="AB5" s="83"/>
      <c r="AC5" s="15">
        <f t="shared" si="4"/>
        <v>0</v>
      </c>
      <c r="AD5" s="84">
        <f t="shared" si="5"/>
        <v>0</v>
      </c>
      <c r="AE5" s="11">
        <v>2</v>
      </c>
      <c r="AF5" s="14">
        <v>0</v>
      </c>
      <c r="AG5" s="84">
        <f t="shared" si="6"/>
        <v>0</v>
      </c>
      <c r="AH5" s="84">
        <f t="shared" si="7"/>
        <v>0.81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3599</v>
      </c>
      <c r="G6" s="16">
        <f t="shared" si="0"/>
        <v>1.7995</v>
      </c>
      <c r="H6" s="19">
        <v>200</v>
      </c>
      <c r="I6" s="14">
        <v>22</v>
      </c>
      <c r="J6" s="13">
        <f>VLOOKUP(B6,[5]鑫e贷客户经理粒度营销数据!$G:$K,5,0)</f>
        <v>55.0222</v>
      </c>
      <c r="K6" s="15">
        <f>VLOOKUP(B6,[6]Sheet5!$K:$N,4,0)</f>
        <v>13.8</v>
      </c>
      <c r="L6" s="15"/>
      <c r="M6" s="15"/>
      <c r="N6" s="15">
        <f t="shared" si="1"/>
        <v>68.8222</v>
      </c>
      <c r="O6" s="61">
        <f t="shared" si="2"/>
        <v>0.344111</v>
      </c>
      <c r="P6" s="17" t="s">
        <v>39</v>
      </c>
      <c r="Q6" s="14">
        <v>1</v>
      </c>
      <c r="R6" s="15">
        <f>VLOOKUP(B6,[5]鑫e贷客户经理粒度营销数据!$G:$K,2,0)</f>
        <v>1</v>
      </c>
      <c r="S6" s="76"/>
      <c r="T6" s="75">
        <v>0</v>
      </c>
      <c r="U6" s="75"/>
      <c r="V6" s="15">
        <f t="shared" si="3"/>
        <v>1</v>
      </c>
      <c r="W6" s="18" t="s">
        <v>39</v>
      </c>
      <c r="X6" s="11">
        <v>5</v>
      </c>
      <c r="Y6" s="14">
        <v>1</v>
      </c>
      <c r="Z6" s="15">
        <f>VLOOKUP(B6,[6]Sheet1!$J:$K,2,0)</f>
        <v>1</v>
      </c>
      <c r="AA6" s="83"/>
      <c r="AB6" s="83"/>
      <c r="AC6" s="15">
        <f t="shared" si="4"/>
        <v>1</v>
      </c>
      <c r="AD6" s="84">
        <f t="shared" si="5"/>
        <v>0.2</v>
      </c>
      <c r="AE6" s="11">
        <v>3</v>
      </c>
      <c r="AF6" s="14">
        <v>0</v>
      </c>
      <c r="AG6" s="84">
        <f t="shared" si="6"/>
        <v>0</v>
      </c>
      <c r="AH6" s="84">
        <f t="shared" si="7"/>
        <v>0.8088222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/>
      <c r="F7" s="14">
        <v>899</v>
      </c>
      <c r="G7" s="16">
        <f t="shared" si="0"/>
        <v>0.4495</v>
      </c>
      <c r="H7" s="19">
        <v>150</v>
      </c>
      <c r="I7" s="14">
        <v>0</v>
      </c>
      <c r="J7" s="13">
        <f>VLOOKUP(B7,[5]鑫e贷客户经理粒度营销数据!$G:$K,5,0)</f>
        <v>0</v>
      </c>
      <c r="K7" s="15">
        <v>0</v>
      </c>
      <c r="L7" s="15"/>
      <c r="M7" s="15"/>
      <c r="N7" s="15">
        <f t="shared" si="1"/>
        <v>0</v>
      </c>
      <c r="O7" s="61">
        <f t="shared" si="2"/>
        <v>0</v>
      </c>
      <c r="P7" s="17" t="s">
        <v>39</v>
      </c>
      <c r="Q7" s="14">
        <v>0</v>
      </c>
      <c r="R7" s="15">
        <f>VLOOKUP(B7,[5]鑫e贷客户经理粒度营销数据!$G:$K,2,0)</f>
        <v>0</v>
      </c>
      <c r="S7" s="76"/>
      <c r="T7" s="75">
        <v>0</v>
      </c>
      <c r="U7" s="75"/>
      <c r="V7" s="15">
        <f t="shared" si="3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4"/>
        <v>0</v>
      </c>
      <c r="AD7" s="84">
        <f t="shared" si="5"/>
        <v>0</v>
      </c>
      <c r="AE7" s="11">
        <v>2</v>
      </c>
      <c r="AF7" s="14">
        <v>0</v>
      </c>
      <c r="AG7" s="84">
        <f t="shared" si="6"/>
        <v>0</v>
      </c>
      <c r="AH7" s="84">
        <f t="shared" si="7"/>
        <v>0.2697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584</v>
      </c>
      <c r="G8" s="16">
        <f t="shared" si="0"/>
        <v>0.292</v>
      </c>
      <c r="H8" s="13">
        <v>150</v>
      </c>
      <c r="I8" s="14">
        <v>8</v>
      </c>
      <c r="J8" s="13">
        <f>VLOOKUP(B8,[5]鑫e贷客户经理粒度营销数据!$G:$K,5,0)</f>
        <v>45.226</v>
      </c>
      <c r="K8" s="15">
        <v>0</v>
      </c>
      <c r="L8" s="15"/>
      <c r="M8" s="15"/>
      <c r="N8" s="15">
        <f t="shared" si="1"/>
        <v>45.226</v>
      </c>
      <c r="O8" s="61">
        <f t="shared" si="2"/>
        <v>0.301506666666667</v>
      </c>
      <c r="P8" s="11"/>
      <c r="Q8" s="15">
        <v>0</v>
      </c>
      <c r="R8" s="15">
        <f>VLOOKUP(B8,[5]鑫e贷客户经理粒度营销数据!$G:$K,2,0)</f>
        <v>1</v>
      </c>
      <c r="S8" s="75"/>
      <c r="T8" s="75">
        <v>0</v>
      </c>
      <c r="U8" s="75"/>
      <c r="V8" s="15">
        <f t="shared" si="3"/>
        <v>1</v>
      </c>
      <c r="W8" s="18" t="s">
        <v>39</v>
      </c>
      <c r="X8" s="11">
        <v>3</v>
      </c>
      <c r="Y8" s="14">
        <v>0</v>
      </c>
      <c r="Z8" s="15">
        <f>VLOOKUP(B8,[6]Sheet1!$J:$K,2,0)</f>
        <v>1</v>
      </c>
      <c r="AA8" s="83"/>
      <c r="AB8" s="83"/>
      <c r="AC8" s="15">
        <f t="shared" si="4"/>
        <v>1</v>
      </c>
      <c r="AD8" s="84">
        <f t="shared" si="5"/>
        <v>0.333333333333333</v>
      </c>
      <c r="AE8" s="11">
        <v>2</v>
      </c>
      <c r="AF8" s="14">
        <v>0</v>
      </c>
      <c r="AG8" s="84">
        <f t="shared" si="6"/>
        <v>0</v>
      </c>
      <c r="AH8" s="84">
        <f t="shared" si="7"/>
        <v>0.268834666666667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9053.5</v>
      </c>
      <c r="G9" s="29">
        <f t="shared" si="0"/>
        <v>0.90535</v>
      </c>
      <c r="H9" s="25">
        <f>SUM(H4:H8)</f>
        <v>800</v>
      </c>
      <c r="I9" s="62">
        <v>44</v>
      </c>
      <c r="J9" s="13">
        <v>195</v>
      </c>
      <c r="K9" s="15">
        <v>20</v>
      </c>
      <c r="L9" s="63"/>
      <c r="M9" s="63"/>
      <c r="N9" s="15">
        <f t="shared" si="1"/>
        <v>215</v>
      </c>
      <c r="O9" s="29">
        <f t="shared" si="2"/>
        <v>0.26875</v>
      </c>
      <c r="P9" s="65" t="s">
        <v>39</v>
      </c>
      <c r="Q9" s="63">
        <v>1</v>
      </c>
      <c r="R9" s="15">
        <v>5</v>
      </c>
      <c r="S9" s="63"/>
      <c r="T9" s="75">
        <v>0</v>
      </c>
      <c r="U9" s="63"/>
      <c r="V9" s="15">
        <f t="shared" si="3"/>
        <v>5</v>
      </c>
      <c r="W9" s="24" t="s">
        <v>39</v>
      </c>
      <c r="X9" s="65">
        <f>SUM(X4:X8)</f>
        <v>17</v>
      </c>
      <c r="Y9" s="62">
        <v>1</v>
      </c>
      <c r="Z9" s="15">
        <v>4</v>
      </c>
      <c r="AA9" s="62"/>
      <c r="AB9" s="62"/>
      <c r="AC9" s="15">
        <f t="shared" si="4"/>
        <v>4</v>
      </c>
      <c r="AD9" s="85">
        <f t="shared" si="5"/>
        <v>0.235294117647059</v>
      </c>
      <c r="AE9" s="65">
        <f>SUM(AE4:AE8)</f>
        <v>11</v>
      </c>
      <c r="AF9" s="62">
        <f>SUM(AF4:AF8)</f>
        <v>2</v>
      </c>
      <c r="AG9" s="85">
        <f t="shared" si="6"/>
        <v>0.181818181818182</v>
      </c>
      <c r="AH9" s="85">
        <f t="shared" si="7"/>
        <v>0.638671229946524</v>
      </c>
      <c r="AI9" s="90"/>
    </row>
    <row r="10" ht="18" spans="1:35">
      <c r="A10" s="11" t="s">
        <v>63</v>
      </c>
      <c r="B10" s="30" t="s">
        <v>64</v>
      </c>
      <c r="C10" s="13">
        <v>2000</v>
      </c>
      <c r="D10" s="14">
        <v>0</v>
      </c>
      <c r="E10" s="15"/>
      <c r="F10" s="31">
        <v>2403</v>
      </c>
      <c r="G10" s="16">
        <f t="shared" si="0"/>
        <v>1.2015</v>
      </c>
      <c r="H10" s="13">
        <v>150</v>
      </c>
      <c r="I10" s="14">
        <v>0</v>
      </c>
      <c r="J10" s="13">
        <f>VLOOKUP(B10,[5]鑫e贷客户经理粒度营销数据!$G:$K,5,0)</f>
        <v>0</v>
      </c>
      <c r="K10" s="15">
        <v>0</v>
      </c>
      <c r="L10" s="15"/>
      <c r="M10" s="15"/>
      <c r="N10" s="15">
        <f t="shared" si="1"/>
        <v>0</v>
      </c>
      <c r="O10" s="16">
        <f t="shared" si="2"/>
        <v>0</v>
      </c>
      <c r="P10" s="11" t="s">
        <v>39</v>
      </c>
      <c r="Q10" s="14">
        <v>0</v>
      </c>
      <c r="R10" s="15">
        <f>VLOOKUP(B10,[5]鑫e贷客户经理粒度营销数据!$G:$K,2,0)</f>
        <v>1</v>
      </c>
      <c r="S10" s="75"/>
      <c r="T10" s="75">
        <v>0</v>
      </c>
      <c r="U10" s="75"/>
      <c r="V10" s="15">
        <f t="shared" si="3"/>
        <v>1</v>
      </c>
      <c r="W10" s="12" t="s">
        <v>39</v>
      </c>
      <c r="X10" s="11">
        <v>3</v>
      </c>
      <c r="Y10" s="14">
        <v>0</v>
      </c>
      <c r="Z10" s="15">
        <f>VLOOKUP(B10,[6]Sheet1!$J:$K,2,0)</f>
        <v>1</v>
      </c>
      <c r="AA10" s="83"/>
      <c r="AB10" s="83"/>
      <c r="AC10" s="15">
        <f t="shared" si="4"/>
        <v>1</v>
      </c>
      <c r="AD10" s="84">
        <f t="shared" si="5"/>
        <v>0.333333333333333</v>
      </c>
      <c r="AE10" s="11">
        <v>2</v>
      </c>
      <c r="AF10" s="14">
        <v>0</v>
      </c>
      <c r="AG10" s="84">
        <f t="shared" si="6"/>
        <v>0</v>
      </c>
      <c r="AH10" s="84">
        <f t="shared" si="7"/>
        <v>0.753333333333333</v>
      </c>
      <c r="AI10" s="89">
        <f>AH15</f>
        <v>0.70989</v>
      </c>
    </row>
    <row r="11" ht="18" spans="1:35">
      <c r="A11" s="17"/>
      <c r="B11" s="32" t="s">
        <v>46</v>
      </c>
      <c r="C11" s="19">
        <v>2000</v>
      </c>
      <c r="D11" s="14">
        <v>0</v>
      </c>
      <c r="E11" s="20"/>
      <c r="F11" s="33">
        <v>2770</v>
      </c>
      <c r="G11" s="16">
        <f t="shared" si="0"/>
        <v>1.385</v>
      </c>
      <c r="H11" s="19">
        <v>150</v>
      </c>
      <c r="I11" s="11">
        <v>0</v>
      </c>
      <c r="J11" s="13">
        <f>VLOOKUP(B11,[5]鑫e贷客户经理粒度营销数据!$G:$K,5,0)</f>
        <v>34.19</v>
      </c>
      <c r="K11" s="15">
        <v>0</v>
      </c>
      <c r="L11" s="20"/>
      <c r="M11" s="20"/>
      <c r="N11" s="15">
        <f t="shared" si="1"/>
        <v>34.19</v>
      </c>
      <c r="O11" s="61">
        <f t="shared" si="2"/>
        <v>0.227933333333333</v>
      </c>
      <c r="P11" s="17" t="s">
        <v>39</v>
      </c>
      <c r="Q11" s="14">
        <v>1</v>
      </c>
      <c r="R11" s="15">
        <f>VLOOKUP(B11,[5]鑫e贷客户经理粒度营销数据!$G:$K,2,0)</f>
        <v>2</v>
      </c>
      <c r="S11" s="76"/>
      <c r="T11" s="75">
        <v>0</v>
      </c>
      <c r="U11" s="75"/>
      <c r="V11" s="15">
        <f t="shared" si="3"/>
        <v>2</v>
      </c>
      <c r="W11" s="18" t="s">
        <v>39</v>
      </c>
      <c r="X11" s="11">
        <v>3</v>
      </c>
      <c r="Y11" s="14">
        <v>1</v>
      </c>
      <c r="Z11" s="15">
        <f>VLOOKUP(B11,[6]Sheet1!$J:$K,2,0)</f>
        <v>2</v>
      </c>
      <c r="AA11" s="83"/>
      <c r="AB11" s="83"/>
      <c r="AC11" s="15">
        <f t="shared" si="4"/>
        <v>2</v>
      </c>
      <c r="AD11" s="84">
        <f t="shared" si="5"/>
        <v>0.666666666666667</v>
      </c>
      <c r="AE11" s="11">
        <v>2</v>
      </c>
      <c r="AF11" s="14">
        <v>0</v>
      </c>
      <c r="AG11" s="84">
        <f t="shared" si="6"/>
        <v>0</v>
      </c>
      <c r="AH11" s="84">
        <f t="shared" si="7"/>
        <v>0.832253333333333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13</v>
      </c>
      <c r="J12" s="13">
        <f>VLOOKUP(B12,[5]鑫e贷客户经理粒度营销数据!$G:$K,5,0)</f>
        <v>109.5334</v>
      </c>
      <c r="K12" s="15">
        <v>0</v>
      </c>
      <c r="L12" s="20"/>
      <c r="M12" s="20"/>
      <c r="N12" s="15">
        <f t="shared" si="1"/>
        <v>109.5334</v>
      </c>
      <c r="O12" s="61">
        <f t="shared" si="2"/>
        <v>0.730222666666667</v>
      </c>
      <c r="P12" s="17" t="s">
        <v>39</v>
      </c>
      <c r="Q12" s="14">
        <v>1</v>
      </c>
      <c r="R12" s="15">
        <f>VLOOKUP(B12,[5]鑫e贷客户经理粒度营销数据!$G:$K,2,0)</f>
        <v>3</v>
      </c>
      <c r="S12" s="76"/>
      <c r="T12" s="75">
        <v>0</v>
      </c>
      <c r="U12" s="75"/>
      <c r="V12" s="15">
        <f t="shared" si="3"/>
        <v>3</v>
      </c>
      <c r="W12" s="18" t="s">
        <v>39</v>
      </c>
      <c r="X12" s="11">
        <v>3</v>
      </c>
      <c r="Y12" s="14">
        <v>0</v>
      </c>
      <c r="Z12" s="15">
        <f>VLOOKUP(B12,[6]Sheet1!$J:$K,2,0)</f>
        <v>3</v>
      </c>
      <c r="AA12" s="83"/>
      <c r="AB12" s="83"/>
      <c r="AC12" s="15">
        <f t="shared" si="4"/>
        <v>3</v>
      </c>
      <c r="AD12" s="84">
        <f t="shared" si="5"/>
        <v>1</v>
      </c>
      <c r="AE12" s="11">
        <v>2</v>
      </c>
      <c r="AF12" s="14">
        <v>2</v>
      </c>
      <c r="AG12" s="84">
        <f t="shared" si="6"/>
        <v>1</v>
      </c>
      <c r="AH12" s="84">
        <f t="shared" si="7"/>
        <v>0.748044533333333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2478.5</v>
      </c>
      <c r="G13" s="16">
        <f t="shared" si="0"/>
        <v>1.23925</v>
      </c>
      <c r="H13" s="19">
        <v>150</v>
      </c>
      <c r="I13" s="15">
        <v>6</v>
      </c>
      <c r="J13" s="13">
        <f>VLOOKUP(B13,[5]鑫e贷客户经理粒度营销数据!$G:$K,5,0)</f>
        <v>46.3465</v>
      </c>
      <c r="K13" s="15">
        <f>VLOOKUP(B13,[6]Sheet5!$K:$N,4,0)</f>
        <v>16.9</v>
      </c>
      <c r="L13" s="20"/>
      <c r="M13" s="20"/>
      <c r="N13" s="15">
        <f t="shared" si="1"/>
        <v>63.2465</v>
      </c>
      <c r="O13" s="61">
        <f t="shared" si="2"/>
        <v>0.421643333333333</v>
      </c>
      <c r="P13" s="22" t="s">
        <v>39</v>
      </c>
      <c r="Q13" s="14">
        <v>0</v>
      </c>
      <c r="R13" s="15">
        <f>VLOOKUP(B13,[5]鑫e贷客户经理粒度营销数据!$G:$K,2,0)</f>
        <v>1</v>
      </c>
      <c r="S13" s="77"/>
      <c r="T13" s="75">
        <v>0</v>
      </c>
      <c r="U13" s="75"/>
      <c r="V13" s="15">
        <f t="shared" si="3"/>
        <v>1</v>
      </c>
      <c r="W13" s="78" t="s">
        <v>39</v>
      </c>
      <c r="X13" s="11">
        <v>3</v>
      </c>
      <c r="Y13" s="14">
        <v>0</v>
      </c>
      <c r="Z13" s="15">
        <f>VLOOKUP(B13,[6]Sheet1!$J:$K,2,0)</f>
        <v>1</v>
      </c>
      <c r="AA13" s="77"/>
      <c r="AB13" s="77"/>
      <c r="AC13" s="15">
        <f t="shared" si="4"/>
        <v>1</v>
      </c>
      <c r="AD13" s="84">
        <f t="shared" si="5"/>
        <v>0.333333333333333</v>
      </c>
      <c r="AE13" s="11">
        <v>2</v>
      </c>
      <c r="AF13" s="14">
        <v>0</v>
      </c>
      <c r="AG13" s="84">
        <f t="shared" si="6"/>
        <v>0</v>
      </c>
      <c r="AH13" s="84">
        <f t="shared" si="7"/>
        <v>0.837662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480</v>
      </c>
      <c r="G14" s="16">
        <f t="shared" si="0"/>
        <v>0.24</v>
      </c>
      <c r="H14" s="19">
        <v>150</v>
      </c>
      <c r="I14" s="11">
        <v>0</v>
      </c>
      <c r="J14" s="13">
        <f>VLOOKUP(B14,[5]鑫e贷客户经理粒度营销数据!$G:$K,5,0)</f>
        <v>40.7</v>
      </c>
      <c r="K14" s="15">
        <f>VLOOKUP(B14,[6]Sheet5!$K:$N,4,0)</f>
        <v>8</v>
      </c>
      <c r="L14" s="20"/>
      <c r="M14" s="20"/>
      <c r="N14" s="15">
        <f t="shared" si="1"/>
        <v>48.7</v>
      </c>
      <c r="O14" s="66">
        <f t="shared" si="2"/>
        <v>0.324666666666667</v>
      </c>
      <c r="P14" s="22" t="s">
        <v>39</v>
      </c>
      <c r="Q14" s="14">
        <v>0</v>
      </c>
      <c r="R14" s="15">
        <f>VLOOKUP(B14,[5]鑫e贷客户经理粒度营销数据!$G:$K,2,0)</f>
        <v>1</v>
      </c>
      <c r="S14" s="77"/>
      <c r="T14" s="75">
        <v>0</v>
      </c>
      <c r="U14" s="75"/>
      <c r="V14" s="15">
        <f t="shared" si="3"/>
        <v>1</v>
      </c>
      <c r="W14" s="78" t="s">
        <v>39</v>
      </c>
      <c r="X14" s="11">
        <v>3</v>
      </c>
      <c r="Y14" s="14">
        <v>0</v>
      </c>
      <c r="Z14" s="15">
        <f>VLOOKUP(B14,[6]Sheet1!$J:$K,2,0)</f>
        <v>1</v>
      </c>
      <c r="AA14" s="77"/>
      <c r="AB14" s="77"/>
      <c r="AC14" s="15">
        <f t="shared" si="4"/>
        <v>1</v>
      </c>
      <c r="AD14" s="86">
        <f t="shared" si="5"/>
        <v>0.333333333333333</v>
      </c>
      <c r="AE14" s="11">
        <v>2</v>
      </c>
      <c r="AF14" s="14">
        <v>0</v>
      </c>
      <c r="AG14" s="86">
        <f t="shared" si="6"/>
        <v>0</v>
      </c>
      <c r="AH14" s="84">
        <f t="shared" si="7"/>
        <v>0.242266666666667</v>
      </c>
      <c r="AI14" s="89"/>
    </row>
    <row r="15" ht="18.75" spans="1:35">
      <c r="A15" s="38"/>
      <c r="B15" s="39" t="s">
        <v>59</v>
      </c>
      <c r="C15" s="40">
        <f t="shared" ref="C15:F15" si="9">SUM(C10:C14)</f>
        <v>10000</v>
      </c>
      <c r="D15" s="26">
        <f t="shared" si="9"/>
        <v>0</v>
      </c>
      <c r="E15" s="27"/>
      <c r="F15" s="28">
        <f t="shared" si="9"/>
        <v>9471.5</v>
      </c>
      <c r="G15" s="29">
        <f t="shared" si="0"/>
        <v>0.94715</v>
      </c>
      <c r="H15" s="40">
        <f>SUM(H10:H14)</f>
        <v>750</v>
      </c>
      <c r="I15" s="67">
        <v>19</v>
      </c>
      <c r="J15" s="13">
        <v>231</v>
      </c>
      <c r="K15" s="15">
        <v>25</v>
      </c>
      <c r="L15" s="27"/>
      <c r="M15" s="27"/>
      <c r="N15" s="15">
        <f t="shared" si="1"/>
        <v>256</v>
      </c>
      <c r="O15" s="68">
        <f t="shared" si="2"/>
        <v>0.341333333333333</v>
      </c>
      <c r="P15" s="38" t="s">
        <v>39</v>
      </c>
      <c r="Q15" s="27">
        <v>2</v>
      </c>
      <c r="R15" s="15">
        <v>8</v>
      </c>
      <c r="S15" s="63"/>
      <c r="T15" s="75">
        <v>0</v>
      </c>
      <c r="U15" s="63"/>
      <c r="V15" s="15">
        <f t="shared" si="3"/>
        <v>8</v>
      </c>
      <c r="W15" s="39" t="s">
        <v>39</v>
      </c>
      <c r="X15" s="65">
        <f>SUM(X10:X14)</f>
        <v>15</v>
      </c>
      <c r="Y15" s="62">
        <v>1</v>
      </c>
      <c r="Z15" s="15">
        <v>8</v>
      </c>
      <c r="AA15" s="62"/>
      <c r="AB15" s="62"/>
      <c r="AC15" s="15">
        <f t="shared" si="4"/>
        <v>8</v>
      </c>
      <c r="AD15" s="85">
        <f t="shared" si="5"/>
        <v>0.533333333333333</v>
      </c>
      <c r="AE15" s="65">
        <f>SUM(AE10:AE14)</f>
        <v>10</v>
      </c>
      <c r="AF15" s="62">
        <f>SUM(AF10:AF14)</f>
        <v>2</v>
      </c>
      <c r="AG15" s="85">
        <f t="shared" si="6"/>
        <v>0.2</v>
      </c>
      <c r="AH15" s="85">
        <f t="shared" si="7"/>
        <v>0.70989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86</v>
      </c>
      <c r="J16" s="13">
        <f>VLOOKUP(B16,[5]鑫e贷客户经理粒度营销数据!$G:$K,5,0)</f>
        <v>576.55</v>
      </c>
      <c r="K16" s="15">
        <f>VLOOKUP(B16,[6]Sheet5!$K:$N,4,0)</f>
        <v>244.6</v>
      </c>
      <c r="L16" s="69"/>
      <c r="M16" s="15"/>
      <c r="N16" s="15">
        <f t="shared" si="1"/>
        <v>821.15</v>
      </c>
      <c r="O16" s="16">
        <f t="shared" si="2"/>
        <v>0.547433333333333</v>
      </c>
      <c r="P16" s="11">
        <v>65</v>
      </c>
      <c r="Q16" s="15">
        <v>20</v>
      </c>
      <c r="R16" s="15">
        <f>VLOOKUP(B16,[5]鑫e贷客户经理粒度营销数据!$G:$K,2,0)</f>
        <v>65</v>
      </c>
      <c r="S16" s="75"/>
      <c r="T16" s="75">
        <f>VLOOKUP(B16,[6]Sheet3!$K:$L,2,0)</f>
        <v>14</v>
      </c>
      <c r="U16" s="75">
        <v>2</v>
      </c>
      <c r="V16" s="15">
        <f t="shared" si="3"/>
        <v>81</v>
      </c>
      <c r="W16" s="16">
        <f t="shared" ref="W16:W24" si="10">V16/P16</f>
        <v>1.24615384615385</v>
      </c>
      <c r="X16" s="13">
        <v>45</v>
      </c>
      <c r="Y16" s="15">
        <v>20</v>
      </c>
      <c r="Z16" s="15">
        <f>VLOOKUP(B16,[6]Sheet1!$J:$K,2,0)</f>
        <v>71</v>
      </c>
      <c r="AA16" s="83"/>
      <c r="AB16" s="83"/>
      <c r="AC16" s="15">
        <f t="shared" si="4"/>
        <v>71</v>
      </c>
      <c r="AD16" s="84">
        <f t="shared" si="5"/>
        <v>1.57777777777778</v>
      </c>
      <c r="AE16" s="11">
        <v>5</v>
      </c>
      <c r="AF16" s="14">
        <v>6</v>
      </c>
      <c r="AG16" s="84">
        <f t="shared" si="6"/>
        <v>1.2</v>
      </c>
      <c r="AH16" s="84">
        <f t="shared" ref="AH16:AH23" si="11">IF(O16&gt;1.2,1.2,O16)*0.6+IF(W16&gt;1.2,1.2,W16)*0.1+IF(AD16&gt;1.2,1.2,AD16)*0.2+IF(AG16&gt;1.2,1.2,AG16)*0.1</f>
        <v>0.80846</v>
      </c>
      <c r="AI16" s="92">
        <f t="shared" ref="AI16:AI22" si="12">AH16</f>
        <v>0.80846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44</v>
      </c>
      <c r="J17" s="13">
        <f>VLOOKUP(B17,[5]鑫e贷客户经理粒度营销数据!$G:$K,5,0)</f>
        <v>78.94</v>
      </c>
      <c r="K17" s="15">
        <f>VLOOKUP(B17,[6]Sheet5!$K:$N,4,0)</f>
        <v>94.5</v>
      </c>
      <c r="L17" s="69"/>
      <c r="M17" s="15"/>
      <c r="N17" s="15">
        <f t="shared" si="1"/>
        <v>173.44</v>
      </c>
      <c r="O17" s="61">
        <f t="shared" si="2"/>
        <v>0.231253333333333</v>
      </c>
      <c r="P17" s="17">
        <v>65</v>
      </c>
      <c r="Q17" s="15">
        <v>10</v>
      </c>
      <c r="R17" s="15">
        <f>VLOOKUP(B17,[5]鑫e贷客户经理粒度营销数据!$G:$K,2,0)</f>
        <v>35</v>
      </c>
      <c r="S17" s="76">
        <v>14</v>
      </c>
      <c r="T17" s="75">
        <f>VLOOKUP(B17,[6]Sheet3!$K:$L,2,0)</f>
        <v>5</v>
      </c>
      <c r="U17" s="75"/>
      <c r="V17" s="15">
        <f t="shared" si="3"/>
        <v>54</v>
      </c>
      <c r="W17" s="16">
        <f t="shared" si="10"/>
        <v>0.830769230769231</v>
      </c>
      <c r="X17" s="13">
        <v>45</v>
      </c>
      <c r="Y17" s="15">
        <v>6</v>
      </c>
      <c r="Z17" s="15">
        <f>VLOOKUP(B17,[6]Sheet1!$J:$K,2,0)</f>
        <v>29</v>
      </c>
      <c r="AA17" s="83">
        <v>3</v>
      </c>
      <c r="AB17" s="83"/>
      <c r="AC17" s="15">
        <f t="shared" si="4"/>
        <v>32</v>
      </c>
      <c r="AD17" s="84">
        <f t="shared" si="5"/>
        <v>0.711111111111111</v>
      </c>
      <c r="AE17" s="11">
        <v>3</v>
      </c>
      <c r="AF17" s="14">
        <v>6</v>
      </c>
      <c r="AG17" s="84">
        <f t="shared" si="6"/>
        <v>2</v>
      </c>
      <c r="AH17" s="84">
        <f t="shared" si="11"/>
        <v>0.484051145299145</v>
      </c>
      <c r="AI17" s="92">
        <f t="shared" si="12"/>
        <v>0.484051145299145</v>
      </c>
    </row>
    <row r="18" ht="18" customHeight="1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1">
        <v>43</v>
      </c>
      <c r="J18" s="13">
        <f>VLOOKUP(B18,[5]鑫e贷客户经理粒度营销数据!$G:$K,5,0)</f>
        <v>253.0612</v>
      </c>
      <c r="K18" s="15">
        <f>VLOOKUP(B18,[6]Sheet5!$K:$N,4,0)</f>
        <v>100.7916</v>
      </c>
      <c r="L18" s="69"/>
      <c r="M18" s="15"/>
      <c r="N18" s="15">
        <f t="shared" si="1"/>
        <v>353.8528</v>
      </c>
      <c r="O18" s="61">
        <f t="shared" si="2"/>
        <v>0.471803733333333</v>
      </c>
      <c r="P18" s="11">
        <v>65</v>
      </c>
      <c r="Q18" s="15">
        <v>2</v>
      </c>
      <c r="R18" s="15">
        <f>VLOOKUP(B18,[5]鑫e贷客户经理粒度营销数据!$G:$K,2,0)</f>
        <v>24</v>
      </c>
      <c r="S18" s="75"/>
      <c r="T18" s="75">
        <f>VLOOKUP(B18,[6]Sheet3!$K:$L,2,0)</f>
        <v>3</v>
      </c>
      <c r="U18" s="75"/>
      <c r="V18" s="15">
        <f t="shared" si="3"/>
        <v>27</v>
      </c>
      <c r="W18" s="16">
        <f t="shared" si="10"/>
        <v>0.415384615384615</v>
      </c>
      <c r="X18" s="13">
        <v>45</v>
      </c>
      <c r="Y18" s="15">
        <v>2</v>
      </c>
      <c r="Z18" s="15">
        <f>VLOOKUP(B18,[6]Sheet1!$J:$K,2,0)</f>
        <v>12</v>
      </c>
      <c r="AA18" s="83"/>
      <c r="AB18" s="83"/>
      <c r="AC18" s="15">
        <f t="shared" si="4"/>
        <v>12</v>
      </c>
      <c r="AD18" s="84">
        <f t="shared" si="5"/>
        <v>0.266666666666667</v>
      </c>
      <c r="AE18" s="11">
        <v>3</v>
      </c>
      <c r="AF18" s="14">
        <v>0</v>
      </c>
      <c r="AG18" s="84">
        <f t="shared" si="6"/>
        <v>0</v>
      </c>
      <c r="AH18" s="84">
        <f t="shared" si="11"/>
        <v>0.377954034871795</v>
      </c>
      <c r="AI18" s="92">
        <f t="shared" si="12"/>
        <v>0.377954034871795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5">
        <v>43</v>
      </c>
      <c r="J19" s="13">
        <f>VLOOKUP(B19,[5]鑫e贷客户经理粒度营销数据!$G:$K,5,0)</f>
        <v>10</v>
      </c>
      <c r="K19" s="15">
        <f>VLOOKUP(B19,[6]Sheet5!$K:$N,4,0)</f>
        <v>499.7751</v>
      </c>
      <c r="L19" s="69"/>
      <c r="M19" s="15"/>
      <c r="N19" s="15">
        <f t="shared" si="1"/>
        <v>509.7751</v>
      </c>
      <c r="O19" s="61">
        <f t="shared" si="2"/>
        <v>0.784269384615385</v>
      </c>
      <c r="P19" s="17">
        <v>60</v>
      </c>
      <c r="Q19" s="15">
        <v>11</v>
      </c>
      <c r="R19" s="15">
        <f>VLOOKUP(B19,[5]鑫e贷客户经理粒度营销数据!$G:$K,2,0)</f>
        <v>9</v>
      </c>
      <c r="S19" s="75">
        <v>6</v>
      </c>
      <c r="T19" s="75">
        <f>VLOOKUP(B19,[6]Sheet3!$K:$L,2,0)</f>
        <v>19</v>
      </c>
      <c r="U19" s="75"/>
      <c r="V19" s="15">
        <f t="shared" si="3"/>
        <v>34</v>
      </c>
      <c r="W19" s="16">
        <f t="shared" si="10"/>
        <v>0.566666666666667</v>
      </c>
      <c r="X19" s="13">
        <v>40</v>
      </c>
      <c r="Y19" s="15">
        <v>11</v>
      </c>
      <c r="Z19" s="15">
        <f>VLOOKUP(B19,[6]Sheet1!$J:$K,2,0)</f>
        <v>28</v>
      </c>
      <c r="AA19" s="83">
        <v>6</v>
      </c>
      <c r="AB19" s="83"/>
      <c r="AC19" s="15">
        <f t="shared" si="4"/>
        <v>34</v>
      </c>
      <c r="AD19" s="84">
        <f t="shared" si="5"/>
        <v>0.85</v>
      </c>
      <c r="AE19" s="17">
        <v>3</v>
      </c>
      <c r="AF19" s="14">
        <v>0</v>
      </c>
      <c r="AG19" s="84">
        <f t="shared" si="6"/>
        <v>0</v>
      </c>
      <c r="AH19" s="84">
        <f t="shared" si="11"/>
        <v>0.697228297435897</v>
      </c>
      <c r="AI19" s="93">
        <f t="shared" si="12"/>
        <v>0.697228297435897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1">
        <v>84</v>
      </c>
      <c r="J20" s="13">
        <f>VLOOKUP(B20,[5]鑫e贷客户经理粒度营销数据!$G:$K,5,0)</f>
        <v>55.8</v>
      </c>
      <c r="K20" s="15">
        <f>VLOOKUP(B20,[6]Sheet5!$K:$N,4,0)</f>
        <v>228.2</v>
      </c>
      <c r="L20" s="69"/>
      <c r="M20" s="15"/>
      <c r="N20" s="15">
        <f t="shared" si="1"/>
        <v>284</v>
      </c>
      <c r="O20" s="61">
        <f t="shared" si="2"/>
        <v>0.568</v>
      </c>
      <c r="P20" s="17">
        <v>60</v>
      </c>
      <c r="Q20" s="15">
        <v>11</v>
      </c>
      <c r="R20" s="15">
        <f>VLOOKUP(B20,[5]鑫e贷客户经理粒度营销数据!$G:$K,2,0)</f>
        <v>18</v>
      </c>
      <c r="S20" s="75">
        <v>12</v>
      </c>
      <c r="T20" s="75">
        <f>VLOOKUP(B20,[6]Sheet3!$K:$L,2,0)</f>
        <v>16</v>
      </c>
      <c r="U20" s="75"/>
      <c r="V20" s="15">
        <f t="shared" si="3"/>
        <v>46</v>
      </c>
      <c r="W20" s="16">
        <f t="shared" si="10"/>
        <v>0.766666666666667</v>
      </c>
      <c r="X20" s="13">
        <v>40</v>
      </c>
      <c r="Y20" s="15">
        <v>8</v>
      </c>
      <c r="Z20" s="15">
        <f>VLOOKUP(B20,[6]Sheet1!$J:$K,2,0)</f>
        <v>26</v>
      </c>
      <c r="AA20" s="83">
        <v>2</v>
      </c>
      <c r="AB20" s="83"/>
      <c r="AC20" s="15">
        <f t="shared" si="4"/>
        <v>28</v>
      </c>
      <c r="AD20" s="84">
        <f t="shared" si="5"/>
        <v>0.7</v>
      </c>
      <c r="AE20" s="17">
        <v>2</v>
      </c>
      <c r="AF20" s="14">
        <v>1</v>
      </c>
      <c r="AG20" s="84">
        <f t="shared" si="6"/>
        <v>0.5</v>
      </c>
      <c r="AH20" s="84">
        <f t="shared" si="11"/>
        <v>0.607466666666667</v>
      </c>
      <c r="AI20" s="93">
        <f t="shared" si="12"/>
        <v>0.607466666666667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52</v>
      </c>
      <c r="J21" s="13">
        <f>VLOOKUP(B21,[5]鑫e贷客户经理粒度营销数据!$G:$K,5,0)</f>
        <v>93.8</v>
      </c>
      <c r="K21" s="15">
        <f>VLOOKUP(B21,[6]Sheet5!$K:$N,4,0)</f>
        <v>315.47</v>
      </c>
      <c r="L21" s="69"/>
      <c r="M21" s="15"/>
      <c r="N21" s="15">
        <f t="shared" si="1"/>
        <v>409.27</v>
      </c>
      <c r="O21" s="61">
        <f t="shared" si="2"/>
        <v>0.81854</v>
      </c>
      <c r="P21" s="11">
        <v>60</v>
      </c>
      <c r="Q21" s="15">
        <v>4</v>
      </c>
      <c r="R21" s="15">
        <f>VLOOKUP(B21,[5]鑫e贷客户经理粒度营销数据!$G:$K,2,0)</f>
        <v>15</v>
      </c>
      <c r="S21" s="75">
        <v>6</v>
      </c>
      <c r="T21" s="75">
        <f>VLOOKUP(B21,[6]Sheet3!$K:$L,2,0)</f>
        <v>10</v>
      </c>
      <c r="U21" s="75"/>
      <c r="V21" s="15">
        <f t="shared" si="3"/>
        <v>31</v>
      </c>
      <c r="W21" s="16">
        <f t="shared" si="10"/>
        <v>0.516666666666667</v>
      </c>
      <c r="X21" s="13">
        <v>40</v>
      </c>
      <c r="Y21" s="15">
        <v>4</v>
      </c>
      <c r="Z21" s="15">
        <f>VLOOKUP(B21,[6]Sheet1!$J:$K,2,0)</f>
        <v>25</v>
      </c>
      <c r="AA21" s="83">
        <v>5</v>
      </c>
      <c r="AB21" s="83"/>
      <c r="AC21" s="15">
        <f t="shared" si="4"/>
        <v>30</v>
      </c>
      <c r="AD21" s="84">
        <f t="shared" si="5"/>
        <v>0.75</v>
      </c>
      <c r="AE21" s="11">
        <v>2</v>
      </c>
      <c r="AF21" s="14">
        <v>0</v>
      </c>
      <c r="AG21" s="84">
        <f t="shared" si="6"/>
        <v>0</v>
      </c>
      <c r="AH21" s="84">
        <f t="shared" si="11"/>
        <v>0.692790666666667</v>
      </c>
      <c r="AI21" s="93">
        <f t="shared" si="12"/>
        <v>0.692790666666667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13</v>
      </c>
      <c r="J22" s="13">
        <f>VLOOKUP(B22,[5]鑫e贷客户经理粒度营销数据!$G:$K,5,0)</f>
        <v>13.9</v>
      </c>
      <c r="K22" s="15">
        <f>VLOOKUP(B22,[6]Sheet5!$K:$N,4,0)</f>
        <v>355.45</v>
      </c>
      <c r="L22" s="69"/>
      <c r="M22" s="15"/>
      <c r="N22" s="15">
        <f t="shared" si="1"/>
        <v>369.35</v>
      </c>
      <c r="O22" s="61">
        <f t="shared" si="2"/>
        <v>0.7387</v>
      </c>
      <c r="P22" s="11">
        <v>60</v>
      </c>
      <c r="Q22" s="15">
        <v>5</v>
      </c>
      <c r="R22" s="15">
        <f>VLOOKUP(B22,[5]鑫e贷客户经理粒度营销数据!$G:$K,2,0)</f>
        <v>4</v>
      </c>
      <c r="S22" s="75"/>
      <c r="T22" s="75">
        <f>VLOOKUP(B22,[6]Sheet3!$K:$L,2,0)</f>
        <v>24</v>
      </c>
      <c r="U22" s="75"/>
      <c r="V22" s="15">
        <f t="shared" si="3"/>
        <v>28</v>
      </c>
      <c r="W22" s="16">
        <f t="shared" si="10"/>
        <v>0.466666666666667</v>
      </c>
      <c r="X22" s="13">
        <v>40</v>
      </c>
      <c r="Y22" s="15">
        <v>4</v>
      </c>
      <c r="Z22" s="15">
        <f>VLOOKUP(B22,[6]Sheet1!$J:$K,2,0)</f>
        <v>27</v>
      </c>
      <c r="AA22" s="83"/>
      <c r="AB22" s="83"/>
      <c r="AC22" s="15">
        <f t="shared" si="4"/>
        <v>27</v>
      </c>
      <c r="AD22" s="84">
        <f t="shared" si="5"/>
        <v>0.675</v>
      </c>
      <c r="AE22" s="11">
        <v>2</v>
      </c>
      <c r="AF22" s="14">
        <v>1</v>
      </c>
      <c r="AG22" s="84">
        <f t="shared" si="6"/>
        <v>0.5</v>
      </c>
      <c r="AH22" s="84">
        <f t="shared" si="11"/>
        <v>0.674886666666667</v>
      </c>
      <c r="AI22" s="93">
        <f t="shared" si="12"/>
        <v>0.674886666666667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365</v>
      </c>
      <c r="J23" s="13">
        <v>1082</v>
      </c>
      <c r="K23" s="15">
        <v>1839</v>
      </c>
      <c r="L23" s="63"/>
      <c r="M23" s="63"/>
      <c r="N23" s="15">
        <f t="shared" si="1"/>
        <v>2921</v>
      </c>
      <c r="O23" s="29">
        <f t="shared" si="2"/>
        <v>0.567184466019418</v>
      </c>
      <c r="P23" s="65">
        <f>SUM(P16:P22)</f>
        <v>435</v>
      </c>
      <c r="Q23" s="63">
        <v>63</v>
      </c>
      <c r="R23" s="15">
        <v>170</v>
      </c>
      <c r="S23" s="63">
        <f>SUM(S16:S21)</f>
        <v>38</v>
      </c>
      <c r="T23" s="75">
        <v>91</v>
      </c>
      <c r="U23" s="63">
        <f>SUM(U16:U21)</f>
        <v>2</v>
      </c>
      <c r="V23" s="15">
        <f t="shared" si="3"/>
        <v>301</v>
      </c>
      <c r="W23" s="29">
        <f t="shared" si="10"/>
        <v>0.691954022988506</v>
      </c>
      <c r="X23" s="65">
        <f>SUM(X16:X22)</f>
        <v>295</v>
      </c>
      <c r="Y23" s="63">
        <v>55</v>
      </c>
      <c r="Z23" s="15">
        <v>218</v>
      </c>
      <c r="AA23" s="62"/>
      <c r="AB23" s="62"/>
      <c r="AC23" s="15">
        <f t="shared" si="4"/>
        <v>218</v>
      </c>
      <c r="AD23" s="85">
        <f t="shared" si="5"/>
        <v>0.738983050847458</v>
      </c>
      <c r="AE23" s="65">
        <f>SUM(AE16:AE22)</f>
        <v>20</v>
      </c>
      <c r="AF23" s="62">
        <f>SUM(AF16:AF22)</f>
        <v>14</v>
      </c>
      <c r="AG23" s="85">
        <f t="shared" si="6"/>
        <v>0.7</v>
      </c>
      <c r="AH23" s="85">
        <f t="shared" si="11"/>
        <v>0.627302692079993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3">C9+C15</f>
        <v>20000</v>
      </c>
      <c r="D24" s="46">
        <f>SUM(D9,D15)</f>
        <v>0</v>
      </c>
      <c r="E24" s="47">
        <f t="shared" si="13"/>
        <v>0</v>
      </c>
      <c r="F24" s="46">
        <f t="shared" si="13"/>
        <v>18525</v>
      </c>
      <c r="G24" s="48">
        <f>F24/C24</f>
        <v>0.92625</v>
      </c>
      <c r="H24" s="44">
        <f t="shared" ref="H24:K24" si="14">H9+H15+H23</f>
        <v>6700</v>
      </c>
      <c r="I24" s="47">
        <f t="shared" si="14"/>
        <v>428</v>
      </c>
      <c r="J24" s="13">
        <f t="shared" si="14"/>
        <v>1508</v>
      </c>
      <c r="K24" s="15">
        <f t="shared" si="14"/>
        <v>1884</v>
      </c>
      <c r="L24" s="47">
        <f>SUM(L9,L15,L23)</f>
        <v>0</v>
      </c>
      <c r="M24" s="47">
        <f>SUM(M4:M23)</f>
        <v>0</v>
      </c>
      <c r="N24" s="46">
        <f>N9+N15+N23</f>
        <v>3392</v>
      </c>
      <c r="O24" s="48">
        <f t="shared" si="2"/>
        <v>0.506268656716418</v>
      </c>
      <c r="P24" s="44">
        <f>P23</f>
        <v>435</v>
      </c>
      <c r="Q24" s="47">
        <f>Q9+Q15+Q23</f>
        <v>66</v>
      </c>
      <c r="R24" s="15">
        <f>R9+R15+R23</f>
        <v>183</v>
      </c>
      <c r="S24" s="47">
        <f>S23+S15+S9</f>
        <v>38</v>
      </c>
      <c r="T24" s="75">
        <v>91</v>
      </c>
      <c r="U24" s="47">
        <v>2</v>
      </c>
      <c r="V24" s="47">
        <f t="shared" si="3"/>
        <v>314</v>
      </c>
      <c r="W24" s="48">
        <f t="shared" si="10"/>
        <v>0.72183908045977</v>
      </c>
      <c r="X24" s="79">
        <f>SUM(X9,X15,X23)</f>
        <v>327</v>
      </c>
      <c r="Y24" s="47">
        <v>57</v>
      </c>
      <c r="Z24" s="15">
        <f>Z9+Z15+Z23</f>
        <v>230</v>
      </c>
      <c r="AA24" s="47">
        <f>SUM(AA16:AA23)</f>
        <v>16</v>
      </c>
      <c r="AB24" s="47">
        <f t="shared" ref="AB24:AF24" si="15">SUM(AB9,AB15,AB23)</f>
        <v>0</v>
      </c>
      <c r="AC24" s="47">
        <f t="shared" si="4"/>
        <v>246</v>
      </c>
      <c r="AD24" s="48">
        <f t="shared" si="5"/>
        <v>0.752293577981651</v>
      </c>
      <c r="AE24" s="79">
        <f t="shared" si="15"/>
        <v>41</v>
      </c>
      <c r="AF24" s="87">
        <f t="shared" si="15"/>
        <v>18</v>
      </c>
      <c r="AG24" s="48">
        <f t="shared" si="6"/>
        <v>0.439024390243902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{53b29e7c-8fd9-47c7-bfcc-cc631a26a5ba}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{acdeea9b-3efb-415e-9c44-a1015ad71417}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{0c5d476d-2976-43f7-8e3e-6b3e02e1723e}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{7b224236-7ee0-4090-8162-75932a57c488}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{8bce66bb-2334-49fa-90ac-0d4c45e253e0}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{d5e29267-1ba3-4c4a-9a5c-bfb0ca5256c3}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{20029333-acb3-4e3b-a006-f9988b73997d}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{c9295f1c-8c76-4e28-993c-b97e864cec11}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{68972f45-6e14-4d4e-97b3-276c48279a77}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{a7a3c7eb-cefe-4ffe-a902-d09950a3cb7d}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{b1a1397c-758d-4b61-a2dd-7bbcc3bdbdbd}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{40a1721e-cb92-46d3-99cb-5204daf79a82}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{e4599588-2939-413e-96e2-4db72b6b4fd2}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{6286b0ac-1e34-46ae-b0d3-07ca695f8966}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{df477fad-1df8-46e2-b7db-3963a3f82901}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{ceb657c5-7535-42b3-8b18-95a28ceeebf3}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{810bfd05-8b6e-4360-9860-03fbee5c3518}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{a4a50f19-7954-4a96-905d-ee283f89ebbb}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{8dae81cc-3e88-4402-8ba6-9baf0cfd0557}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{080ba862-186a-4855-9f1e-d18b967beda3}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{274cd755-8150-4927-9a54-a1ba80eb584f}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{75227763-88fe-46dc-8dab-909aaf3823d3}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{2845c67c-4768-4035-83dd-6766cc9828e5}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{ef6d74b7-8d54-49c3-8c72-6d331142947a}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{79b10ebb-9198-45d9-8d97-f3f972e075c4}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{1e067acb-8506-4c4a-a9a9-70294c0a6db5}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{6f597cd5-c476-4654-a1ed-a151466b29fc}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{fed1234a-caca-4056-ad28-939bdf50839c}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{e7be308c-f3fe-435f-b2a9-077586ca9233}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{2d6a7e3c-eba2-4041-83f3-c6f4f1cc46dc}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{92a93dc4-5e89-4113-806e-8cacf0b4f395}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{cb87f591-0d70-4033-9abc-ac9939061932}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{fd5d04f2-35aa-4762-baeb-d52b4c010e48}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{c7ad4e02-7548-4106-88ad-2e15c3220243}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{bbbcfef7-1c4c-4f3c-b266-128a9c16b610}</x14:id>
        </ext>
      </extLst>
    </cfRule>
  </conditionalFormatting>
  <conditionalFormatting sqref="I13 I15:I17 I19 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29e7c-8fd9-47c7-bfcc-cc631a26a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cdeea9b-3efb-415e-9c44-a1015ad7141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c5d476d-2976-43f7-8e3e-6b3e02e172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224236-7ee0-4090-8162-75932a57c48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bce66bb-2334-49fa-90ac-0d4c45e253e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d5e29267-1ba3-4c4a-9a5c-bfb0ca525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0029333-acb3-4e3b-a006-f9988b7399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9295f1c-8c76-4e28-993c-b97e864cec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972f45-6e14-4d4e-97b3-276c48279a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3c7eb-cefe-4ffe-a902-d09950a3cb7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b1a1397c-758d-4b61-a2dd-7bbcc3bdb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0a1721e-cb92-46d3-99cb-5204daf79a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599588-2939-413e-96e2-4db72b6b4f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86b0ac-1e34-46ae-b0d3-07ca695f89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f477fad-1df8-46e2-b7db-3963a3f8290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ceb657c5-7535-42b3-8b18-95a28ceee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10bfd05-8b6e-4360-9860-03fbee5c35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4a50f19-7954-4a96-905d-ee283f89e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ae81cc-3e88-4402-8ba6-9baf0cfd05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80ba862-186a-4855-9f1e-d18b967beda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274cd755-8150-4927-9a54-a1ba80eb5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5227763-88fe-46dc-8dab-909aaf3823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845c67c-4768-4035-83dd-6766cc9828e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f6d74b7-8d54-49c3-8c72-6d331142947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9b10ebb-9198-45d9-8d97-f3f972e075c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1e067acb-8506-4c4a-a9a9-70294c0a6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f597cd5-c476-4654-a1ed-a151466b29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ed1234a-caca-4056-ad28-939bdf5083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be308c-f3fe-435f-b2a9-077586ca923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6a7e3c-eba2-4041-83f3-c6f4f1cc46d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92a93dc4-5e89-4113-806e-8cacf0b4f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b87f591-0d70-4033-9abc-ac99390619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d5d04f2-35aa-4762-baeb-d52b4c010e4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7ad4e02-7548-4106-88ad-2e15c322024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bbcfef7-1c4c-4f3c-b266-128a9c16b6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workbookViewId="0">
      <pane xSplit="2" topLeftCell="C1" activePane="topRight" state="frozen"/>
      <selection/>
      <selection pane="topRight" activeCell="N3" sqref="N$1:AD$1048576"/>
    </sheetView>
  </sheetViews>
  <sheetFormatPr defaultColWidth="9" defaultRowHeight="13.5"/>
  <cols>
    <col min="4" max="4" width="9" hidden="1" customWidth="1"/>
    <col min="5" max="5" width="9" customWidth="1"/>
    <col min="9" max="13" width="9" hidden="1" customWidth="1"/>
    <col min="17" max="21" width="9" hidden="1" customWidth="1"/>
    <col min="22" max="22" width="9.625" customWidth="1"/>
    <col min="25" max="28" width="9" hidden="1" customWidth="1"/>
  </cols>
  <sheetData>
    <row r="1" ht="23.25" spans="1:35">
      <c r="A1" s="1" t="s">
        <v>809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>
        <v>42.5</v>
      </c>
      <c r="F4" s="14">
        <v>1304.5</v>
      </c>
      <c r="G4" s="16">
        <f t="shared" ref="G4:G15" si="0">F4/C4</f>
        <v>0.65225</v>
      </c>
      <c r="H4" s="13">
        <v>150</v>
      </c>
      <c r="I4" s="14">
        <v>20</v>
      </c>
      <c r="J4" s="13">
        <f>VLOOKUP(B4,[7]鑫e贷客户经理粒度营销数据!$G:$K,5,0)</f>
        <v>53.7</v>
      </c>
      <c r="K4" s="15">
        <v>0</v>
      </c>
      <c r="L4" s="15"/>
      <c r="M4" s="15"/>
      <c r="N4" s="15">
        <f t="shared" ref="N4:N23" si="1">J4+K4+L4+M4</f>
        <v>53.7</v>
      </c>
      <c r="O4" s="16">
        <f t="shared" ref="O4:O24" si="2">N4/H4</f>
        <v>0.358</v>
      </c>
      <c r="P4" s="11" t="s">
        <v>39</v>
      </c>
      <c r="Q4" s="14">
        <v>1</v>
      </c>
      <c r="R4" s="15">
        <f>VLOOKUP(B4,[7]鑫e贷客户经理粒度营销数据!$G:$K,2,0)</f>
        <v>4</v>
      </c>
      <c r="S4" s="75"/>
      <c r="T4" s="75">
        <v>0</v>
      </c>
      <c r="U4" s="75"/>
      <c r="V4" s="15">
        <f t="shared" ref="V4:V24" si="3">R4+S4+T4+U4</f>
        <v>4</v>
      </c>
      <c r="W4" s="12" t="s">
        <v>39</v>
      </c>
      <c r="X4" s="11">
        <v>3</v>
      </c>
      <c r="Y4" s="14">
        <v>1</v>
      </c>
      <c r="Z4" s="15">
        <f>VLOOKUP(B4,[8]Sheet1!$K:$L,2,0)</f>
        <v>3</v>
      </c>
      <c r="AA4" s="83"/>
      <c r="AB4" s="83"/>
      <c r="AC4" s="15">
        <f t="shared" ref="AC4:AC24" si="4">Z4+AA4+AB4</f>
        <v>3</v>
      </c>
      <c r="AD4" s="84">
        <f t="shared" ref="AD4:AD24" si="5">AC4/X4</f>
        <v>1</v>
      </c>
      <c r="AE4" s="11">
        <v>2</v>
      </c>
      <c r="AF4" s="14">
        <v>2</v>
      </c>
      <c r="AG4" s="84">
        <f t="shared" ref="AG4:AG24" si="6">AF4/AE4</f>
        <v>1</v>
      </c>
      <c r="AH4" s="84">
        <f t="shared" ref="AH4:AH15" si="7">IF(G4&gt;1.2,1.2,G4)*0.6+IF(O4&gt;1.2,1.2,O4)*0.2+IF(AD4&gt;1.2,1.2,AD4)*0.1+IF(AG4&gt;1.2,1.2,AG4)*0.1</f>
        <v>0.66295</v>
      </c>
      <c r="AI4" s="89">
        <f>AH9</f>
        <v>0.698916844919786</v>
      </c>
    </row>
    <row r="5" ht="18" spans="1:35">
      <c r="A5" s="17"/>
      <c r="B5" s="18" t="s">
        <v>44</v>
      </c>
      <c r="C5" s="19">
        <v>2000</v>
      </c>
      <c r="D5" s="14">
        <v>0</v>
      </c>
      <c r="E5" s="20">
        <v>192.5</v>
      </c>
      <c r="F5" s="21">
        <v>2902</v>
      </c>
      <c r="G5" s="16">
        <f t="shared" si="0"/>
        <v>1.451</v>
      </c>
      <c r="H5" s="19">
        <v>150</v>
      </c>
      <c r="I5" s="14">
        <v>0</v>
      </c>
      <c r="J5" s="13">
        <f>VLOOKUP(B5,[7]鑫e贷客户经理粒度营销数据!$G:$K,5,0)</f>
        <v>61.1</v>
      </c>
      <c r="K5" s="15">
        <f>VLOOKUP(B5,[8]Sheet5!$I:$L,4,0)</f>
        <v>6.4</v>
      </c>
      <c r="L5" s="15"/>
      <c r="M5" s="15"/>
      <c r="N5" s="15">
        <f t="shared" si="1"/>
        <v>67.5</v>
      </c>
      <c r="O5" s="61">
        <f t="shared" si="2"/>
        <v>0.45</v>
      </c>
      <c r="P5" s="17" t="s">
        <v>39</v>
      </c>
      <c r="Q5" s="14">
        <v>0</v>
      </c>
      <c r="R5" s="15">
        <f>VLOOKUP(B5,[7]鑫e贷客户经理粒度营销数据!$G:$K,2,0)</f>
        <v>0</v>
      </c>
      <c r="S5" s="76"/>
      <c r="T5" s="75">
        <v>0</v>
      </c>
      <c r="U5" s="75"/>
      <c r="V5" s="15">
        <f t="shared" si="3"/>
        <v>0</v>
      </c>
      <c r="W5" s="18" t="s">
        <v>39</v>
      </c>
      <c r="X5" s="11">
        <v>3</v>
      </c>
      <c r="Y5" s="14">
        <v>0</v>
      </c>
      <c r="Z5" s="15">
        <v>0</v>
      </c>
      <c r="AA5" s="83"/>
      <c r="AB5" s="83"/>
      <c r="AC5" s="15">
        <f t="shared" si="4"/>
        <v>0</v>
      </c>
      <c r="AD5" s="84">
        <f t="shared" si="5"/>
        <v>0</v>
      </c>
      <c r="AE5" s="11">
        <v>2</v>
      </c>
      <c r="AF5" s="14">
        <v>1</v>
      </c>
      <c r="AG5" s="84">
        <f t="shared" si="6"/>
        <v>0.5</v>
      </c>
      <c r="AH5" s="84">
        <f t="shared" si="7"/>
        <v>0.86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3699</v>
      </c>
      <c r="G6" s="16">
        <f t="shared" si="0"/>
        <v>1.8495</v>
      </c>
      <c r="H6" s="19">
        <v>200</v>
      </c>
      <c r="I6" s="14">
        <v>7</v>
      </c>
      <c r="J6" s="13">
        <f>VLOOKUP(B6,[7]鑫e贷客户经理粒度营销数据!$G:$K,5,0)</f>
        <v>62.4222</v>
      </c>
      <c r="K6" s="15">
        <f>VLOOKUP(B6,[8]Sheet5!$I:$L,4,0)</f>
        <v>13.8</v>
      </c>
      <c r="L6" s="15"/>
      <c r="M6" s="15"/>
      <c r="N6" s="15">
        <f t="shared" si="1"/>
        <v>76.2222</v>
      </c>
      <c r="O6" s="61">
        <f t="shared" si="2"/>
        <v>0.381111</v>
      </c>
      <c r="P6" s="17" t="s">
        <v>39</v>
      </c>
      <c r="Q6" s="14">
        <v>0</v>
      </c>
      <c r="R6" s="15">
        <f>VLOOKUP(B6,[7]鑫e贷客户经理粒度营销数据!$G:$K,2,0)</f>
        <v>1</v>
      </c>
      <c r="S6" s="76"/>
      <c r="T6" s="75">
        <v>0</v>
      </c>
      <c r="U6" s="75"/>
      <c r="V6" s="15">
        <f t="shared" si="3"/>
        <v>1</v>
      </c>
      <c r="W6" s="18" t="s">
        <v>39</v>
      </c>
      <c r="X6" s="11">
        <v>5</v>
      </c>
      <c r="Y6" s="14">
        <v>0</v>
      </c>
      <c r="Z6" s="15">
        <f>VLOOKUP(B6,[8]Sheet1!$K:$L,2,0)</f>
        <v>1</v>
      </c>
      <c r="AA6" s="83"/>
      <c r="AB6" s="83"/>
      <c r="AC6" s="15">
        <f t="shared" si="4"/>
        <v>1</v>
      </c>
      <c r="AD6" s="84">
        <f t="shared" si="5"/>
        <v>0.2</v>
      </c>
      <c r="AE6" s="11">
        <v>3</v>
      </c>
      <c r="AF6" s="14">
        <v>0</v>
      </c>
      <c r="AG6" s="84">
        <f t="shared" si="6"/>
        <v>0</v>
      </c>
      <c r="AH6" s="84">
        <f t="shared" si="7"/>
        <v>0.8162222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>
        <v>209</v>
      </c>
      <c r="F7" s="14">
        <v>1108</v>
      </c>
      <c r="G7" s="16">
        <f t="shared" si="0"/>
        <v>0.554</v>
      </c>
      <c r="H7" s="19">
        <v>150</v>
      </c>
      <c r="I7" s="14">
        <v>0</v>
      </c>
      <c r="J7" s="13">
        <f>VLOOKUP(B7,[7]鑫e贷客户经理粒度营销数据!$G:$K,5,0)</f>
        <v>0</v>
      </c>
      <c r="K7" s="15">
        <v>0</v>
      </c>
      <c r="L7" s="15"/>
      <c r="M7" s="15"/>
      <c r="N7" s="15">
        <f t="shared" si="1"/>
        <v>0</v>
      </c>
      <c r="O7" s="61">
        <f t="shared" si="2"/>
        <v>0</v>
      </c>
      <c r="P7" s="17" t="s">
        <v>39</v>
      </c>
      <c r="Q7" s="14">
        <v>0</v>
      </c>
      <c r="R7" s="15">
        <f>VLOOKUP(B7,[7]鑫e贷客户经理粒度营销数据!$G:$K,2,0)</f>
        <v>0</v>
      </c>
      <c r="S7" s="76"/>
      <c r="T7" s="75">
        <v>0</v>
      </c>
      <c r="U7" s="75"/>
      <c r="V7" s="15">
        <f t="shared" si="3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4"/>
        <v>0</v>
      </c>
      <c r="AD7" s="84">
        <f t="shared" si="5"/>
        <v>0</v>
      </c>
      <c r="AE7" s="11">
        <v>2</v>
      </c>
      <c r="AF7" s="14">
        <v>0</v>
      </c>
      <c r="AG7" s="84">
        <f t="shared" si="6"/>
        <v>0</v>
      </c>
      <c r="AH7" s="84">
        <f t="shared" si="7"/>
        <v>0.3324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584</v>
      </c>
      <c r="G8" s="16">
        <f t="shared" si="0"/>
        <v>0.292</v>
      </c>
      <c r="H8" s="13">
        <v>150</v>
      </c>
      <c r="I8" s="14">
        <v>0</v>
      </c>
      <c r="J8" s="13">
        <f>VLOOKUP(B8,[7]鑫e贷客户经理粒度营销数据!$G:$K,5,0)</f>
        <v>45.226</v>
      </c>
      <c r="K8" s="15">
        <v>0</v>
      </c>
      <c r="L8" s="15"/>
      <c r="M8" s="15"/>
      <c r="N8" s="15">
        <f t="shared" si="1"/>
        <v>45.226</v>
      </c>
      <c r="O8" s="61">
        <f t="shared" si="2"/>
        <v>0.301506666666667</v>
      </c>
      <c r="P8" s="11"/>
      <c r="Q8" s="15">
        <v>1</v>
      </c>
      <c r="R8" s="15">
        <f>VLOOKUP(B8,[7]鑫e贷客户经理粒度营销数据!$G:$K,2,0)</f>
        <v>2</v>
      </c>
      <c r="S8" s="75"/>
      <c r="T8" s="75">
        <v>0</v>
      </c>
      <c r="U8" s="75"/>
      <c r="V8" s="15">
        <f t="shared" si="3"/>
        <v>2</v>
      </c>
      <c r="W8" s="18" t="s">
        <v>39</v>
      </c>
      <c r="X8" s="11">
        <v>3</v>
      </c>
      <c r="Y8" s="14">
        <v>1</v>
      </c>
      <c r="Z8" s="15">
        <f>VLOOKUP(B8,[8]Sheet1!$K:$L,2,0)</f>
        <v>2</v>
      </c>
      <c r="AA8" s="83"/>
      <c r="AB8" s="83"/>
      <c r="AC8" s="15">
        <f t="shared" si="4"/>
        <v>2</v>
      </c>
      <c r="AD8" s="84">
        <f t="shared" si="5"/>
        <v>0.666666666666667</v>
      </c>
      <c r="AE8" s="11">
        <v>2</v>
      </c>
      <c r="AF8" s="14">
        <v>0</v>
      </c>
      <c r="AG8" s="84">
        <f t="shared" si="6"/>
        <v>0</v>
      </c>
      <c r="AH8" s="84">
        <f t="shared" si="7"/>
        <v>0.302168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9597.5</v>
      </c>
      <c r="G9" s="29">
        <f t="shared" si="0"/>
        <v>0.95975</v>
      </c>
      <c r="H9" s="25">
        <f>SUM(H4:H8)</f>
        <v>800</v>
      </c>
      <c r="I9" s="62">
        <v>27</v>
      </c>
      <c r="J9" s="97">
        <v>222</v>
      </c>
      <c r="K9" s="64">
        <v>20</v>
      </c>
      <c r="L9" s="63"/>
      <c r="M9" s="63"/>
      <c r="N9" s="64">
        <f t="shared" si="1"/>
        <v>242</v>
      </c>
      <c r="O9" s="29">
        <f t="shared" si="2"/>
        <v>0.3025</v>
      </c>
      <c r="P9" s="65" t="s">
        <v>39</v>
      </c>
      <c r="Q9" s="63">
        <v>2</v>
      </c>
      <c r="R9" s="64">
        <v>7</v>
      </c>
      <c r="S9" s="63"/>
      <c r="T9" s="98">
        <v>0</v>
      </c>
      <c r="U9" s="63"/>
      <c r="V9" s="64">
        <f t="shared" si="3"/>
        <v>7</v>
      </c>
      <c r="W9" s="24" t="s">
        <v>39</v>
      </c>
      <c r="X9" s="65">
        <f>SUM(X4:X8)</f>
        <v>17</v>
      </c>
      <c r="Y9" s="62">
        <v>2</v>
      </c>
      <c r="Z9" s="64">
        <v>6</v>
      </c>
      <c r="AA9" s="62"/>
      <c r="AB9" s="62"/>
      <c r="AC9" s="64">
        <f t="shared" si="4"/>
        <v>6</v>
      </c>
      <c r="AD9" s="85">
        <f t="shared" si="5"/>
        <v>0.352941176470588</v>
      </c>
      <c r="AE9" s="65">
        <f>SUM(AE4:AE8)</f>
        <v>11</v>
      </c>
      <c r="AF9" s="62">
        <f>SUM(AF4:AF8)</f>
        <v>3</v>
      </c>
      <c r="AG9" s="85">
        <f t="shared" si="6"/>
        <v>0.272727272727273</v>
      </c>
      <c r="AH9" s="85">
        <f t="shared" si="7"/>
        <v>0.698916844919786</v>
      </c>
      <c r="AI9" s="90"/>
    </row>
    <row r="10" ht="18" spans="1:35">
      <c r="A10" s="11" t="s">
        <v>63</v>
      </c>
      <c r="B10" s="30" t="s">
        <v>64</v>
      </c>
      <c r="C10" s="13">
        <v>2000</v>
      </c>
      <c r="D10" s="14">
        <v>0</v>
      </c>
      <c r="E10" s="15">
        <v>32</v>
      </c>
      <c r="F10" s="31">
        <v>2485</v>
      </c>
      <c r="G10" s="16">
        <f t="shared" si="0"/>
        <v>1.2425</v>
      </c>
      <c r="H10" s="13">
        <v>150</v>
      </c>
      <c r="I10" s="14">
        <v>0</v>
      </c>
      <c r="J10" s="13">
        <f>VLOOKUP(B10,[7]鑫e贷客户经理粒度营销数据!$G:$K,5,0)</f>
        <v>0</v>
      </c>
      <c r="K10" s="15">
        <v>0</v>
      </c>
      <c r="L10" s="15"/>
      <c r="M10" s="15"/>
      <c r="N10" s="15">
        <f t="shared" si="1"/>
        <v>0</v>
      </c>
      <c r="O10" s="16">
        <f t="shared" si="2"/>
        <v>0</v>
      </c>
      <c r="P10" s="11" t="s">
        <v>39</v>
      </c>
      <c r="Q10" s="14">
        <v>0</v>
      </c>
      <c r="R10" s="15">
        <f>VLOOKUP(B10,[7]鑫e贷客户经理粒度营销数据!$G:$K,2,0)</f>
        <v>1</v>
      </c>
      <c r="S10" s="75"/>
      <c r="T10" s="75">
        <v>0</v>
      </c>
      <c r="U10" s="75"/>
      <c r="V10" s="15">
        <f t="shared" si="3"/>
        <v>1</v>
      </c>
      <c r="W10" s="12" t="s">
        <v>39</v>
      </c>
      <c r="X10" s="11">
        <v>3</v>
      </c>
      <c r="Y10" s="14">
        <v>0</v>
      </c>
      <c r="Z10" s="15">
        <f>VLOOKUP(B10,[8]Sheet1!$K:$L,2,0)</f>
        <v>1</v>
      </c>
      <c r="AA10" s="83"/>
      <c r="AB10" s="83"/>
      <c r="AC10" s="15">
        <f t="shared" si="4"/>
        <v>1</v>
      </c>
      <c r="AD10" s="84">
        <f t="shared" si="5"/>
        <v>0.333333333333333</v>
      </c>
      <c r="AE10" s="11">
        <v>2</v>
      </c>
      <c r="AF10" s="14">
        <v>0</v>
      </c>
      <c r="AG10" s="84">
        <f t="shared" si="6"/>
        <v>0</v>
      </c>
      <c r="AH10" s="84">
        <f t="shared" si="7"/>
        <v>0.753333333333333</v>
      </c>
      <c r="AI10" s="89">
        <f>AH15</f>
        <v>0.760103333333333</v>
      </c>
    </row>
    <row r="11" ht="18" spans="1:35">
      <c r="A11" s="17"/>
      <c r="B11" s="32" t="s">
        <v>46</v>
      </c>
      <c r="C11" s="19">
        <v>2000</v>
      </c>
      <c r="D11" s="14">
        <v>0</v>
      </c>
      <c r="E11" s="20">
        <v>186</v>
      </c>
      <c r="F11" s="33">
        <v>2956</v>
      </c>
      <c r="G11" s="16">
        <f t="shared" si="0"/>
        <v>1.478</v>
      </c>
      <c r="H11" s="19">
        <v>150</v>
      </c>
      <c r="I11" s="11">
        <v>0</v>
      </c>
      <c r="J11" s="13">
        <f>VLOOKUP(B11,[7]鑫e贷客户经理粒度营销数据!$G:$K,5,0)</f>
        <v>34.2425</v>
      </c>
      <c r="K11" s="15">
        <v>0</v>
      </c>
      <c r="L11" s="20"/>
      <c r="M11" s="20"/>
      <c r="N11" s="15">
        <f t="shared" si="1"/>
        <v>34.2425</v>
      </c>
      <c r="O11" s="61">
        <f t="shared" si="2"/>
        <v>0.228283333333333</v>
      </c>
      <c r="P11" s="17" t="s">
        <v>39</v>
      </c>
      <c r="Q11" s="14">
        <v>0</v>
      </c>
      <c r="R11" s="15">
        <f>VLOOKUP(B11,[7]鑫e贷客户经理粒度营销数据!$G:$K,2,0)</f>
        <v>2</v>
      </c>
      <c r="S11" s="76"/>
      <c r="T11" s="75">
        <v>0</v>
      </c>
      <c r="U11" s="75"/>
      <c r="V11" s="15">
        <f t="shared" si="3"/>
        <v>2</v>
      </c>
      <c r="W11" s="18" t="s">
        <v>39</v>
      </c>
      <c r="X11" s="11">
        <v>3</v>
      </c>
      <c r="Y11" s="14">
        <v>0</v>
      </c>
      <c r="Z11" s="15">
        <f>VLOOKUP(B11,[8]Sheet1!$K:$L,2,0)</f>
        <v>2</v>
      </c>
      <c r="AA11" s="83"/>
      <c r="AB11" s="83"/>
      <c r="AC11" s="15">
        <f t="shared" si="4"/>
        <v>2</v>
      </c>
      <c r="AD11" s="84">
        <f t="shared" si="5"/>
        <v>0.666666666666667</v>
      </c>
      <c r="AE11" s="11">
        <v>2</v>
      </c>
      <c r="AF11" s="14">
        <v>0</v>
      </c>
      <c r="AG11" s="84">
        <f t="shared" si="6"/>
        <v>0</v>
      </c>
      <c r="AH11" s="84">
        <f t="shared" si="7"/>
        <v>0.832323333333333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3</v>
      </c>
      <c r="J12" s="13">
        <f>VLOOKUP(B12,[7]鑫e贷客户经理粒度营销数据!$G:$K,5,0)</f>
        <v>112.5334</v>
      </c>
      <c r="K12" s="15">
        <v>0</v>
      </c>
      <c r="L12" s="20"/>
      <c r="M12" s="20"/>
      <c r="N12" s="15">
        <f t="shared" si="1"/>
        <v>112.5334</v>
      </c>
      <c r="O12" s="61">
        <f t="shared" si="2"/>
        <v>0.750222666666667</v>
      </c>
      <c r="P12" s="17" t="s">
        <v>39</v>
      </c>
      <c r="Q12" s="14">
        <v>0</v>
      </c>
      <c r="R12" s="15">
        <f>VLOOKUP(B12,[7]鑫e贷客户经理粒度营销数据!$G:$K,2,0)</f>
        <v>3</v>
      </c>
      <c r="S12" s="76"/>
      <c r="T12" s="75">
        <v>0</v>
      </c>
      <c r="U12" s="75"/>
      <c r="V12" s="15">
        <f t="shared" si="3"/>
        <v>3</v>
      </c>
      <c r="W12" s="18" t="s">
        <v>39</v>
      </c>
      <c r="X12" s="11">
        <v>3</v>
      </c>
      <c r="Y12" s="14">
        <v>0</v>
      </c>
      <c r="Z12" s="15">
        <f>VLOOKUP(B12,[8]Sheet1!$K:$L,2,0)</f>
        <v>3</v>
      </c>
      <c r="AA12" s="83"/>
      <c r="AB12" s="83"/>
      <c r="AC12" s="15">
        <f t="shared" si="4"/>
        <v>3</v>
      </c>
      <c r="AD12" s="84">
        <f t="shared" si="5"/>
        <v>1</v>
      </c>
      <c r="AE12" s="11">
        <v>2</v>
      </c>
      <c r="AF12" s="14">
        <v>2</v>
      </c>
      <c r="AG12" s="84">
        <f t="shared" si="6"/>
        <v>1</v>
      </c>
      <c r="AH12" s="84">
        <f t="shared" si="7"/>
        <v>0.752044533333333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2478.5</v>
      </c>
      <c r="G13" s="16">
        <f t="shared" si="0"/>
        <v>1.23925</v>
      </c>
      <c r="H13" s="19">
        <v>150</v>
      </c>
      <c r="I13" s="15">
        <v>9</v>
      </c>
      <c r="J13" s="13">
        <f>VLOOKUP(B13,[7]鑫e贷客户经理粒度营销数据!$G:$K,5,0)</f>
        <v>54.6465</v>
      </c>
      <c r="K13" s="15">
        <f>VLOOKUP(B13,[8]Sheet5!$I:$L,4,0)</f>
        <v>16.9</v>
      </c>
      <c r="L13" s="20"/>
      <c r="M13" s="20"/>
      <c r="N13" s="15">
        <f t="shared" si="1"/>
        <v>71.5465</v>
      </c>
      <c r="O13" s="61">
        <f t="shared" si="2"/>
        <v>0.476976666666667</v>
      </c>
      <c r="P13" s="22" t="s">
        <v>39</v>
      </c>
      <c r="Q13" s="14">
        <v>0</v>
      </c>
      <c r="R13" s="15">
        <f>VLOOKUP(B13,[7]鑫e贷客户经理粒度营销数据!$G:$K,2,0)</f>
        <v>1</v>
      </c>
      <c r="S13" s="77"/>
      <c r="T13" s="75">
        <v>0</v>
      </c>
      <c r="U13" s="75"/>
      <c r="V13" s="15">
        <f t="shared" si="3"/>
        <v>1</v>
      </c>
      <c r="W13" s="78" t="s">
        <v>39</v>
      </c>
      <c r="X13" s="11">
        <v>3</v>
      </c>
      <c r="Y13" s="14">
        <v>0</v>
      </c>
      <c r="Z13" s="15">
        <f>VLOOKUP(B13,[8]Sheet1!$K:$L,2,0)</f>
        <v>1</v>
      </c>
      <c r="AA13" s="77"/>
      <c r="AB13" s="77"/>
      <c r="AC13" s="15">
        <f t="shared" si="4"/>
        <v>1</v>
      </c>
      <c r="AD13" s="84">
        <f t="shared" si="5"/>
        <v>0.333333333333333</v>
      </c>
      <c r="AE13" s="11">
        <v>2</v>
      </c>
      <c r="AF13" s="14">
        <v>0</v>
      </c>
      <c r="AG13" s="84">
        <f t="shared" si="6"/>
        <v>0</v>
      </c>
      <c r="AH13" s="84">
        <f t="shared" si="7"/>
        <v>0.848728666666667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500</v>
      </c>
      <c r="G14" s="16">
        <f t="shared" si="0"/>
        <v>0.25</v>
      </c>
      <c r="H14" s="19">
        <v>150</v>
      </c>
      <c r="I14" s="11">
        <v>0</v>
      </c>
      <c r="J14" s="13">
        <f>VLOOKUP(B14,[7]鑫e贷客户经理粒度营销数据!$G:$K,5,0)</f>
        <v>40.7</v>
      </c>
      <c r="K14" s="15">
        <f>VLOOKUP(B14,[8]Sheet5!$I:$L,4,0)</f>
        <v>8</v>
      </c>
      <c r="L14" s="20"/>
      <c r="M14" s="20"/>
      <c r="N14" s="15">
        <f t="shared" si="1"/>
        <v>48.7</v>
      </c>
      <c r="O14" s="66">
        <f t="shared" si="2"/>
        <v>0.324666666666667</v>
      </c>
      <c r="P14" s="22" t="s">
        <v>39</v>
      </c>
      <c r="Q14" s="14">
        <v>0</v>
      </c>
      <c r="R14" s="15">
        <f>VLOOKUP(B14,[7]鑫e贷客户经理粒度营销数据!$G:$K,2,0)</f>
        <v>1</v>
      </c>
      <c r="S14" s="77"/>
      <c r="T14" s="75">
        <v>0</v>
      </c>
      <c r="U14" s="75"/>
      <c r="V14" s="15">
        <f t="shared" si="3"/>
        <v>1</v>
      </c>
      <c r="W14" s="78" t="s">
        <v>39</v>
      </c>
      <c r="X14" s="11">
        <v>3</v>
      </c>
      <c r="Y14" s="14">
        <v>0</v>
      </c>
      <c r="Z14" s="15">
        <f>VLOOKUP(B14,[8]Sheet1!$K:$L,2,0)</f>
        <v>1</v>
      </c>
      <c r="AA14" s="77"/>
      <c r="AB14" s="77"/>
      <c r="AC14" s="15">
        <f t="shared" si="4"/>
        <v>1</v>
      </c>
      <c r="AD14" s="86">
        <f t="shared" si="5"/>
        <v>0.333333333333333</v>
      </c>
      <c r="AE14" s="11">
        <v>2</v>
      </c>
      <c r="AF14" s="14">
        <v>3</v>
      </c>
      <c r="AG14" s="86">
        <f t="shared" si="6"/>
        <v>1.5</v>
      </c>
      <c r="AH14" s="84">
        <f t="shared" si="7"/>
        <v>0.368266666666667</v>
      </c>
      <c r="AI14" s="89"/>
    </row>
    <row r="15" ht="18.75" spans="1:35">
      <c r="A15" s="38"/>
      <c r="B15" s="39" t="s">
        <v>59</v>
      </c>
      <c r="C15" s="40">
        <f t="shared" ref="C15:F15" si="9">SUM(C10:C14)</f>
        <v>10000</v>
      </c>
      <c r="D15" s="26">
        <f t="shared" si="9"/>
        <v>0</v>
      </c>
      <c r="E15" s="27"/>
      <c r="F15" s="28">
        <f t="shared" si="9"/>
        <v>9759.5</v>
      </c>
      <c r="G15" s="29">
        <f t="shared" si="0"/>
        <v>0.97595</v>
      </c>
      <c r="H15" s="40">
        <f>SUM(H10:H14)</f>
        <v>750</v>
      </c>
      <c r="I15" s="67">
        <v>12</v>
      </c>
      <c r="J15" s="97">
        <v>242</v>
      </c>
      <c r="K15" s="64">
        <v>25</v>
      </c>
      <c r="L15" s="27"/>
      <c r="M15" s="27"/>
      <c r="N15" s="64">
        <f t="shared" si="1"/>
        <v>267</v>
      </c>
      <c r="O15" s="68">
        <f t="shared" si="2"/>
        <v>0.356</v>
      </c>
      <c r="P15" s="38" t="s">
        <v>39</v>
      </c>
      <c r="Q15" s="27">
        <v>0</v>
      </c>
      <c r="R15" s="64">
        <v>8</v>
      </c>
      <c r="S15" s="63"/>
      <c r="T15" s="98">
        <v>0</v>
      </c>
      <c r="U15" s="63"/>
      <c r="V15" s="64">
        <f t="shared" si="3"/>
        <v>8</v>
      </c>
      <c r="W15" s="39" t="s">
        <v>39</v>
      </c>
      <c r="X15" s="65">
        <f>SUM(X10:X14)</f>
        <v>15</v>
      </c>
      <c r="Y15" s="62">
        <v>0</v>
      </c>
      <c r="Z15" s="64">
        <v>8</v>
      </c>
      <c r="AA15" s="62"/>
      <c r="AB15" s="62"/>
      <c r="AC15" s="64">
        <f t="shared" si="4"/>
        <v>8</v>
      </c>
      <c r="AD15" s="85">
        <f t="shared" si="5"/>
        <v>0.533333333333333</v>
      </c>
      <c r="AE15" s="65">
        <f>SUM(AE10:AE14)</f>
        <v>10</v>
      </c>
      <c r="AF15" s="62">
        <f>SUM(AF10:AF14)</f>
        <v>5</v>
      </c>
      <c r="AG15" s="85">
        <f t="shared" si="6"/>
        <v>0.5</v>
      </c>
      <c r="AH15" s="85">
        <f t="shared" si="7"/>
        <v>0.760103333333333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87</v>
      </c>
      <c r="J16" s="13">
        <f>VLOOKUP(B16,[7]鑫e贷客户经理粒度营销数据!$G:$K,5,0)</f>
        <v>653.679</v>
      </c>
      <c r="K16" s="15">
        <f>VLOOKUP(B16,[8]Sheet5!$I:$L,4,0)</f>
        <v>254.6</v>
      </c>
      <c r="L16" s="69"/>
      <c r="M16" s="15"/>
      <c r="N16" s="15">
        <f t="shared" si="1"/>
        <v>908.279</v>
      </c>
      <c r="O16" s="16">
        <f t="shared" si="2"/>
        <v>0.605519333333333</v>
      </c>
      <c r="P16" s="11">
        <v>65</v>
      </c>
      <c r="Q16" s="15">
        <v>4</v>
      </c>
      <c r="R16" s="15">
        <f>VLOOKUP(B16,[7]鑫e贷客户经理粒度营销数据!$G:$K,2,0)</f>
        <v>67</v>
      </c>
      <c r="S16" s="75"/>
      <c r="T16" s="75">
        <v>16</v>
      </c>
      <c r="U16" s="75">
        <v>2</v>
      </c>
      <c r="V16" s="15">
        <f t="shared" si="3"/>
        <v>85</v>
      </c>
      <c r="W16" s="16">
        <f t="shared" ref="W16:W24" si="10">V16/P16</f>
        <v>1.30769230769231</v>
      </c>
      <c r="X16" s="13">
        <v>45</v>
      </c>
      <c r="Y16" s="15">
        <v>4</v>
      </c>
      <c r="Z16" s="15">
        <f>VLOOKUP(B16,[8]Sheet1!$K:$L,2,0)</f>
        <v>75</v>
      </c>
      <c r="AA16" s="83"/>
      <c r="AB16" s="83"/>
      <c r="AC16" s="15">
        <f t="shared" si="4"/>
        <v>75</v>
      </c>
      <c r="AD16" s="84">
        <f t="shared" si="5"/>
        <v>1.66666666666667</v>
      </c>
      <c r="AE16" s="11">
        <v>5</v>
      </c>
      <c r="AF16" s="14">
        <v>6</v>
      </c>
      <c r="AG16" s="84">
        <f t="shared" si="6"/>
        <v>1.2</v>
      </c>
      <c r="AH16" s="84">
        <f t="shared" ref="AH16:AH23" si="11">IF(O16&gt;1.2,1.2,O16)*0.6+IF(W16&gt;1.2,1.2,W16)*0.1+IF(AD16&gt;1.2,1.2,AD16)*0.2+IF(AG16&gt;1.2,1.2,AG16)*0.1</f>
        <v>0.8433116</v>
      </c>
      <c r="AI16" s="92">
        <f t="shared" ref="AI16:AI22" si="12">AH16</f>
        <v>0.8433116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1</v>
      </c>
      <c r="J17" s="13">
        <f>VLOOKUP(B17,[7]鑫e贷客户经理粒度营销数据!$G:$K,5,0)</f>
        <v>79.92</v>
      </c>
      <c r="K17" s="15">
        <f>VLOOKUP(B17,[8]Sheet5!$I:$L,4,0)</f>
        <v>94.5</v>
      </c>
      <c r="L17" s="69"/>
      <c r="M17" s="15"/>
      <c r="N17" s="15">
        <f t="shared" si="1"/>
        <v>174.42</v>
      </c>
      <c r="O17" s="61">
        <f t="shared" si="2"/>
        <v>0.23256</v>
      </c>
      <c r="P17" s="17">
        <v>65</v>
      </c>
      <c r="Q17" s="15">
        <v>3</v>
      </c>
      <c r="R17" s="15">
        <f>VLOOKUP(B17,[7]鑫e贷客户经理粒度营销数据!$G:$K,2,0)</f>
        <v>38</v>
      </c>
      <c r="S17" s="76">
        <v>14</v>
      </c>
      <c r="T17" s="75">
        <f>VLOOKUP(B17,[8]Sheet3!$G:$H,2,0)</f>
        <v>5</v>
      </c>
      <c r="U17" s="75"/>
      <c r="V17" s="15">
        <f t="shared" si="3"/>
        <v>57</v>
      </c>
      <c r="W17" s="16">
        <f t="shared" si="10"/>
        <v>0.876923076923077</v>
      </c>
      <c r="X17" s="13">
        <v>45</v>
      </c>
      <c r="Y17" s="15">
        <v>2</v>
      </c>
      <c r="Z17" s="15">
        <f>VLOOKUP(B17,[8]Sheet1!$K:$L,2,0)</f>
        <v>31</v>
      </c>
      <c r="AA17" s="83">
        <v>3</v>
      </c>
      <c r="AB17" s="83"/>
      <c r="AC17" s="15">
        <f t="shared" si="4"/>
        <v>34</v>
      </c>
      <c r="AD17" s="84">
        <f t="shared" si="5"/>
        <v>0.755555555555556</v>
      </c>
      <c r="AE17" s="11">
        <v>3</v>
      </c>
      <c r="AF17" s="14">
        <v>6</v>
      </c>
      <c r="AG17" s="84">
        <f t="shared" si="6"/>
        <v>2</v>
      </c>
      <c r="AH17" s="84">
        <f t="shared" si="11"/>
        <v>0.498339418803419</v>
      </c>
      <c r="AI17" s="92">
        <f t="shared" si="12"/>
        <v>0.498339418803419</v>
      </c>
    </row>
    <row r="18" ht="18" customHeight="1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1">
        <v>62</v>
      </c>
      <c r="J18" s="13">
        <f>VLOOKUP(B18,[7]鑫e贷客户经理粒度营销数据!$G:$K,5,0)</f>
        <v>293.6412</v>
      </c>
      <c r="K18" s="15">
        <f>VLOOKUP(B18,[8]Sheet5!$I:$L,4,0)</f>
        <v>122.7916</v>
      </c>
      <c r="L18" s="69"/>
      <c r="M18" s="15"/>
      <c r="N18" s="15">
        <f t="shared" si="1"/>
        <v>416.4328</v>
      </c>
      <c r="O18" s="61">
        <f t="shared" si="2"/>
        <v>0.555243733333333</v>
      </c>
      <c r="P18" s="11">
        <v>65</v>
      </c>
      <c r="Q18" s="15">
        <v>3</v>
      </c>
      <c r="R18" s="15">
        <f>VLOOKUP(B18,[7]鑫e贷客户经理粒度营销数据!$G:$K,2,0)</f>
        <v>27</v>
      </c>
      <c r="S18" s="75"/>
      <c r="T18" s="75">
        <f>VLOOKUP(B18,[8]Sheet3!$G:$H,2,0)</f>
        <v>3</v>
      </c>
      <c r="U18" s="75"/>
      <c r="V18" s="15">
        <f t="shared" si="3"/>
        <v>30</v>
      </c>
      <c r="W18" s="16">
        <f t="shared" si="10"/>
        <v>0.461538461538462</v>
      </c>
      <c r="X18" s="13">
        <v>45</v>
      </c>
      <c r="Y18" s="15">
        <v>2</v>
      </c>
      <c r="Z18" s="15">
        <f>VLOOKUP(B18,[8]Sheet1!$K:$L,2,0)</f>
        <v>14</v>
      </c>
      <c r="AA18" s="83"/>
      <c r="AB18" s="83"/>
      <c r="AC18" s="15">
        <f t="shared" si="4"/>
        <v>14</v>
      </c>
      <c r="AD18" s="84">
        <f t="shared" si="5"/>
        <v>0.311111111111111</v>
      </c>
      <c r="AE18" s="11">
        <v>3</v>
      </c>
      <c r="AF18" s="14">
        <v>0</v>
      </c>
      <c r="AG18" s="84">
        <f t="shared" si="6"/>
        <v>0</v>
      </c>
      <c r="AH18" s="84">
        <f t="shared" si="11"/>
        <v>0.441522308376068</v>
      </c>
      <c r="AI18" s="92">
        <f t="shared" si="12"/>
        <v>0.441522308376068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5">
        <v>63</v>
      </c>
      <c r="J19" s="13">
        <f>VLOOKUP(B19,[7]鑫e贷客户经理粒度营销数据!$G:$K,5,0)</f>
        <v>10</v>
      </c>
      <c r="K19" s="15">
        <f>VLOOKUP(B19,[8]Sheet5!$I:$L,4,0)</f>
        <v>563.026</v>
      </c>
      <c r="L19" s="69"/>
      <c r="M19" s="15"/>
      <c r="N19" s="15">
        <f t="shared" si="1"/>
        <v>573.026</v>
      </c>
      <c r="O19" s="61">
        <f t="shared" si="2"/>
        <v>0.881578461538461</v>
      </c>
      <c r="P19" s="17">
        <v>60</v>
      </c>
      <c r="Q19" s="15">
        <v>2</v>
      </c>
      <c r="R19" s="15">
        <f>VLOOKUP(B19,[7]鑫e贷客户经理粒度营销数据!$G:$K,2,0)</f>
        <v>10</v>
      </c>
      <c r="S19" s="75">
        <v>6</v>
      </c>
      <c r="T19" s="75">
        <f>VLOOKUP(B19,[8]Sheet3!$G:$H,2,0)</f>
        <v>20</v>
      </c>
      <c r="U19" s="75"/>
      <c r="V19" s="15">
        <f t="shared" si="3"/>
        <v>36</v>
      </c>
      <c r="W19" s="16">
        <f t="shared" si="10"/>
        <v>0.6</v>
      </c>
      <c r="X19" s="13">
        <v>40</v>
      </c>
      <c r="Y19" s="15">
        <v>2</v>
      </c>
      <c r="Z19" s="15">
        <f>VLOOKUP(B19,[8]Sheet1!$K:$L,2,0)</f>
        <v>30</v>
      </c>
      <c r="AA19" s="83">
        <v>6</v>
      </c>
      <c r="AB19" s="83"/>
      <c r="AC19" s="15">
        <f t="shared" si="4"/>
        <v>36</v>
      </c>
      <c r="AD19" s="84">
        <f t="shared" si="5"/>
        <v>0.9</v>
      </c>
      <c r="AE19" s="17">
        <v>3</v>
      </c>
      <c r="AF19" s="14">
        <v>0</v>
      </c>
      <c r="AG19" s="84">
        <f t="shared" si="6"/>
        <v>0</v>
      </c>
      <c r="AH19" s="84">
        <f t="shared" si="11"/>
        <v>0.768947076923077</v>
      </c>
      <c r="AI19" s="93">
        <f t="shared" si="12"/>
        <v>0.768947076923077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1">
        <v>20</v>
      </c>
      <c r="J20" s="13">
        <f>VLOOKUP(B20,[7]鑫e贷客户经理粒度营销数据!$G:$K,5,0)</f>
        <v>55.8</v>
      </c>
      <c r="K20" s="15">
        <f>VLOOKUP(B20,[8]Sheet5!$I:$L,4,0)</f>
        <v>248.2</v>
      </c>
      <c r="L20" s="69"/>
      <c r="M20" s="15"/>
      <c r="N20" s="15">
        <f t="shared" si="1"/>
        <v>304</v>
      </c>
      <c r="O20" s="61">
        <f t="shared" si="2"/>
        <v>0.608</v>
      </c>
      <c r="P20" s="17">
        <v>60</v>
      </c>
      <c r="Q20" s="15">
        <v>2</v>
      </c>
      <c r="R20" s="15">
        <f>VLOOKUP(B20,[7]鑫e贷客户经理粒度营销数据!$G:$K,2,0)</f>
        <v>18</v>
      </c>
      <c r="S20" s="75">
        <v>12</v>
      </c>
      <c r="T20" s="75">
        <f>VLOOKUP(B20,[8]Sheet3!$G:$H,2,0)</f>
        <v>18</v>
      </c>
      <c r="U20" s="75"/>
      <c r="V20" s="15">
        <f t="shared" si="3"/>
        <v>48</v>
      </c>
      <c r="W20" s="16">
        <f t="shared" si="10"/>
        <v>0.8</v>
      </c>
      <c r="X20" s="13">
        <v>40</v>
      </c>
      <c r="Y20" s="15">
        <v>2</v>
      </c>
      <c r="Z20" s="15">
        <f>VLOOKUP(B20,[8]Sheet1!$K:$L,2,0)</f>
        <v>28</v>
      </c>
      <c r="AA20" s="83">
        <v>2</v>
      </c>
      <c r="AB20" s="83"/>
      <c r="AC20" s="15">
        <f t="shared" si="4"/>
        <v>30</v>
      </c>
      <c r="AD20" s="84">
        <f t="shared" si="5"/>
        <v>0.75</v>
      </c>
      <c r="AE20" s="17">
        <v>2</v>
      </c>
      <c r="AF20" s="14">
        <v>1</v>
      </c>
      <c r="AG20" s="84">
        <f t="shared" si="6"/>
        <v>0.5</v>
      </c>
      <c r="AH20" s="84">
        <f t="shared" si="11"/>
        <v>0.6448</v>
      </c>
      <c r="AI20" s="93">
        <f t="shared" si="12"/>
        <v>0.6448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8</v>
      </c>
      <c r="J21" s="13">
        <f>VLOOKUP(B21,[7]鑫e贷客户经理粒度营销数据!$G:$K,5,0)</f>
        <v>93.8</v>
      </c>
      <c r="K21" s="15">
        <f>VLOOKUP(B21,[8]Sheet5!$I:$L,4,0)</f>
        <v>323.47</v>
      </c>
      <c r="L21" s="69"/>
      <c r="M21" s="15"/>
      <c r="N21" s="15">
        <f t="shared" si="1"/>
        <v>417.27</v>
      </c>
      <c r="O21" s="61">
        <f t="shared" si="2"/>
        <v>0.83454</v>
      </c>
      <c r="P21" s="11">
        <v>60</v>
      </c>
      <c r="Q21" s="15">
        <v>2</v>
      </c>
      <c r="R21" s="15">
        <f>VLOOKUP(B21,[7]鑫e贷客户经理粒度营销数据!$G:$K,2,0)</f>
        <v>17</v>
      </c>
      <c r="S21" s="75">
        <v>6</v>
      </c>
      <c r="T21" s="75">
        <f>VLOOKUP(B21,[8]Sheet3!$G:$H,2,0)</f>
        <v>10</v>
      </c>
      <c r="U21" s="75"/>
      <c r="V21" s="15">
        <f t="shared" si="3"/>
        <v>33</v>
      </c>
      <c r="W21" s="16">
        <f t="shared" si="10"/>
        <v>0.55</v>
      </c>
      <c r="X21" s="13">
        <v>40</v>
      </c>
      <c r="Y21" s="15">
        <v>2</v>
      </c>
      <c r="Z21" s="15">
        <f>VLOOKUP(B21,[8]Sheet1!$K:$L,2,0)</f>
        <v>27</v>
      </c>
      <c r="AA21" s="83">
        <v>5</v>
      </c>
      <c r="AB21" s="83"/>
      <c r="AC21" s="15">
        <f t="shared" si="4"/>
        <v>32</v>
      </c>
      <c r="AD21" s="84">
        <f t="shared" si="5"/>
        <v>0.8</v>
      </c>
      <c r="AE21" s="11">
        <v>2</v>
      </c>
      <c r="AF21" s="14">
        <v>1</v>
      </c>
      <c r="AG21" s="84">
        <f t="shared" si="6"/>
        <v>0.5</v>
      </c>
      <c r="AH21" s="84">
        <f t="shared" si="11"/>
        <v>0.765724</v>
      </c>
      <c r="AI21" s="93">
        <f t="shared" si="12"/>
        <v>0.765724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63</v>
      </c>
      <c r="J22" s="13">
        <f>VLOOKUP(B22,[7]鑫e贷客户经理粒度营销数据!$G:$K,5,0)</f>
        <v>13.9</v>
      </c>
      <c r="K22" s="15">
        <f>VLOOKUP(B22,[8]Sheet5!$I:$L,4,0)</f>
        <v>418.45</v>
      </c>
      <c r="L22" s="69"/>
      <c r="M22" s="15"/>
      <c r="N22" s="15">
        <f t="shared" si="1"/>
        <v>432.35</v>
      </c>
      <c r="O22" s="61">
        <f t="shared" si="2"/>
        <v>0.8647</v>
      </c>
      <c r="P22" s="11">
        <v>60</v>
      </c>
      <c r="Q22" s="15">
        <v>5</v>
      </c>
      <c r="R22" s="15">
        <f>VLOOKUP(B22,[7]鑫e贷客户经理粒度营销数据!$G:$K,2,0)</f>
        <v>5</v>
      </c>
      <c r="S22" s="75"/>
      <c r="T22" s="75">
        <f>VLOOKUP(B22,[8]Sheet3!$G:$H,2,0)</f>
        <v>28</v>
      </c>
      <c r="U22" s="75"/>
      <c r="V22" s="15">
        <f t="shared" si="3"/>
        <v>33</v>
      </c>
      <c r="W22" s="16">
        <f t="shared" si="10"/>
        <v>0.55</v>
      </c>
      <c r="X22" s="13">
        <v>40</v>
      </c>
      <c r="Y22" s="15">
        <v>5</v>
      </c>
      <c r="Z22" s="15">
        <f>VLOOKUP(B22,[8]Sheet1!$K:$L,2,0)</f>
        <v>32</v>
      </c>
      <c r="AA22" s="83"/>
      <c r="AB22" s="83"/>
      <c r="AC22" s="15">
        <f t="shared" si="4"/>
        <v>32</v>
      </c>
      <c r="AD22" s="84">
        <f t="shared" si="5"/>
        <v>0.8</v>
      </c>
      <c r="AE22" s="11">
        <v>2</v>
      </c>
      <c r="AF22" s="14">
        <v>1</v>
      </c>
      <c r="AG22" s="84">
        <f t="shared" si="6"/>
        <v>0.5</v>
      </c>
      <c r="AH22" s="84">
        <f t="shared" si="11"/>
        <v>0.78382</v>
      </c>
      <c r="AI22" s="93">
        <f t="shared" si="12"/>
        <v>0.78382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304</v>
      </c>
      <c r="J23" s="97">
        <v>1201</v>
      </c>
      <c r="K23" s="64">
        <v>2025</v>
      </c>
      <c r="L23" s="63"/>
      <c r="M23" s="63"/>
      <c r="N23" s="64">
        <f t="shared" si="1"/>
        <v>3226</v>
      </c>
      <c r="O23" s="29">
        <f t="shared" si="2"/>
        <v>0.626407766990291</v>
      </c>
      <c r="P23" s="65">
        <f>SUM(P16:P22)</f>
        <v>435</v>
      </c>
      <c r="Q23" s="63">
        <v>21</v>
      </c>
      <c r="R23" s="64">
        <v>182</v>
      </c>
      <c r="S23" s="63">
        <f>SUM(S16:S21)</f>
        <v>38</v>
      </c>
      <c r="T23" s="98">
        <v>100</v>
      </c>
      <c r="U23" s="63">
        <f>SUM(U16:U21)</f>
        <v>2</v>
      </c>
      <c r="V23" s="64">
        <f t="shared" si="3"/>
        <v>322</v>
      </c>
      <c r="W23" s="29">
        <f t="shared" si="10"/>
        <v>0.740229885057471</v>
      </c>
      <c r="X23" s="65">
        <f>SUM(X16:X22)</f>
        <v>295</v>
      </c>
      <c r="Y23" s="63">
        <v>19</v>
      </c>
      <c r="Z23" s="64">
        <v>237</v>
      </c>
      <c r="AA23" s="62"/>
      <c r="AB23" s="62"/>
      <c r="AC23" s="64">
        <f t="shared" si="4"/>
        <v>237</v>
      </c>
      <c r="AD23" s="85">
        <f t="shared" si="5"/>
        <v>0.803389830508475</v>
      </c>
      <c r="AE23" s="65">
        <f>SUM(AE16:AE22)</f>
        <v>20</v>
      </c>
      <c r="AF23" s="62">
        <f>SUM(AF16:AF22)</f>
        <v>15</v>
      </c>
      <c r="AG23" s="85">
        <f t="shared" si="6"/>
        <v>0.75</v>
      </c>
      <c r="AH23" s="85">
        <f t="shared" si="11"/>
        <v>0.685545614801617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3">C9+C15</f>
        <v>20000</v>
      </c>
      <c r="D24" s="46">
        <f>SUM(D9,D15)</f>
        <v>0</v>
      </c>
      <c r="E24" s="47">
        <f t="shared" si="13"/>
        <v>0</v>
      </c>
      <c r="F24" s="46">
        <f t="shared" si="13"/>
        <v>19357</v>
      </c>
      <c r="G24" s="48">
        <f>F24/C24</f>
        <v>0.96785</v>
      </c>
      <c r="H24" s="44">
        <f>H9+H15+H23</f>
        <v>6700</v>
      </c>
      <c r="I24" s="47">
        <f>I9+I15+I23</f>
        <v>343</v>
      </c>
      <c r="J24" s="13">
        <f>J9+J15+J23</f>
        <v>1665</v>
      </c>
      <c r="K24" s="15">
        <f>K9+K15+K23</f>
        <v>2070</v>
      </c>
      <c r="L24" s="47">
        <f>SUM(L9,L15,L23)</f>
        <v>0</v>
      </c>
      <c r="M24" s="47">
        <f>SUM(M4:M23)</f>
        <v>0</v>
      </c>
      <c r="N24" s="46">
        <f>N9+N15+N23</f>
        <v>3735</v>
      </c>
      <c r="O24" s="48">
        <f t="shared" si="2"/>
        <v>0.557462686567164</v>
      </c>
      <c r="P24" s="44">
        <f>P23</f>
        <v>435</v>
      </c>
      <c r="Q24" s="47">
        <v>23</v>
      </c>
      <c r="R24" s="15">
        <f>R9+R15+R23</f>
        <v>197</v>
      </c>
      <c r="S24" s="47">
        <f>S23+S15+S9</f>
        <v>38</v>
      </c>
      <c r="T24" s="75">
        <v>100</v>
      </c>
      <c r="U24" s="47">
        <v>2</v>
      </c>
      <c r="V24" s="47">
        <f t="shared" si="3"/>
        <v>337</v>
      </c>
      <c r="W24" s="48">
        <f t="shared" si="10"/>
        <v>0.774712643678161</v>
      </c>
      <c r="X24" s="79">
        <f>SUM(X9,X15,X23)</f>
        <v>327</v>
      </c>
      <c r="Y24" s="47">
        <v>21</v>
      </c>
      <c r="Z24" s="15">
        <f>Z9+Z15+Z23</f>
        <v>251</v>
      </c>
      <c r="AA24" s="47">
        <f>SUM(AA16:AA23)</f>
        <v>16</v>
      </c>
      <c r="AB24" s="47">
        <f t="shared" ref="AB24:AF24" si="14">SUM(AB9,AB15,AB23)</f>
        <v>0</v>
      </c>
      <c r="AC24" s="47">
        <f t="shared" si="4"/>
        <v>267</v>
      </c>
      <c r="AD24" s="48">
        <f t="shared" si="5"/>
        <v>0.81651376146789</v>
      </c>
      <c r="AE24" s="79">
        <f t="shared" si="14"/>
        <v>41</v>
      </c>
      <c r="AF24" s="87">
        <f t="shared" si="14"/>
        <v>23</v>
      </c>
      <c r="AG24" s="48">
        <f t="shared" si="6"/>
        <v>0.560975609756098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{dde515a2-35ed-431f-bec0-9652996371a8}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{cc0c769a-42db-457c-838f-f750b6c89ac6}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{5700e01e-a324-4784-9d9e-b2d1217fc283}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{a6d8f342-a69e-4f79-b0d5-142268b1a2f9}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{b545b0cb-f7d9-47c6-baac-dbf77573e6c6}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{47328093-bcfa-4001-a103-ebfb29169209}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{cd258d47-d38f-4a94-88e6-fdb631e05f6e}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{ff55a168-4fe1-42e8-b0f7-a2c49b76979c}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{b3d67781-6dcb-4e75-bd98-bd45e29a1921}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{f19e3cfc-7164-4e0e-ae64-57ea559e755b}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{dc7ed1f0-21bc-438c-8b75-c3f6530312d2}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{9861464d-eed7-477d-adb0-4f1b415c63d3}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{16e47cad-db0a-44f3-9ac1-858cc826cb71}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{8186f416-5abb-4754-ad06-bd81ca6cf785}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{2ab0ff47-0858-4815-9d25-3542074b2e80}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{2cb9c10a-595d-42b8-aebf-956d25599886}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{01f40a10-445c-462f-86d6-500a08f1180a}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{4259dd70-0ff6-45f1-bd82-be374a5266c5}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{c0427599-dce2-49c4-992d-d99039982680}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{f29cb21a-a218-4f45-bc71-38ff7474fb7b}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{37a6795e-c4e0-40a1-8c94-df2f84127166}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{e3c53e86-3d7f-41cb-ad98-672a85c91152}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{0ac7e3f7-ca60-4890-9fd0-d7e05923e524}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{0a406c46-5321-4eb5-8237-c6f4a5419c40}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{61badc0c-75b9-4429-a1e3-8d204d3b1774}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{101e9be1-c54a-4378-a96e-937c3d134d05}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{b08b4473-99df-415a-ae13-d6cd07953199}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{0abc96bc-37a2-490a-82e9-67ca0be8abe6}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{27c823fb-858a-4079-b999-f3d2d4234313}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{2b997ee7-d236-40fd-8c67-3e2c45c02932}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{b92ed391-031d-4f80-b6a7-bb41d3abdf39}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{b22adf11-63ee-4e49-890f-58938209f05b}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{2a1ba96e-d1af-4d8c-91c4-9c3b15f74fb8}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{54e10e30-5225-4c6d-9f8e-1906377e5af1}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{ddc40ba7-98cc-4107-be0f-1b8e1f6f84ee}</x14:id>
        </ext>
      </extLst>
    </cfRule>
  </conditionalFormatting>
  <conditionalFormatting sqref="I13 I15:I17 I19 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e515a2-35ed-431f-bec0-965299637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c0c769a-42db-457c-838f-f750b6c89a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700e01e-a324-4784-9d9e-b2d1217fc2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d8f342-a69e-4f79-b0d5-142268b1a2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545b0cb-f7d9-47c6-baac-dbf77573e6c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47328093-bcfa-4001-a103-ebfb29169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d258d47-d38f-4a94-88e6-fdb631e05f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f55a168-4fe1-42e8-b0f7-a2c49b76979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3d67781-6dcb-4e75-bd98-bd45e29a19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19e3cfc-7164-4e0e-ae64-57ea559e755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dc7ed1f0-21bc-438c-8b75-c3f65303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861464d-eed7-477d-adb0-4f1b415c63d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6e47cad-db0a-44f3-9ac1-858cc826cb7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86f416-5abb-4754-ad06-bd81ca6cf7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ab0ff47-0858-4815-9d25-3542074b2e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2cb9c10a-595d-42b8-aebf-956d25599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1f40a10-445c-462f-86d6-500a08f1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259dd70-0ff6-45f1-bd82-be374a5266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427599-dce2-49c4-992d-d9903998268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29cb21a-a218-4f45-bc71-38ff7474fb7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37a6795e-c4e0-40a1-8c94-df2f84127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3c53e86-3d7f-41cb-ad98-672a85c911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c7e3f7-ca60-4890-9fd0-d7e05923e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406c46-5321-4eb5-8237-c6f4a5419c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1badc0c-75b9-4429-a1e3-8d204d3b177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101e9be1-c54a-4378-a96e-937c3d134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08b4473-99df-415a-ae13-d6cd0795319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abc96bc-37a2-490a-82e9-67ca0be8abe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c823fb-858a-4079-b999-f3d2d42343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b997ee7-d236-40fd-8c67-3e2c45c0293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b92ed391-031d-4f80-b6a7-bb41d3abd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22adf11-63ee-4e49-890f-58938209f0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a1ba96e-d1af-4d8c-91c4-9c3b15f74f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e10e30-5225-4c6d-9f8e-1906377e5a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dc40ba7-98cc-4107-be0f-1b8e1f6f84e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workbookViewId="0">
      <pane xSplit="2" topLeftCell="H1" activePane="topRight" state="frozen"/>
      <selection/>
      <selection pane="topRight" activeCell="H3" sqref="H$1:AD$1048576"/>
    </sheetView>
  </sheetViews>
  <sheetFormatPr defaultColWidth="9" defaultRowHeight="13.5"/>
  <cols>
    <col min="4" max="4" width="9" hidden="1" customWidth="1"/>
    <col min="5" max="5" width="9" customWidth="1"/>
    <col min="9" max="13" width="9" hidden="1" customWidth="1"/>
    <col min="17" max="21" width="9" hidden="1" customWidth="1"/>
    <col min="22" max="22" width="9.625" customWidth="1"/>
    <col min="25" max="28" width="9" hidden="1" customWidth="1"/>
  </cols>
  <sheetData>
    <row r="1" ht="23.25" spans="1:35">
      <c r="A1" s="1" t="s">
        <v>809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>
        <v>42.5</v>
      </c>
      <c r="F4" s="14">
        <v>1304.5</v>
      </c>
      <c r="G4" s="16">
        <f t="shared" ref="G4:G15" si="0">F4/C4</f>
        <v>0.65225</v>
      </c>
      <c r="H4" s="13">
        <v>150</v>
      </c>
      <c r="I4" s="14">
        <v>10</v>
      </c>
      <c r="J4" s="13">
        <f>VLOOKUP(B4,[9]鑫e贷客户经理粒度营销数据!$G:$K,5,0)</f>
        <v>63.7</v>
      </c>
      <c r="K4" s="15">
        <v>0</v>
      </c>
      <c r="L4" s="15"/>
      <c r="M4" s="15"/>
      <c r="N4" s="15">
        <f t="shared" ref="N4:N23" si="1">J4+K4+L4+M4</f>
        <v>63.7</v>
      </c>
      <c r="O4" s="16">
        <f t="shared" ref="O4:O24" si="2">N4/H4</f>
        <v>0.424666666666667</v>
      </c>
      <c r="P4" s="11" t="s">
        <v>39</v>
      </c>
      <c r="Q4" s="14">
        <v>0</v>
      </c>
      <c r="R4" s="15">
        <f>VLOOKUP(B4,[9]鑫e贷客户经理粒度营销数据!$G:$H,2,0)</f>
        <v>4</v>
      </c>
      <c r="S4" s="75"/>
      <c r="T4" s="75">
        <v>0</v>
      </c>
      <c r="U4" s="75"/>
      <c r="V4" s="15">
        <f t="shared" ref="V4:V24" si="3">R4+S4+T4+U4</f>
        <v>4</v>
      </c>
      <c r="W4" s="12" t="s">
        <v>39</v>
      </c>
      <c r="X4" s="11">
        <v>3</v>
      </c>
      <c r="Y4" s="14">
        <v>0</v>
      </c>
      <c r="Z4" s="15">
        <f>VLOOKUP(B4,[10]Sheet1!$J:$K,2,0)</f>
        <v>3</v>
      </c>
      <c r="AA4" s="83"/>
      <c r="AB4" s="83"/>
      <c r="AC4" s="15">
        <f t="shared" ref="AC4:AC24" si="4">Z4+AA4+AB4</f>
        <v>3</v>
      </c>
      <c r="AD4" s="84">
        <f t="shared" ref="AD4:AD24" si="5">AC4/X4</f>
        <v>1</v>
      </c>
      <c r="AE4" s="11">
        <v>2</v>
      </c>
      <c r="AF4" s="14">
        <v>2</v>
      </c>
      <c r="AG4" s="84">
        <f t="shared" ref="AG4:AG24" si="6">AF4/AE4</f>
        <v>1</v>
      </c>
      <c r="AH4" s="84">
        <f t="shared" ref="AH4:AH15" si="7">IF(G4&gt;1.2,1.2,G4)*0.6+IF(O4&gt;1.2,1.2,O4)*0.2+IF(AD4&gt;1.2,1.2,AD4)*0.1+IF(AG4&gt;1.2,1.2,AG4)*0.1</f>
        <v>0.676283333333333</v>
      </c>
      <c r="AI4" s="89">
        <f>AH9</f>
        <v>0.711916844919786</v>
      </c>
    </row>
    <row r="5" ht="18" spans="1:35">
      <c r="A5" s="17"/>
      <c r="B5" s="18" t="s">
        <v>44</v>
      </c>
      <c r="C5" s="19">
        <v>2000</v>
      </c>
      <c r="D5" s="14">
        <v>0</v>
      </c>
      <c r="E5" s="20">
        <v>192.5</v>
      </c>
      <c r="F5" s="21">
        <v>2902</v>
      </c>
      <c r="G5" s="16">
        <f t="shared" si="0"/>
        <v>1.451</v>
      </c>
      <c r="H5" s="19">
        <v>150</v>
      </c>
      <c r="I5" s="14">
        <v>0</v>
      </c>
      <c r="J5" s="13">
        <f>VLOOKUP(B5,[9]鑫e贷客户经理粒度营销数据!$G:$K,5,0)</f>
        <v>61.1</v>
      </c>
      <c r="K5" s="15">
        <f>VLOOKUP(B5,[10]Sheet4!$K:$N,4,0)</f>
        <v>6.4</v>
      </c>
      <c r="L5" s="15"/>
      <c r="M5" s="15"/>
      <c r="N5" s="15">
        <f t="shared" si="1"/>
        <v>67.5</v>
      </c>
      <c r="O5" s="61">
        <f t="shared" si="2"/>
        <v>0.45</v>
      </c>
      <c r="P5" s="17" t="s">
        <v>39</v>
      </c>
      <c r="Q5" s="14">
        <v>0</v>
      </c>
      <c r="R5" s="15">
        <f>VLOOKUP(B5,[9]鑫e贷客户经理粒度营销数据!$G:$H,2,0)</f>
        <v>0</v>
      </c>
      <c r="S5" s="76"/>
      <c r="T5" s="75">
        <v>0</v>
      </c>
      <c r="U5" s="75"/>
      <c r="V5" s="15">
        <f t="shared" si="3"/>
        <v>0</v>
      </c>
      <c r="W5" s="18" t="s">
        <v>39</v>
      </c>
      <c r="X5" s="11">
        <v>3</v>
      </c>
      <c r="Y5" s="14">
        <v>0</v>
      </c>
      <c r="Z5" s="15">
        <v>0</v>
      </c>
      <c r="AA5" s="83"/>
      <c r="AB5" s="83"/>
      <c r="AC5" s="15">
        <f t="shared" si="4"/>
        <v>0</v>
      </c>
      <c r="AD5" s="84">
        <f t="shared" si="5"/>
        <v>0</v>
      </c>
      <c r="AE5" s="11">
        <v>2</v>
      </c>
      <c r="AF5" s="14">
        <v>1</v>
      </c>
      <c r="AG5" s="84">
        <f t="shared" si="6"/>
        <v>0.5</v>
      </c>
      <c r="AH5" s="84">
        <f t="shared" si="7"/>
        <v>0.86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3699</v>
      </c>
      <c r="G6" s="16">
        <f t="shared" si="0"/>
        <v>1.8495</v>
      </c>
      <c r="H6" s="19">
        <v>200</v>
      </c>
      <c r="I6" s="14">
        <v>2</v>
      </c>
      <c r="J6" s="13">
        <f>VLOOKUP(B6,[9]鑫e贷客户经理粒度营销数据!$G:$K,5,0)</f>
        <v>64.4222</v>
      </c>
      <c r="K6" s="15">
        <f>VLOOKUP(B6,[10]Sheet4!$K:$N,4,0)</f>
        <v>13.8</v>
      </c>
      <c r="L6" s="15"/>
      <c r="M6" s="15"/>
      <c r="N6" s="15">
        <f t="shared" si="1"/>
        <v>78.2222</v>
      </c>
      <c r="O6" s="61">
        <f t="shared" si="2"/>
        <v>0.391111</v>
      </c>
      <c r="P6" s="17" t="s">
        <v>39</v>
      </c>
      <c r="Q6" s="14">
        <v>0</v>
      </c>
      <c r="R6" s="15">
        <f>VLOOKUP(B6,[9]鑫e贷客户经理粒度营销数据!$G:$H,2,0)</f>
        <v>1</v>
      </c>
      <c r="S6" s="76"/>
      <c r="T6" s="75">
        <v>0</v>
      </c>
      <c r="U6" s="75"/>
      <c r="V6" s="15">
        <f t="shared" si="3"/>
        <v>1</v>
      </c>
      <c r="W6" s="18" t="s">
        <v>39</v>
      </c>
      <c r="X6" s="11">
        <v>5</v>
      </c>
      <c r="Y6" s="14">
        <v>0</v>
      </c>
      <c r="Z6" s="15">
        <f>VLOOKUP(B6,[10]Sheet1!$J:$K,2,0)</f>
        <v>1</v>
      </c>
      <c r="AA6" s="83"/>
      <c r="AB6" s="83"/>
      <c r="AC6" s="15">
        <f t="shared" si="4"/>
        <v>1</v>
      </c>
      <c r="AD6" s="84">
        <f t="shared" si="5"/>
        <v>0.2</v>
      </c>
      <c r="AE6" s="11">
        <v>3</v>
      </c>
      <c r="AF6" s="14">
        <v>0</v>
      </c>
      <c r="AG6" s="84">
        <f t="shared" si="6"/>
        <v>0</v>
      </c>
      <c r="AH6" s="84">
        <f t="shared" si="7"/>
        <v>0.8182222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>
        <v>209</v>
      </c>
      <c r="F7" s="14">
        <v>1108</v>
      </c>
      <c r="G7" s="16">
        <f t="shared" si="0"/>
        <v>0.554</v>
      </c>
      <c r="H7" s="19">
        <v>150</v>
      </c>
      <c r="I7" s="14">
        <v>0</v>
      </c>
      <c r="J7" s="13">
        <f>VLOOKUP(B7,[9]鑫e贷客户经理粒度营销数据!$G:$K,5,0)</f>
        <v>0</v>
      </c>
      <c r="K7" s="15">
        <v>0</v>
      </c>
      <c r="L7" s="15"/>
      <c r="M7" s="15"/>
      <c r="N7" s="15">
        <f t="shared" si="1"/>
        <v>0</v>
      </c>
      <c r="O7" s="61">
        <f t="shared" si="2"/>
        <v>0</v>
      </c>
      <c r="P7" s="17" t="s">
        <v>39</v>
      </c>
      <c r="Q7" s="14">
        <v>0</v>
      </c>
      <c r="R7" s="15">
        <f>VLOOKUP(B7,[9]鑫e贷客户经理粒度营销数据!$G:$H,2,0)</f>
        <v>0</v>
      </c>
      <c r="S7" s="76"/>
      <c r="T7" s="75">
        <v>0</v>
      </c>
      <c r="U7" s="75"/>
      <c r="V7" s="15">
        <f t="shared" si="3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4"/>
        <v>0</v>
      </c>
      <c r="AD7" s="84">
        <f t="shared" si="5"/>
        <v>0</v>
      </c>
      <c r="AE7" s="11">
        <v>2</v>
      </c>
      <c r="AF7" s="14">
        <v>0</v>
      </c>
      <c r="AG7" s="84">
        <f t="shared" si="6"/>
        <v>0</v>
      </c>
      <c r="AH7" s="84">
        <f t="shared" si="7"/>
        <v>0.3324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584</v>
      </c>
      <c r="G8" s="16">
        <f t="shared" si="0"/>
        <v>0.292</v>
      </c>
      <c r="H8" s="13">
        <v>150</v>
      </c>
      <c r="I8" s="14">
        <v>40</v>
      </c>
      <c r="J8" s="13">
        <f>VLOOKUP(B8,[9]鑫e贷客户经理粒度营销数据!$G:$K,5,0)</f>
        <v>84.526</v>
      </c>
      <c r="K8" s="15">
        <v>0</v>
      </c>
      <c r="L8" s="15"/>
      <c r="M8" s="15"/>
      <c r="N8" s="15">
        <f t="shared" si="1"/>
        <v>84.526</v>
      </c>
      <c r="O8" s="61">
        <f t="shared" si="2"/>
        <v>0.563506666666667</v>
      </c>
      <c r="P8" s="11"/>
      <c r="Q8" s="15">
        <v>0</v>
      </c>
      <c r="R8" s="15">
        <f>VLOOKUP(B8,[9]鑫e贷客户经理粒度营销数据!$G:$H,2,0)</f>
        <v>2</v>
      </c>
      <c r="S8" s="75"/>
      <c r="T8" s="75">
        <v>0</v>
      </c>
      <c r="U8" s="75"/>
      <c r="V8" s="15">
        <f t="shared" si="3"/>
        <v>2</v>
      </c>
      <c r="W8" s="18" t="s">
        <v>39</v>
      </c>
      <c r="X8" s="11">
        <v>3</v>
      </c>
      <c r="Y8" s="14">
        <v>0</v>
      </c>
      <c r="Z8" s="15">
        <f>VLOOKUP(B8,[10]Sheet1!$J:$K,2,0)</f>
        <v>2</v>
      </c>
      <c r="AA8" s="83"/>
      <c r="AB8" s="83"/>
      <c r="AC8" s="15">
        <f t="shared" si="4"/>
        <v>2</v>
      </c>
      <c r="AD8" s="84">
        <f t="shared" si="5"/>
        <v>0.666666666666667</v>
      </c>
      <c r="AE8" s="11">
        <v>2</v>
      </c>
      <c r="AF8" s="14">
        <v>0</v>
      </c>
      <c r="AG8" s="84">
        <f t="shared" si="6"/>
        <v>0</v>
      </c>
      <c r="AH8" s="84">
        <f t="shared" si="7"/>
        <v>0.354568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9597.5</v>
      </c>
      <c r="G9" s="29">
        <f t="shared" si="0"/>
        <v>0.95975</v>
      </c>
      <c r="H9" s="25">
        <f>SUM(H4:H8)</f>
        <v>800</v>
      </c>
      <c r="I9" s="62">
        <v>52</v>
      </c>
      <c r="J9" s="13">
        <v>274</v>
      </c>
      <c r="K9" s="15">
        <v>20</v>
      </c>
      <c r="L9" s="63"/>
      <c r="M9" s="63"/>
      <c r="N9" s="64">
        <f t="shared" si="1"/>
        <v>294</v>
      </c>
      <c r="O9" s="29">
        <f t="shared" si="2"/>
        <v>0.3675</v>
      </c>
      <c r="P9" s="65" t="s">
        <v>39</v>
      </c>
      <c r="Q9" s="63">
        <v>0</v>
      </c>
      <c r="R9" s="15">
        <v>7</v>
      </c>
      <c r="S9" s="63"/>
      <c r="T9" s="75">
        <v>0</v>
      </c>
      <c r="U9" s="63"/>
      <c r="V9" s="64">
        <f t="shared" si="3"/>
        <v>7</v>
      </c>
      <c r="W9" s="24" t="s">
        <v>39</v>
      </c>
      <c r="X9" s="65">
        <f>SUM(X4:X8)</f>
        <v>17</v>
      </c>
      <c r="Y9" s="62">
        <v>0</v>
      </c>
      <c r="Z9" s="15">
        <v>6</v>
      </c>
      <c r="AA9" s="62"/>
      <c r="AB9" s="62"/>
      <c r="AC9" s="64">
        <f t="shared" si="4"/>
        <v>6</v>
      </c>
      <c r="AD9" s="85">
        <f t="shared" si="5"/>
        <v>0.352941176470588</v>
      </c>
      <c r="AE9" s="65">
        <f>SUM(AE4:AE8)</f>
        <v>11</v>
      </c>
      <c r="AF9" s="62">
        <f>SUM(AF4:AF8)</f>
        <v>3</v>
      </c>
      <c r="AG9" s="85">
        <f t="shared" si="6"/>
        <v>0.272727272727273</v>
      </c>
      <c r="AH9" s="85">
        <f t="shared" si="7"/>
        <v>0.711916844919786</v>
      </c>
      <c r="AI9" s="90"/>
    </row>
    <row r="10" ht="18" spans="1:35">
      <c r="A10" s="11" t="s">
        <v>63</v>
      </c>
      <c r="B10" s="30" t="s">
        <v>64</v>
      </c>
      <c r="C10" s="13">
        <v>2000</v>
      </c>
      <c r="D10" s="14">
        <v>0</v>
      </c>
      <c r="E10" s="15">
        <v>32</v>
      </c>
      <c r="F10" s="31">
        <v>2485</v>
      </c>
      <c r="G10" s="16">
        <f t="shared" si="0"/>
        <v>1.2425</v>
      </c>
      <c r="H10" s="13">
        <v>150</v>
      </c>
      <c r="I10" s="14">
        <v>0</v>
      </c>
      <c r="J10" s="13">
        <f>VLOOKUP(B10,[9]鑫e贷客户经理粒度营销数据!$G:$K,5,0)</f>
        <v>0</v>
      </c>
      <c r="K10" s="15">
        <v>0</v>
      </c>
      <c r="L10" s="15"/>
      <c r="M10" s="15"/>
      <c r="N10" s="15">
        <f t="shared" si="1"/>
        <v>0</v>
      </c>
      <c r="O10" s="16">
        <f t="shared" si="2"/>
        <v>0</v>
      </c>
      <c r="P10" s="11" t="s">
        <v>39</v>
      </c>
      <c r="Q10" s="14">
        <v>0</v>
      </c>
      <c r="R10" s="15">
        <f>VLOOKUP(B10,[9]鑫e贷客户经理粒度营销数据!$G:$H,2,0)</f>
        <v>1</v>
      </c>
      <c r="S10" s="75"/>
      <c r="T10" s="75">
        <v>0</v>
      </c>
      <c r="U10" s="75"/>
      <c r="V10" s="15">
        <f t="shared" si="3"/>
        <v>1</v>
      </c>
      <c r="W10" s="12" t="s">
        <v>39</v>
      </c>
      <c r="X10" s="11">
        <v>3</v>
      </c>
      <c r="Y10" s="14">
        <v>0</v>
      </c>
      <c r="Z10" s="15">
        <f>VLOOKUP(B10,[10]Sheet1!$J:$K,2,0)</f>
        <v>1</v>
      </c>
      <c r="AA10" s="83"/>
      <c r="AB10" s="83"/>
      <c r="AC10" s="15">
        <f t="shared" si="4"/>
        <v>1</v>
      </c>
      <c r="AD10" s="84">
        <f t="shared" si="5"/>
        <v>0.333333333333333</v>
      </c>
      <c r="AE10" s="11">
        <v>2</v>
      </c>
      <c r="AF10" s="14">
        <v>0</v>
      </c>
      <c r="AG10" s="84">
        <f t="shared" si="6"/>
        <v>0</v>
      </c>
      <c r="AH10" s="84">
        <f t="shared" si="7"/>
        <v>0.753333333333333</v>
      </c>
      <c r="AI10" s="89">
        <f>AH15</f>
        <v>0.767303333333333</v>
      </c>
    </row>
    <row r="11" ht="18" spans="1:35">
      <c r="A11" s="17"/>
      <c r="B11" s="32" t="s">
        <v>46</v>
      </c>
      <c r="C11" s="19">
        <v>2000</v>
      </c>
      <c r="D11" s="14">
        <v>0</v>
      </c>
      <c r="E11" s="20">
        <v>186</v>
      </c>
      <c r="F11" s="33">
        <v>2956</v>
      </c>
      <c r="G11" s="16">
        <f t="shared" si="0"/>
        <v>1.478</v>
      </c>
      <c r="H11" s="19">
        <v>150</v>
      </c>
      <c r="I11" s="11">
        <v>0</v>
      </c>
      <c r="J11" s="13">
        <f>VLOOKUP(B11,[9]鑫e贷客户经理粒度营销数据!$G:$K,5,0)</f>
        <v>34.2425</v>
      </c>
      <c r="K11" s="15">
        <v>0</v>
      </c>
      <c r="L11" s="20"/>
      <c r="M11" s="20"/>
      <c r="N11" s="15">
        <f t="shared" si="1"/>
        <v>34.2425</v>
      </c>
      <c r="O11" s="61">
        <f t="shared" si="2"/>
        <v>0.228283333333333</v>
      </c>
      <c r="P11" s="17" t="s">
        <v>39</v>
      </c>
      <c r="Q11" s="14">
        <v>0</v>
      </c>
      <c r="R11" s="15">
        <f>VLOOKUP(B11,[9]鑫e贷客户经理粒度营销数据!$G:$H,2,0)</f>
        <v>2</v>
      </c>
      <c r="S11" s="76"/>
      <c r="T11" s="75">
        <v>0</v>
      </c>
      <c r="U11" s="75"/>
      <c r="V11" s="15">
        <f t="shared" si="3"/>
        <v>2</v>
      </c>
      <c r="W11" s="18" t="s">
        <v>39</v>
      </c>
      <c r="X11" s="11">
        <v>3</v>
      </c>
      <c r="Y11" s="14">
        <v>0</v>
      </c>
      <c r="Z11" s="15">
        <f>VLOOKUP(B11,[10]Sheet1!$J:$K,2,0)</f>
        <v>2</v>
      </c>
      <c r="AA11" s="83"/>
      <c r="AB11" s="83"/>
      <c r="AC11" s="15">
        <f t="shared" si="4"/>
        <v>2</v>
      </c>
      <c r="AD11" s="84">
        <f t="shared" si="5"/>
        <v>0.666666666666667</v>
      </c>
      <c r="AE11" s="11">
        <v>2</v>
      </c>
      <c r="AF11" s="14">
        <v>0</v>
      </c>
      <c r="AG11" s="84">
        <f t="shared" si="6"/>
        <v>0</v>
      </c>
      <c r="AH11" s="84">
        <f t="shared" si="7"/>
        <v>0.832323333333333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0</v>
      </c>
      <c r="J12" s="13">
        <f>VLOOKUP(B12,[9]鑫e贷客户经理粒度营销数据!$G:$K,5,0)</f>
        <v>112.5334</v>
      </c>
      <c r="K12" s="15">
        <v>0</v>
      </c>
      <c r="L12" s="20"/>
      <c r="M12" s="20"/>
      <c r="N12" s="15">
        <f t="shared" si="1"/>
        <v>112.5334</v>
      </c>
      <c r="O12" s="61">
        <f t="shared" si="2"/>
        <v>0.750222666666667</v>
      </c>
      <c r="P12" s="17" t="s">
        <v>39</v>
      </c>
      <c r="Q12" s="14">
        <v>0</v>
      </c>
      <c r="R12" s="15">
        <f>VLOOKUP(B12,[9]鑫e贷客户经理粒度营销数据!$G:$H,2,0)</f>
        <v>3</v>
      </c>
      <c r="S12" s="76"/>
      <c r="T12" s="75">
        <v>0</v>
      </c>
      <c r="U12" s="75"/>
      <c r="V12" s="15">
        <f t="shared" si="3"/>
        <v>3</v>
      </c>
      <c r="W12" s="18" t="s">
        <v>39</v>
      </c>
      <c r="X12" s="11">
        <v>3</v>
      </c>
      <c r="Y12" s="14">
        <v>0</v>
      </c>
      <c r="Z12" s="15">
        <f>VLOOKUP(B12,[10]Sheet1!$J:$K,2,0)</f>
        <v>3</v>
      </c>
      <c r="AA12" s="83"/>
      <c r="AB12" s="83"/>
      <c r="AC12" s="15">
        <f t="shared" si="4"/>
        <v>3</v>
      </c>
      <c r="AD12" s="84">
        <f t="shared" si="5"/>
        <v>1</v>
      </c>
      <c r="AE12" s="11">
        <v>2</v>
      </c>
      <c r="AF12" s="14">
        <v>2</v>
      </c>
      <c r="AG12" s="84">
        <f t="shared" si="6"/>
        <v>1</v>
      </c>
      <c r="AH12" s="84">
        <f t="shared" si="7"/>
        <v>0.752044533333333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2478.5</v>
      </c>
      <c r="G13" s="16">
        <f t="shared" si="0"/>
        <v>1.23925</v>
      </c>
      <c r="H13" s="19">
        <v>150</v>
      </c>
      <c r="I13" s="15">
        <v>6</v>
      </c>
      <c r="J13" s="13">
        <f>VLOOKUP(B13,[9]鑫e贷客户经理粒度营销数据!$G:$K,5,0)</f>
        <v>60.5465</v>
      </c>
      <c r="K13" s="15">
        <v>17</v>
      </c>
      <c r="L13" s="20"/>
      <c r="M13" s="20"/>
      <c r="N13" s="15">
        <f t="shared" si="1"/>
        <v>77.5465</v>
      </c>
      <c r="O13" s="61">
        <f t="shared" si="2"/>
        <v>0.516976666666667</v>
      </c>
      <c r="P13" s="22" t="s">
        <v>39</v>
      </c>
      <c r="Q13" s="14">
        <v>1</v>
      </c>
      <c r="R13" s="15">
        <f>VLOOKUP(B13,[9]鑫e贷客户经理粒度营销数据!$G:$H,2,0)</f>
        <v>2</v>
      </c>
      <c r="S13" s="77"/>
      <c r="T13" s="75">
        <v>0</v>
      </c>
      <c r="U13" s="75"/>
      <c r="V13" s="15">
        <f t="shared" si="3"/>
        <v>2</v>
      </c>
      <c r="W13" s="78" t="s">
        <v>39</v>
      </c>
      <c r="X13" s="11">
        <v>3</v>
      </c>
      <c r="Y13" s="14">
        <v>0</v>
      </c>
      <c r="Z13" s="15">
        <f>VLOOKUP(B13,[10]Sheet1!$J:$K,2,0)</f>
        <v>1</v>
      </c>
      <c r="AA13" s="77"/>
      <c r="AB13" s="77"/>
      <c r="AC13" s="15">
        <f t="shared" si="4"/>
        <v>1</v>
      </c>
      <c r="AD13" s="84">
        <f t="shared" si="5"/>
        <v>0.333333333333333</v>
      </c>
      <c r="AE13" s="11">
        <v>2</v>
      </c>
      <c r="AF13" s="14">
        <v>0</v>
      </c>
      <c r="AG13" s="84">
        <f t="shared" si="6"/>
        <v>0</v>
      </c>
      <c r="AH13" s="84">
        <f t="shared" si="7"/>
        <v>0.856728666666667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500</v>
      </c>
      <c r="G14" s="16">
        <f t="shared" si="0"/>
        <v>0.25</v>
      </c>
      <c r="H14" s="19">
        <v>150</v>
      </c>
      <c r="I14" s="11">
        <v>21</v>
      </c>
      <c r="J14" s="13">
        <f>VLOOKUP(B14,[9]鑫e贷客户经理粒度营销数据!$G:$K,5,0)</f>
        <v>61.7</v>
      </c>
      <c r="K14" s="15">
        <f>VLOOKUP(B14,[10]Sheet4!$K:$N,4,0)</f>
        <v>8</v>
      </c>
      <c r="L14" s="20"/>
      <c r="M14" s="20"/>
      <c r="N14" s="15">
        <f t="shared" si="1"/>
        <v>69.7</v>
      </c>
      <c r="O14" s="66">
        <f t="shared" si="2"/>
        <v>0.464666666666667</v>
      </c>
      <c r="P14" s="22" t="s">
        <v>39</v>
      </c>
      <c r="Q14" s="14">
        <v>0</v>
      </c>
      <c r="R14" s="15">
        <f>VLOOKUP(B14,[9]鑫e贷客户经理粒度营销数据!$G:$H,2,0)</f>
        <v>1</v>
      </c>
      <c r="S14" s="77"/>
      <c r="T14" s="75">
        <v>0</v>
      </c>
      <c r="U14" s="75"/>
      <c r="V14" s="15">
        <f t="shared" si="3"/>
        <v>1</v>
      </c>
      <c r="W14" s="78" t="s">
        <v>39</v>
      </c>
      <c r="X14" s="11">
        <v>3</v>
      </c>
      <c r="Y14" s="14">
        <v>0</v>
      </c>
      <c r="Z14" s="15">
        <f>VLOOKUP(B14,[10]Sheet1!$J:$K,2,0)</f>
        <v>1</v>
      </c>
      <c r="AA14" s="77"/>
      <c r="AB14" s="77"/>
      <c r="AC14" s="15">
        <f t="shared" si="4"/>
        <v>1</v>
      </c>
      <c r="AD14" s="86">
        <f t="shared" si="5"/>
        <v>0.333333333333333</v>
      </c>
      <c r="AE14" s="11">
        <v>2</v>
      </c>
      <c r="AF14" s="14">
        <v>3</v>
      </c>
      <c r="AG14" s="86">
        <f t="shared" si="6"/>
        <v>1.5</v>
      </c>
      <c r="AH14" s="84">
        <f t="shared" si="7"/>
        <v>0.396266666666667</v>
      </c>
      <c r="AI14" s="89"/>
    </row>
    <row r="15" ht="18.75" spans="1:35">
      <c r="A15" s="38"/>
      <c r="B15" s="39" t="s">
        <v>59</v>
      </c>
      <c r="C15" s="40">
        <f t="shared" ref="C15:F15" si="9">SUM(C10:C14)</f>
        <v>10000</v>
      </c>
      <c r="D15" s="26">
        <f t="shared" si="9"/>
        <v>0</v>
      </c>
      <c r="E15" s="27"/>
      <c r="F15" s="28">
        <f t="shared" si="9"/>
        <v>9759.5</v>
      </c>
      <c r="G15" s="29">
        <f t="shared" si="0"/>
        <v>0.97595</v>
      </c>
      <c r="H15" s="40">
        <f>SUM(H10:H14)</f>
        <v>750</v>
      </c>
      <c r="I15" s="67">
        <v>27</v>
      </c>
      <c r="J15" s="13">
        <v>269</v>
      </c>
      <c r="K15" s="15">
        <v>25</v>
      </c>
      <c r="L15" s="27"/>
      <c r="M15" s="27"/>
      <c r="N15" s="64">
        <f t="shared" si="1"/>
        <v>294</v>
      </c>
      <c r="O15" s="68">
        <f t="shared" si="2"/>
        <v>0.392</v>
      </c>
      <c r="P15" s="38" t="s">
        <v>39</v>
      </c>
      <c r="Q15" s="27">
        <v>1</v>
      </c>
      <c r="R15" s="15">
        <v>9</v>
      </c>
      <c r="S15" s="63"/>
      <c r="T15" s="75">
        <v>0</v>
      </c>
      <c r="U15" s="63"/>
      <c r="V15" s="64">
        <f t="shared" si="3"/>
        <v>9</v>
      </c>
      <c r="W15" s="39" t="s">
        <v>39</v>
      </c>
      <c r="X15" s="65">
        <f>SUM(X10:X14)</f>
        <v>15</v>
      </c>
      <c r="Y15" s="62">
        <v>0</v>
      </c>
      <c r="Z15" s="15">
        <v>8</v>
      </c>
      <c r="AA15" s="62"/>
      <c r="AB15" s="62"/>
      <c r="AC15" s="64">
        <f t="shared" si="4"/>
        <v>8</v>
      </c>
      <c r="AD15" s="85">
        <f t="shared" si="5"/>
        <v>0.533333333333333</v>
      </c>
      <c r="AE15" s="65">
        <f>SUM(AE10:AE14)</f>
        <v>10</v>
      </c>
      <c r="AF15" s="62">
        <f>SUM(AF10:AF14)</f>
        <v>5</v>
      </c>
      <c r="AG15" s="85">
        <f t="shared" si="6"/>
        <v>0.5</v>
      </c>
      <c r="AH15" s="85">
        <f t="shared" si="7"/>
        <v>0.767303333333333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133</v>
      </c>
      <c r="J16" s="13">
        <f>VLOOKUP(B16,[9]鑫e贷客户经理粒度营销数据!$G:$K,5,0)</f>
        <v>686.7238</v>
      </c>
      <c r="K16" s="15">
        <f>VLOOKUP(B16,[10]Sheet4!$K:$N,4,0)</f>
        <v>354.6</v>
      </c>
      <c r="L16" s="69"/>
      <c r="M16" s="15"/>
      <c r="N16" s="15">
        <f t="shared" si="1"/>
        <v>1041.3238</v>
      </c>
      <c r="O16" s="16">
        <f t="shared" si="2"/>
        <v>0.694215866666667</v>
      </c>
      <c r="P16" s="11">
        <v>65</v>
      </c>
      <c r="Q16" s="15">
        <v>7</v>
      </c>
      <c r="R16" s="15">
        <f>VLOOKUP(B16,[9]鑫e贷客户经理粒度营销数据!$G:$H,2,0)</f>
        <v>69</v>
      </c>
      <c r="S16" s="75"/>
      <c r="T16" s="75">
        <f>VLOOKUP(B16,[10]Sheet3!$K:$L,2,0)</f>
        <v>21</v>
      </c>
      <c r="U16" s="75">
        <v>2</v>
      </c>
      <c r="V16" s="15">
        <f t="shared" si="3"/>
        <v>92</v>
      </c>
      <c r="W16" s="16">
        <f t="shared" ref="W16:W24" si="10">V16/P16</f>
        <v>1.41538461538462</v>
      </c>
      <c r="X16" s="13">
        <v>45</v>
      </c>
      <c r="Y16" s="15">
        <v>6</v>
      </c>
      <c r="Z16" s="15">
        <f>VLOOKUP(B16,[10]Sheet1!$J:$K,2,0)</f>
        <v>81</v>
      </c>
      <c r="AA16" s="83"/>
      <c r="AB16" s="83"/>
      <c r="AC16" s="15">
        <f t="shared" si="4"/>
        <v>81</v>
      </c>
      <c r="AD16" s="84">
        <f t="shared" si="5"/>
        <v>1.8</v>
      </c>
      <c r="AE16" s="11">
        <v>5</v>
      </c>
      <c r="AF16" s="14">
        <v>6</v>
      </c>
      <c r="AG16" s="84">
        <f t="shared" si="6"/>
        <v>1.2</v>
      </c>
      <c r="AH16" s="84">
        <f t="shared" ref="AH16:AH23" si="11">IF(O16&gt;1.2,1.2,O16)*0.6+IF(W16&gt;1.2,1.2,W16)*0.1+IF(AD16&gt;1.2,1.2,AD16)*0.2+IF(AG16&gt;1.2,1.2,AG16)*0.1</f>
        <v>0.89652952</v>
      </c>
      <c r="AI16" s="92">
        <f t="shared" ref="AI16:AI22" si="12">AH16</f>
        <v>0.89652952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14</v>
      </c>
      <c r="J17" s="13">
        <f>VLOOKUP(B17,[9]鑫e贷客户经理粒度营销数据!$G:$K,5,0)</f>
        <v>81.22</v>
      </c>
      <c r="K17" s="15">
        <f>VLOOKUP(B17,[10]Sheet4!$K:$N,4,0)</f>
        <v>106.8948</v>
      </c>
      <c r="L17" s="69"/>
      <c r="M17" s="15"/>
      <c r="N17" s="15">
        <f t="shared" si="1"/>
        <v>188.1148</v>
      </c>
      <c r="O17" s="61">
        <f t="shared" si="2"/>
        <v>0.250819733333333</v>
      </c>
      <c r="P17" s="17">
        <v>65</v>
      </c>
      <c r="Q17" s="15">
        <v>11</v>
      </c>
      <c r="R17" s="15">
        <f>VLOOKUP(B17,[9]鑫e贷客户经理粒度营销数据!$G:$H,2,0)</f>
        <v>49</v>
      </c>
      <c r="S17" s="76">
        <v>14</v>
      </c>
      <c r="T17" s="75">
        <f>VLOOKUP(B17,[10]Sheet3!$K:$L,2,0)</f>
        <v>5</v>
      </c>
      <c r="U17" s="75"/>
      <c r="V17" s="15">
        <f t="shared" si="3"/>
        <v>68</v>
      </c>
      <c r="W17" s="16">
        <f t="shared" si="10"/>
        <v>1.04615384615385</v>
      </c>
      <c r="X17" s="13">
        <v>45</v>
      </c>
      <c r="Y17" s="15">
        <v>10</v>
      </c>
      <c r="Z17" s="15">
        <f>VLOOKUP(B17,[10]Sheet1!$J:$K,2,0)</f>
        <v>41</v>
      </c>
      <c r="AA17" s="83">
        <v>3</v>
      </c>
      <c r="AB17" s="83"/>
      <c r="AC17" s="15">
        <f t="shared" si="4"/>
        <v>44</v>
      </c>
      <c r="AD17" s="84">
        <f t="shared" si="5"/>
        <v>0.977777777777778</v>
      </c>
      <c r="AE17" s="11">
        <v>3</v>
      </c>
      <c r="AF17" s="14">
        <v>12</v>
      </c>
      <c r="AG17" s="84">
        <f t="shared" si="6"/>
        <v>4</v>
      </c>
      <c r="AH17" s="84">
        <f t="shared" si="11"/>
        <v>0.57066278017094</v>
      </c>
      <c r="AI17" s="92">
        <f t="shared" si="12"/>
        <v>0.57066278017094</v>
      </c>
    </row>
    <row r="18" ht="18" customHeight="1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1">
        <v>12</v>
      </c>
      <c r="J18" s="13">
        <f>VLOOKUP(B18,[9]鑫e贷客户经理粒度营销数据!$G:$K,5,0)</f>
        <v>305.6412</v>
      </c>
      <c r="K18" s="15">
        <f>VLOOKUP(B18,[10]Sheet4!$K:$N,4,0)</f>
        <v>122.7916</v>
      </c>
      <c r="L18" s="69"/>
      <c r="M18" s="15"/>
      <c r="N18" s="15">
        <f t="shared" si="1"/>
        <v>428.4328</v>
      </c>
      <c r="O18" s="61">
        <f t="shared" si="2"/>
        <v>0.571243733333333</v>
      </c>
      <c r="P18" s="11">
        <v>65</v>
      </c>
      <c r="Q18" s="15">
        <v>7</v>
      </c>
      <c r="R18" s="15">
        <f>VLOOKUP(B18,[9]鑫e贷客户经理粒度营销数据!$G:$H,2,0)</f>
        <v>33</v>
      </c>
      <c r="S18" s="75"/>
      <c r="T18" s="75">
        <f>VLOOKUP(B18,[10]Sheet3!$K:$L,2,0)</f>
        <v>4</v>
      </c>
      <c r="U18" s="75"/>
      <c r="V18" s="15">
        <f t="shared" si="3"/>
        <v>37</v>
      </c>
      <c r="W18" s="16">
        <f t="shared" si="10"/>
        <v>0.569230769230769</v>
      </c>
      <c r="X18" s="13">
        <v>45</v>
      </c>
      <c r="Y18" s="15">
        <v>1</v>
      </c>
      <c r="Z18" s="15">
        <f>VLOOKUP(B18,[10]Sheet1!$J:$K,2,0)</f>
        <v>15</v>
      </c>
      <c r="AA18" s="83"/>
      <c r="AB18" s="83"/>
      <c r="AC18" s="15">
        <f t="shared" si="4"/>
        <v>15</v>
      </c>
      <c r="AD18" s="84">
        <f t="shared" si="5"/>
        <v>0.333333333333333</v>
      </c>
      <c r="AE18" s="11">
        <v>3</v>
      </c>
      <c r="AF18" s="14">
        <v>0</v>
      </c>
      <c r="AG18" s="84">
        <f t="shared" si="6"/>
        <v>0</v>
      </c>
      <c r="AH18" s="84">
        <f t="shared" si="11"/>
        <v>0.466335983589744</v>
      </c>
      <c r="AI18" s="92">
        <f t="shared" si="12"/>
        <v>0.466335983589744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5">
        <v>20</v>
      </c>
      <c r="J19" s="13">
        <f>VLOOKUP(B19,[9]鑫e贷客户经理粒度营销数据!$G:$K,5,0)</f>
        <v>30</v>
      </c>
      <c r="K19" s="15">
        <f>VLOOKUP(B19,[10]Sheet4!$K:$N,4,0)</f>
        <v>563.026</v>
      </c>
      <c r="L19" s="69"/>
      <c r="M19" s="15"/>
      <c r="N19" s="15">
        <f t="shared" si="1"/>
        <v>593.026</v>
      </c>
      <c r="O19" s="61">
        <f t="shared" si="2"/>
        <v>0.912347692307692</v>
      </c>
      <c r="P19" s="17">
        <v>60</v>
      </c>
      <c r="Q19" s="15">
        <v>16</v>
      </c>
      <c r="R19" s="15">
        <f>VLOOKUP(B19,[9]鑫e贷客户经理粒度营销数据!$G:$H,2,0)</f>
        <v>26</v>
      </c>
      <c r="S19" s="75">
        <v>6</v>
      </c>
      <c r="T19" s="75">
        <f>VLOOKUP(B19,[10]Sheet3!$K:$L,2,0)</f>
        <v>20</v>
      </c>
      <c r="U19" s="75"/>
      <c r="V19" s="15">
        <f t="shared" si="3"/>
        <v>52</v>
      </c>
      <c r="W19" s="16">
        <f t="shared" si="10"/>
        <v>0.866666666666667</v>
      </c>
      <c r="X19" s="13">
        <v>40</v>
      </c>
      <c r="Y19" s="15">
        <v>14</v>
      </c>
      <c r="Z19" s="15">
        <f>VLOOKUP(B19,[10]Sheet1!$J:$K,2,0)</f>
        <v>44</v>
      </c>
      <c r="AA19" s="83">
        <v>6</v>
      </c>
      <c r="AB19" s="83"/>
      <c r="AC19" s="15">
        <f t="shared" si="4"/>
        <v>50</v>
      </c>
      <c r="AD19" s="84">
        <f t="shared" si="5"/>
        <v>1.25</v>
      </c>
      <c r="AE19" s="17">
        <v>3</v>
      </c>
      <c r="AF19" s="14">
        <v>0</v>
      </c>
      <c r="AG19" s="84">
        <f t="shared" si="6"/>
        <v>0</v>
      </c>
      <c r="AH19" s="84">
        <f t="shared" si="11"/>
        <v>0.874075282051282</v>
      </c>
      <c r="AI19" s="93">
        <f t="shared" si="12"/>
        <v>0.874075282051282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1">
        <v>40</v>
      </c>
      <c r="J20" s="13">
        <f>VLOOKUP(B20,[9]鑫e贷客户经理粒度营销数据!$G:$K,5,0)</f>
        <v>75.8</v>
      </c>
      <c r="K20" s="15">
        <f>VLOOKUP(B20,[10]Sheet4!$K:$N,4,0)</f>
        <v>268.2</v>
      </c>
      <c r="L20" s="69"/>
      <c r="M20" s="15"/>
      <c r="N20" s="15">
        <f t="shared" si="1"/>
        <v>344</v>
      </c>
      <c r="O20" s="61">
        <f t="shared" si="2"/>
        <v>0.688</v>
      </c>
      <c r="P20" s="17">
        <v>60</v>
      </c>
      <c r="Q20" s="15">
        <v>1</v>
      </c>
      <c r="R20" s="15">
        <f>VLOOKUP(B20,[9]鑫e贷客户经理粒度营销数据!$G:$H,2,0)</f>
        <v>18</v>
      </c>
      <c r="S20" s="75">
        <v>12</v>
      </c>
      <c r="T20" s="75">
        <f>VLOOKUP(B20,[10]Sheet3!$K:$L,2,0)</f>
        <v>19</v>
      </c>
      <c r="U20" s="75"/>
      <c r="V20" s="15">
        <f t="shared" si="3"/>
        <v>49</v>
      </c>
      <c r="W20" s="16">
        <f t="shared" si="10"/>
        <v>0.816666666666667</v>
      </c>
      <c r="X20" s="13">
        <v>40</v>
      </c>
      <c r="Y20" s="15">
        <v>1</v>
      </c>
      <c r="Z20" s="15">
        <f>VLOOKUP(B20,[10]Sheet1!$J:$K,2,0)</f>
        <v>29</v>
      </c>
      <c r="AA20" s="83">
        <v>2</v>
      </c>
      <c r="AB20" s="83"/>
      <c r="AC20" s="15">
        <f t="shared" si="4"/>
        <v>31</v>
      </c>
      <c r="AD20" s="84">
        <f t="shared" si="5"/>
        <v>0.775</v>
      </c>
      <c r="AE20" s="17">
        <v>2</v>
      </c>
      <c r="AF20" s="14">
        <v>1</v>
      </c>
      <c r="AG20" s="84">
        <f t="shared" si="6"/>
        <v>0.5</v>
      </c>
      <c r="AH20" s="84">
        <f t="shared" si="11"/>
        <v>0.699466666666667</v>
      </c>
      <c r="AI20" s="93">
        <f t="shared" si="12"/>
        <v>0.699466666666667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52</v>
      </c>
      <c r="J21" s="13">
        <f>VLOOKUP(B21,[9]鑫e贷客户经理粒度营销数据!$G:$K,5,0)</f>
        <v>103.8</v>
      </c>
      <c r="K21" s="15">
        <f>VLOOKUP(B21,[10]Sheet4!$K:$N,4,0)</f>
        <v>364.8271</v>
      </c>
      <c r="L21" s="69"/>
      <c r="M21" s="15"/>
      <c r="N21" s="15">
        <f t="shared" si="1"/>
        <v>468.6271</v>
      </c>
      <c r="O21" s="61">
        <f t="shared" si="2"/>
        <v>0.9372542</v>
      </c>
      <c r="P21" s="11">
        <v>60</v>
      </c>
      <c r="Q21" s="15">
        <v>1</v>
      </c>
      <c r="R21" s="15">
        <f>VLOOKUP(B21,[9]鑫e贷客户经理粒度营销数据!$G:$H,2,0)</f>
        <v>17</v>
      </c>
      <c r="S21" s="75">
        <v>6</v>
      </c>
      <c r="T21" s="75">
        <f>VLOOKUP(B21,[10]Sheet3!$K:$L,2,0)</f>
        <v>11</v>
      </c>
      <c r="U21" s="75"/>
      <c r="V21" s="15">
        <f t="shared" si="3"/>
        <v>34</v>
      </c>
      <c r="W21" s="16">
        <f t="shared" si="10"/>
        <v>0.566666666666667</v>
      </c>
      <c r="X21" s="13">
        <v>40</v>
      </c>
      <c r="Y21" s="15">
        <v>1</v>
      </c>
      <c r="Z21" s="15">
        <f>VLOOKUP(B21,[10]Sheet1!$J:$K,2,0)</f>
        <v>28</v>
      </c>
      <c r="AA21" s="83">
        <v>5</v>
      </c>
      <c r="AB21" s="83"/>
      <c r="AC21" s="15">
        <f t="shared" si="4"/>
        <v>33</v>
      </c>
      <c r="AD21" s="84">
        <f t="shared" si="5"/>
        <v>0.825</v>
      </c>
      <c r="AE21" s="11">
        <v>2</v>
      </c>
      <c r="AF21" s="14">
        <v>1</v>
      </c>
      <c r="AG21" s="84">
        <f t="shared" si="6"/>
        <v>0.5</v>
      </c>
      <c r="AH21" s="84">
        <f t="shared" si="11"/>
        <v>0.834019186666667</v>
      </c>
      <c r="AI21" s="93">
        <f t="shared" si="12"/>
        <v>0.834019186666667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20</v>
      </c>
      <c r="J22" s="13">
        <f>VLOOKUP(B22,[9]鑫e贷客户经理粒度营销数据!$G:$K,5,0)</f>
        <v>13.9</v>
      </c>
      <c r="K22" s="15">
        <f>VLOOKUP(B22,[10]Sheet4!$K:$N,4,0)</f>
        <v>438.45</v>
      </c>
      <c r="L22" s="69"/>
      <c r="M22" s="15"/>
      <c r="N22" s="15">
        <f t="shared" si="1"/>
        <v>452.35</v>
      </c>
      <c r="O22" s="61">
        <f t="shared" si="2"/>
        <v>0.9047</v>
      </c>
      <c r="P22" s="11">
        <v>60</v>
      </c>
      <c r="Q22" s="15">
        <v>3</v>
      </c>
      <c r="R22" s="15">
        <f>VLOOKUP(B22,[9]鑫e贷客户经理粒度营销数据!$G:$H,2,0)</f>
        <v>5</v>
      </c>
      <c r="S22" s="75"/>
      <c r="T22" s="75">
        <f>VLOOKUP(B22,[10]Sheet3!$K:$L,2,0)</f>
        <v>31</v>
      </c>
      <c r="U22" s="75"/>
      <c r="V22" s="15">
        <f t="shared" si="3"/>
        <v>36</v>
      </c>
      <c r="W22" s="16">
        <f t="shared" si="10"/>
        <v>0.6</v>
      </c>
      <c r="X22" s="13">
        <v>40</v>
      </c>
      <c r="Y22" s="15">
        <v>3</v>
      </c>
      <c r="Z22" s="15">
        <f>VLOOKUP(B22,[10]Sheet1!$J:$K,2,0)</f>
        <v>35</v>
      </c>
      <c r="AA22" s="83"/>
      <c r="AB22" s="83"/>
      <c r="AC22" s="15">
        <f t="shared" si="4"/>
        <v>35</v>
      </c>
      <c r="AD22" s="84">
        <f t="shared" si="5"/>
        <v>0.875</v>
      </c>
      <c r="AE22" s="11">
        <v>2</v>
      </c>
      <c r="AF22" s="14">
        <v>1</v>
      </c>
      <c r="AG22" s="84">
        <f t="shared" si="6"/>
        <v>0.5</v>
      </c>
      <c r="AH22" s="84">
        <f t="shared" si="11"/>
        <v>0.82782</v>
      </c>
      <c r="AI22" s="93">
        <f t="shared" si="12"/>
        <v>0.82782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290</v>
      </c>
      <c r="J23" s="13">
        <v>1297</v>
      </c>
      <c r="K23" s="15">
        <v>2219</v>
      </c>
      <c r="L23" s="63"/>
      <c r="M23" s="63"/>
      <c r="N23" s="64">
        <f t="shared" si="1"/>
        <v>3516</v>
      </c>
      <c r="O23" s="29">
        <f t="shared" si="2"/>
        <v>0.682718446601942</v>
      </c>
      <c r="P23" s="65">
        <f>SUM(P16:P22)</f>
        <v>435</v>
      </c>
      <c r="Q23" s="63">
        <v>46</v>
      </c>
      <c r="R23" s="15">
        <v>217</v>
      </c>
      <c r="S23" s="63">
        <f>SUM(S16:S21)</f>
        <v>38</v>
      </c>
      <c r="T23" s="75">
        <v>111</v>
      </c>
      <c r="U23" s="63">
        <f>SUM(U16:U21)</f>
        <v>2</v>
      </c>
      <c r="V23" s="64">
        <f t="shared" si="3"/>
        <v>368</v>
      </c>
      <c r="W23" s="29">
        <f t="shared" si="10"/>
        <v>0.845977011494253</v>
      </c>
      <c r="X23" s="65">
        <f>SUM(X16:X22)</f>
        <v>295</v>
      </c>
      <c r="Y23" s="63">
        <v>36</v>
      </c>
      <c r="Z23" s="15">
        <v>273</v>
      </c>
      <c r="AA23" s="62"/>
      <c r="AB23" s="62"/>
      <c r="AC23" s="64">
        <f t="shared" si="4"/>
        <v>273</v>
      </c>
      <c r="AD23" s="85">
        <f t="shared" si="5"/>
        <v>0.925423728813559</v>
      </c>
      <c r="AE23" s="65">
        <f>SUM(AE16:AE22)</f>
        <v>20</v>
      </c>
      <c r="AF23" s="62">
        <f>SUM(AF16:AF22)</f>
        <v>21</v>
      </c>
      <c r="AG23" s="85">
        <f t="shared" si="6"/>
        <v>1.05</v>
      </c>
      <c r="AH23" s="85">
        <f t="shared" si="11"/>
        <v>0.784313514873302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3">C9+C15</f>
        <v>20000</v>
      </c>
      <c r="D24" s="46">
        <f>SUM(D9,D15)</f>
        <v>0</v>
      </c>
      <c r="E24" s="47">
        <f t="shared" si="13"/>
        <v>0</v>
      </c>
      <c r="F24" s="46">
        <f t="shared" si="13"/>
        <v>19357</v>
      </c>
      <c r="G24" s="48">
        <f>F24/C24</f>
        <v>0.96785</v>
      </c>
      <c r="H24" s="44">
        <f t="shared" ref="H24:K24" si="14">H9+H15+H23</f>
        <v>6700</v>
      </c>
      <c r="I24" s="47">
        <f t="shared" si="14"/>
        <v>369</v>
      </c>
      <c r="J24" s="13">
        <f t="shared" si="14"/>
        <v>1840</v>
      </c>
      <c r="K24" s="15">
        <f t="shared" si="14"/>
        <v>2264</v>
      </c>
      <c r="L24" s="47">
        <f>SUM(L9,L15,L23)</f>
        <v>0</v>
      </c>
      <c r="M24" s="47">
        <f>SUM(M4:M23)</f>
        <v>0</v>
      </c>
      <c r="N24" s="46">
        <f>N9+N15+N23</f>
        <v>4104</v>
      </c>
      <c r="O24" s="48">
        <f t="shared" si="2"/>
        <v>0.612537313432836</v>
      </c>
      <c r="P24" s="44">
        <f>P23</f>
        <v>435</v>
      </c>
      <c r="Q24" s="47">
        <f>Q9+Q15+Q23</f>
        <v>47</v>
      </c>
      <c r="R24" s="15">
        <f>R9+R15+R23</f>
        <v>233</v>
      </c>
      <c r="S24" s="47">
        <f>S23+S15+S9</f>
        <v>38</v>
      </c>
      <c r="T24" s="75">
        <f>T9+T15+T23</f>
        <v>111</v>
      </c>
      <c r="U24" s="47">
        <v>2</v>
      </c>
      <c r="V24" s="47">
        <f t="shared" si="3"/>
        <v>384</v>
      </c>
      <c r="W24" s="48">
        <f t="shared" si="10"/>
        <v>0.882758620689655</v>
      </c>
      <c r="X24" s="79">
        <f>SUM(X9,X15,X23)</f>
        <v>327</v>
      </c>
      <c r="Y24" s="47">
        <f>Y9+Y15+Y23</f>
        <v>36</v>
      </c>
      <c r="Z24" s="15">
        <f>Z9+Z15+Z23</f>
        <v>287</v>
      </c>
      <c r="AA24" s="47">
        <f>SUM(AA16:AA23)</f>
        <v>16</v>
      </c>
      <c r="AB24" s="47">
        <f t="shared" ref="AB24:AF24" si="15">SUM(AB9,AB15,AB23)</f>
        <v>0</v>
      </c>
      <c r="AC24" s="47">
        <f t="shared" si="4"/>
        <v>303</v>
      </c>
      <c r="AD24" s="48">
        <f t="shared" si="5"/>
        <v>0.926605504587156</v>
      </c>
      <c r="AE24" s="79">
        <f t="shared" si="15"/>
        <v>41</v>
      </c>
      <c r="AF24" s="87">
        <f t="shared" si="15"/>
        <v>29</v>
      </c>
      <c r="AG24" s="48">
        <f t="shared" si="6"/>
        <v>0.707317073170732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{2c4a6c6b-a53a-4a90-8883-68b600004fca}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{5a94d059-e9ef-42e5-9928-085a42c6ad8f}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{4b49ea2e-0d95-4e48-bb86-636f18467078}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{d96e5f43-e9c1-474b-93bf-b47b021435c9}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{24f8a85e-72ba-43e3-b4c5-03c697635b4a}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{3158f2d8-44c1-4fc3-b987-f1be8163b10e}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{5aafc377-2bef-4e8b-93d5-ca864cdac73d}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{a4719b54-eaa4-4c70-b943-cd8d3742c98d}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{ce40c7f5-1289-4c47-bd78-4ed8a043df00}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{f87c75d0-fd6b-40af-aa04-eaf84249ed9a}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{16a87176-47ca-4153-8e2b-cebd0d1e497d}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{2d6126bf-546d-43d5-acfb-cc9fb9568a45}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{1feb108f-128e-4482-a8d7-18e2b1072bdb}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{ed6cfbae-4724-42be-b5e6-fee5ebf80a7d}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{4a9008da-2b43-422b-a822-765c7ffe53fe}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{a479951a-7eaf-4d1e-ba39-596143ebd08d}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{0ca82487-99e1-4af9-8810-655c955eb104}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{c9d4be11-7add-40ea-b633-6347f99d5de1}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{b0894bc6-8ffd-41fd-80b6-e0f7168026a2}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{4e7a7585-87c5-4332-a73c-759962ce7081}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{0cffb03f-b657-4513-9eb3-6a75d55c5751}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{c43a3325-b121-4c8d-acf5-d134e20ed844}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{5555b2ca-1da8-45c2-befd-1f9407d82dea}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{c02990fe-86da-4ff0-a621-6a5a3dc2ba85}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{3c641502-ecce-4241-bb63-3dce9d55dad3}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{763170ab-7db9-4e11-8c29-967d473b0473}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{a4ad16e8-cf9b-4dcb-a1eb-d6d0f476e138}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{c1564a03-5ad8-4a2d-9cf6-7fd8f30bb77f}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{eaa9a75f-2083-4fef-a227-74ccb44bde60}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{08ebaa1b-60b3-463d-adc1-2a6ae48454db}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{264d22e5-3724-41c2-a8e0-2ff5af88f274}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{50f282c8-784a-44fa-b28e-648eaadfc03b}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{42133b14-bc03-4948-94be-28266c93815c}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{b736c806-3949-4504-b99f-4696299a445b}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{160d8828-2e88-495a-8819-c65cfef1944c}</x14:id>
        </ext>
      </extLst>
    </cfRule>
  </conditionalFormatting>
  <conditionalFormatting sqref="I13 I15:I17 I19 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a6c6b-a53a-4a90-8883-68b600004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a94d059-e9ef-42e5-9928-085a42c6ad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b49ea2e-0d95-4e48-bb86-636f1846707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96e5f43-e9c1-474b-93bf-b47b021435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4f8a85e-72ba-43e3-b4c5-03c697635b4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3158f2d8-44c1-4fc3-b987-f1be8163b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aafc377-2bef-4e8b-93d5-ca864cdac73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4719b54-eaa4-4c70-b943-cd8d3742c98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e40c7f5-1289-4c47-bd78-4ed8a043df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87c75d0-fd6b-40af-aa04-eaf84249ed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16a87176-47ca-4153-8e2b-cebd0d1e4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d6126bf-546d-43d5-acfb-cc9fb9568a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eb108f-128e-4482-a8d7-18e2b1072b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d6cfbae-4724-42be-b5e6-fee5ebf80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a9008da-2b43-422b-a822-765c7ffe53f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a479951a-7eaf-4d1e-ba39-596143ebd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ca82487-99e1-4af9-8810-655c955eb1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9d4be11-7add-40ea-b633-6347f99d5d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0894bc6-8ffd-41fd-80b6-e0f7168026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e7a7585-87c5-4332-a73c-759962ce708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0cffb03f-b657-4513-9eb3-6a75d55c5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43a3325-b121-4c8d-acf5-d134e20ed84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555b2ca-1da8-45c2-befd-1f9407d82d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02990fe-86da-4ff0-a621-6a5a3dc2ba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c641502-ecce-4241-bb63-3dce9d55dad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763170ab-7db9-4e11-8c29-967d473b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4ad16e8-cf9b-4dcb-a1eb-d6d0f476e13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1564a03-5ad8-4a2d-9cf6-7fd8f30bb7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aa9a75f-2083-4fef-a227-74ccb44bde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8ebaa1b-60b3-463d-adc1-2a6ae48454d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264d22e5-3724-41c2-a8e0-2ff5af88f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0f282c8-784a-44fa-b28e-648eaadfc03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2133b14-bc03-4948-94be-28266c9381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736c806-3949-4504-b99f-4696299a44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60d8828-2e88-495a-8819-c65cfef1944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8"/>
  <sheetViews>
    <sheetView tabSelected="1" workbookViewId="0">
      <pane xSplit="2" topLeftCell="C1" activePane="topRight" state="frozen"/>
      <selection/>
      <selection pane="topRight" activeCell="X27" sqref="X27"/>
    </sheetView>
  </sheetViews>
  <sheetFormatPr defaultColWidth="9" defaultRowHeight="13.5"/>
  <cols>
    <col min="4" max="4" width="9" hidden="1" customWidth="1"/>
    <col min="5" max="5" width="9" customWidth="1"/>
    <col min="9" max="9" width="9" customWidth="1"/>
    <col min="10" max="13" width="9" hidden="1" customWidth="1"/>
    <col min="17" max="17" width="9" customWidth="1"/>
    <col min="18" max="21" width="9" hidden="1" customWidth="1"/>
    <col min="22" max="22" width="9.625" customWidth="1"/>
    <col min="25" max="25" width="9" customWidth="1"/>
    <col min="26" max="28" width="9" hidden="1" customWidth="1"/>
  </cols>
  <sheetData>
    <row r="1" ht="23.25" spans="1:35">
      <c r="A1" s="1" t="s">
        <v>809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8.75" spans="1:35">
      <c r="A2" s="2" t="s">
        <v>5</v>
      </c>
      <c r="B2" s="3" t="s">
        <v>6</v>
      </c>
      <c r="C2" s="4" t="s">
        <v>7</v>
      </c>
      <c r="D2" s="4"/>
      <c r="E2" s="4"/>
      <c r="F2" s="4"/>
      <c r="G2" s="4"/>
      <c r="H2" s="2" t="s">
        <v>8</v>
      </c>
      <c r="I2" s="56"/>
      <c r="J2" s="57"/>
      <c r="K2" s="58"/>
      <c r="L2" s="58"/>
      <c r="M2" s="58"/>
      <c r="N2" s="58"/>
      <c r="O2" s="3"/>
      <c r="P2" s="2" t="s">
        <v>9</v>
      </c>
      <c r="Q2" s="56"/>
      <c r="R2" s="57"/>
      <c r="S2" s="58"/>
      <c r="T2" s="58"/>
      <c r="U2" s="58"/>
      <c r="V2" s="58"/>
      <c r="W2" s="3"/>
      <c r="X2" s="73" t="s">
        <v>10</v>
      </c>
      <c r="Y2" s="80"/>
      <c r="Z2" s="80"/>
      <c r="AA2" s="80"/>
      <c r="AB2" s="80"/>
      <c r="AC2" s="80"/>
      <c r="AD2" s="81"/>
      <c r="AE2" s="80" t="s">
        <v>11</v>
      </c>
      <c r="AF2" s="80"/>
      <c r="AG2" s="81"/>
      <c r="AH2" s="81" t="s">
        <v>12</v>
      </c>
      <c r="AI2" s="81" t="s">
        <v>13</v>
      </c>
    </row>
    <row r="3" ht="36.75" spans="1:35">
      <c r="A3" s="5"/>
      <c r="B3" s="6"/>
      <c r="C3" s="7" t="s">
        <v>16</v>
      </c>
      <c r="D3" s="8" t="s">
        <v>17</v>
      </c>
      <c r="E3" s="8" t="s">
        <v>17</v>
      </c>
      <c r="F3" s="9" t="s">
        <v>18</v>
      </c>
      <c r="G3" s="10" t="s">
        <v>19</v>
      </c>
      <c r="H3" s="5" t="s">
        <v>16</v>
      </c>
      <c r="I3" s="59" t="s">
        <v>17</v>
      </c>
      <c r="J3" s="59" t="s">
        <v>20</v>
      </c>
      <c r="K3" s="60" t="s">
        <v>21</v>
      </c>
      <c r="L3" s="60" t="s">
        <v>22</v>
      </c>
      <c r="M3" s="60" t="s">
        <v>23</v>
      </c>
      <c r="N3" s="60" t="s">
        <v>18</v>
      </c>
      <c r="O3" s="6" t="s">
        <v>19</v>
      </c>
      <c r="P3" s="5" t="s">
        <v>16</v>
      </c>
      <c r="Q3" s="74" t="s">
        <v>17</v>
      </c>
      <c r="R3" s="59" t="s">
        <v>20</v>
      </c>
      <c r="S3" s="74" t="s">
        <v>24</v>
      </c>
      <c r="T3" s="74" t="s">
        <v>25</v>
      </c>
      <c r="U3" s="74" t="s">
        <v>23</v>
      </c>
      <c r="V3" s="74" t="s">
        <v>18</v>
      </c>
      <c r="W3" s="6" t="s">
        <v>19</v>
      </c>
      <c r="X3" s="5" t="s">
        <v>16</v>
      </c>
      <c r="Y3" s="60" t="s">
        <v>17</v>
      </c>
      <c r="Z3" s="60" t="s">
        <v>26</v>
      </c>
      <c r="AA3" s="60" t="s">
        <v>27</v>
      </c>
      <c r="AB3" s="74" t="s">
        <v>23</v>
      </c>
      <c r="AC3" s="60" t="s">
        <v>18</v>
      </c>
      <c r="AD3" s="82" t="s">
        <v>19</v>
      </c>
      <c r="AE3" s="60" t="s">
        <v>16</v>
      </c>
      <c r="AF3" s="60" t="s">
        <v>18</v>
      </c>
      <c r="AG3" s="82" t="s">
        <v>19</v>
      </c>
      <c r="AH3" s="88"/>
      <c r="AI3" s="88"/>
    </row>
    <row r="4" ht="17.25" spans="1:35">
      <c r="A4" s="11" t="s">
        <v>37</v>
      </c>
      <c r="B4" s="12" t="s">
        <v>38</v>
      </c>
      <c r="C4" s="13">
        <v>2000</v>
      </c>
      <c r="D4" s="14">
        <v>0</v>
      </c>
      <c r="E4" s="15">
        <v>42.5</v>
      </c>
      <c r="F4" s="14">
        <v>1304.5</v>
      </c>
      <c r="G4" s="16">
        <f t="shared" ref="G4:G15" si="0">F4/C4</f>
        <v>0.65225</v>
      </c>
      <c r="H4" s="13">
        <v>150</v>
      </c>
      <c r="I4" s="14">
        <v>0</v>
      </c>
      <c r="J4" s="13">
        <f>VLOOKUP(B4,[11]鑫e贷客户经理粒度营销数据!$G:$K,5,0)</f>
        <v>63.7</v>
      </c>
      <c r="K4" s="15">
        <v>0</v>
      </c>
      <c r="L4" s="15"/>
      <c r="M4" s="15"/>
      <c r="N4" s="15">
        <f t="shared" ref="N4:N23" si="1">J4+K4+L4+M4</f>
        <v>63.7</v>
      </c>
      <c r="O4" s="16">
        <f t="shared" ref="O4:O24" si="2">N4/H4</f>
        <v>0.424666666666667</v>
      </c>
      <c r="P4" s="11" t="s">
        <v>39</v>
      </c>
      <c r="Q4" s="14">
        <v>0</v>
      </c>
      <c r="R4" s="15">
        <f>VLOOKUP(B4,[11]鑫e贷客户经理粒度营销数据!$G:$K,2,0)</f>
        <v>4</v>
      </c>
      <c r="S4" s="75"/>
      <c r="T4" s="75">
        <v>0</v>
      </c>
      <c r="U4" s="75"/>
      <c r="V4" s="15">
        <f t="shared" ref="V4:V24" si="3">R4+S4+T4+U4</f>
        <v>4</v>
      </c>
      <c r="W4" s="12" t="s">
        <v>39</v>
      </c>
      <c r="X4" s="11">
        <v>3</v>
      </c>
      <c r="Y4" s="14">
        <v>0</v>
      </c>
      <c r="Z4" s="15">
        <f>VLOOKUP(B4,[12]Sheet1!$I:$J,2,0)</f>
        <v>3</v>
      </c>
      <c r="AA4" s="83"/>
      <c r="AB4" s="83"/>
      <c r="AC4" s="15">
        <f t="shared" ref="AC4:AC24" si="4">Z4+AA4+AB4</f>
        <v>3</v>
      </c>
      <c r="AD4" s="84">
        <f t="shared" ref="AD4:AD24" si="5">AC4/X4</f>
        <v>1</v>
      </c>
      <c r="AE4" s="11">
        <v>2</v>
      </c>
      <c r="AF4" s="14">
        <v>2</v>
      </c>
      <c r="AG4" s="84">
        <f t="shared" ref="AG4:AG24" si="6">AF4/AE4</f>
        <v>1</v>
      </c>
      <c r="AH4" s="84">
        <f t="shared" ref="AH4:AH15" si="7">IF(G4&gt;1.2,1.2,G4)*0.6+IF(O4&gt;1.2,1.2,O4)*0.2+IF(AD4&gt;1.2,1.2,AD4)*0.1+IF(AG4&gt;1.2,1.2,AG4)*0.1</f>
        <v>0.676283333333333</v>
      </c>
      <c r="AI4" s="89">
        <f>AH9</f>
        <v>0.781344652406417</v>
      </c>
    </row>
    <row r="5" ht="18" spans="1:35">
      <c r="A5" s="17"/>
      <c r="B5" s="18" t="s">
        <v>44</v>
      </c>
      <c r="C5" s="19">
        <v>2000</v>
      </c>
      <c r="D5" s="14">
        <v>0</v>
      </c>
      <c r="E5" s="20">
        <v>192.5</v>
      </c>
      <c r="F5" s="21">
        <v>2902</v>
      </c>
      <c r="G5" s="16">
        <f t="shared" si="0"/>
        <v>1.451</v>
      </c>
      <c r="H5" s="19">
        <v>150</v>
      </c>
      <c r="I5" s="14">
        <v>23</v>
      </c>
      <c r="J5" s="13">
        <f>VLOOKUP(B5,[11]鑫e贷客户经理粒度营销数据!$G:$K,5,0)</f>
        <v>81.1</v>
      </c>
      <c r="K5" s="15">
        <f>VLOOKUP(B5,[12]Sheet4!$J:$M,4,0)</f>
        <v>10</v>
      </c>
      <c r="L5" s="15"/>
      <c r="M5" s="15"/>
      <c r="N5" s="15">
        <f t="shared" si="1"/>
        <v>91.1</v>
      </c>
      <c r="O5" s="61">
        <f t="shared" si="2"/>
        <v>0.607333333333333</v>
      </c>
      <c r="P5" s="17" t="s">
        <v>39</v>
      </c>
      <c r="Q5" s="14">
        <v>1</v>
      </c>
      <c r="R5" s="15">
        <f>VLOOKUP(B5,[11]鑫e贷客户经理粒度营销数据!$G:$K,2,0)</f>
        <v>1</v>
      </c>
      <c r="S5" s="76"/>
      <c r="T5" s="75">
        <v>0</v>
      </c>
      <c r="U5" s="75"/>
      <c r="V5" s="15">
        <f t="shared" si="3"/>
        <v>1</v>
      </c>
      <c r="W5" s="18" t="s">
        <v>39</v>
      </c>
      <c r="X5" s="11">
        <v>3</v>
      </c>
      <c r="Y5" s="14">
        <v>1</v>
      </c>
      <c r="Z5" s="15">
        <f>VLOOKUP(B5,[12]Sheet1!$I:$J,2,0)</f>
        <v>1</v>
      </c>
      <c r="AA5" s="83"/>
      <c r="AB5" s="83"/>
      <c r="AC5" s="15">
        <f t="shared" si="4"/>
        <v>1</v>
      </c>
      <c r="AD5" s="84">
        <f t="shared" si="5"/>
        <v>0.333333333333333</v>
      </c>
      <c r="AE5" s="11">
        <v>2</v>
      </c>
      <c r="AF5" s="14">
        <v>3</v>
      </c>
      <c r="AG5" s="84">
        <f t="shared" si="6"/>
        <v>1.5</v>
      </c>
      <c r="AH5" s="84">
        <f t="shared" si="7"/>
        <v>0.9948</v>
      </c>
      <c r="AI5" s="89"/>
    </row>
    <row r="6" ht="18" spans="1:35">
      <c r="A6" s="17"/>
      <c r="B6" s="18" t="s">
        <v>48</v>
      </c>
      <c r="C6" s="19">
        <v>2000</v>
      </c>
      <c r="D6" s="14">
        <v>0</v>
      </c>
      <c r="E6" s="20"/>
      <c r="F6" s="21">
        <v>3699</v>
      </c>
      <c r="G6" s="16">
        <f t="shared" si="0"/>
        <v>1.8495</v>
      </c>
      <c r="H6" s="19">
        <v>200</v>
      </c>
      <c r="I6" s="14">
        <v>12</v>
      </c>
      <c r="J6" s="13">
        <f>VLOOKUP(B6,[11]鑫e贷客户经理粒度营销数据!$G:$K,5,0)</f>
        <v>76.4222</v>
      </c>
      <c r="K6" s="15">
        <f>VLOOKUP(B6,[12]Sheet4!$J:$M,4,0)</f>
        <v>13.8</v>
      </c>
      <c r="L6" s="15"/>
      <c r="M6" s="15"/>
      <c r="N6" s="15">
        <f t="shared" si="1"/>
        <v>90.2222</v>
      </c>
      <c r="O6" s="61">
        <f t="shared" si="2"/>
        <v>0.451111</v>
      </c>
      <c r="P6" s="17" t="s">
        <v>39</v>
      </c>
      <c r="Q6" s="14">
        <v>0</v>
      </c>
      <c r="R6" s="15">
        <f>VLOOKUP(B6,[11]鑫e贷客户经理粒度营销数据!$G:$K,2,0)</f>
        <v>1</v>
      </c>
      <c r="S6" s="76"/>
      <c r="T6" s="75">
        <v>0</v>
      </c>
      <c r="U6" s="75"/>
      <c r="V6" s="15">
        <f t="shared" si="3"/>
        <v>1</v>
      </c>
      <c r="W6" s="18" t="s">
        <v>39</v>
      </c>
      <c r="X6" s="11">
        <v>5</v>
      </c>
      <c r="Y6" s="14">
        <v>0</v>
      </c>
      <c r="Z6" s="15">
        <f>VLOOKUP(B6,[12]Sheet1!$I:$J,2,0)</f>
        <v>1</v>
      </c>
      <c r="AA6" s="83"/>
      <c r="AB6" s="83"/>
      <c r="AC6" s="15">
        <f t="shared" si="4"/>
        <v>1</v>
      </c>
      <c r="AD6" s="84">
        <f t="shared" si="5"/>
        <v>0.2</v>
      </c>
      <c r="AE6" s="11">
        <v>3</v>
      </c>
      <c r="AF6" s="14">
        <v>4</v>
      </c>
      <c r="AG6" s="84">
        <f t="shared" si="6"/>
        <v>1.33333333333333</v>
      </c>
      <c r="AH6" s="84">
        <f t="shared" si="7"/>
        <v>0.9502222</v>
      </c>
      <c r="AI6" s="89"/>
    </row>
    <row r="7" ht="17.25" spans="1:35">
      <c r="A7" s="22"/>
      <c r="B7" s="18" t="s">
        <v>53</v>
      </c>
      <c r="C7" s="19">
        <v>2000</v>
      </c>
      <c r="D7" s="14">
        <v>0</v>
      </c>
      <c r="E7" s="20">
        <v>209</v>
      </c>
      <c r="F7" s="14">
        <v>1108</v>
      </c>
      <c r="G7" s="16">
        <f t="shared" si="0"/>
        <v>0.554</v>
      </c>
      <c r="H7" s="19">
        <v>150</v>
      </c>
      <c r="I7" s="14">
        <v>0</v>
      </c>
      <c r="J7" s="13">
        <f>VLOOKUP(B7,[11]鑫e贷客户经理粒度营销数据!$G:$K,5,0)</f>
        <v>0</v>
      </c>
      <c r="K7" s="15">
        <v>0</v>
      </c>
      <c r="L7" s="15"/>
      <c r="M7" s="15"/>
      <c r="N7" s="15">
        <f t="shared" si="1"/>
        <v>0</v>
      </c>
      <c r="O7" s="61">
        <f t="shared" si="2"/>
        <v>0</v>
      </c>
      <c r="P7" s="17" t="s">
        <v>39</v>
      </c>
      <c r="Q7" s="14">
        <v>0</v>
      </c>
      <c r="R7" s="15">
        <f>VLOOKUP(B7,[11]鑫e贷客户经理粒度营销数据!$G:$K,2,0)</f>
        <v>0</v>
      </c>
      <c r="S7" s="76"/>
      <c r="T7" s="75">
        <v>0</v>
      </c>
      <c r="U7" s="75"/>
      <c r="V7" s="15">
        <f t="shared" si="3"/>
        <v>0</v>
      </c>
      <c r="W7" s="18" t="s">
        <v>39</v>
      </c>
      <c r="X7" s="11">
        <v>3</v>
      </c>
      <c r="Y7" s="14">
        <v>0</v>
      </c>
      <c r="Z7" s="15">
        <v>0</v>
      </c>
      <c r="AA7" s="83"/>
      <c r="AB7" s="83"/>
      <c r="AC7" s="15">
        <f t="shared" si="4"/>
        <v>0</v>
      </c>
      <c r="AD7" s="84">
        <f t="shared" si="5"/>
        <v>0</v>
      </c>
      <c r="AE7" s="11">
        <v>2</v>
      </c>
      <c r="AF7" s="14">
        <v>0</v>
      </c>
      <c r="AG7" s="84">
        <f t="shared" si="6"/>
        <v>0</v>
      </c>
      <c r="AH7" s="84">
        <f t="shared" si="7"/>
        <v>0.3324</v>
      </c>
      <c r="AI7" s="89"/>
    </row>
    <row r="8" ht="17.25" spans="1:35">
      <c r="A8" s="22"/>
      <c r="B8" s="12" t="s">
        <v>43</v>
      </c>
      <c r="C8" s="13">
        <v>2000</v>
      </c>
      <c r="D8" s="14"/>
      <c r="E8" s="20"/>
      <c r="F8" s="14">
        <v>584</v>
      </c>
      <c r="G8" s="16">
        <f t="shared" si="0"/>
        <v>0.292</v>
      </c>
      <c r="H8" s="13">
        <v>150</v>
      </c>
      <c r="I8" s="14">
        <v>0</v>
      </c>
      <c r="J8" s="13">
        <f>VLOOKUP(B8,[11]鑫e贷客户经理粒度营销数据!$G:$K,5,0)</f>
        <v>84.526</v>
      </c>
      <c r="K8" s="15">
        <v>0</v>
      </c>
      <c r="L8" s="15"/>
      <c r="M8" s="15"/>
      <c r="N8" s="15">
        <f t="shared" si="1"/>
        <v>84.526</v>
      </c>
      <c r="O8" s="61">
        <f t="shared" si="2"/>
        <v>0.563506666666667</v>
      </c>
      <c r="P8" s="11"/>
      <c r="Q8" s="15">
        <v>0</v>
      </c>
      <c r="R8" s="15">
        <f>VLOOKUP(B8,[11]鑫e贷客户经理粒度营销数据!$G:$K,2,0)</f>
        <v>2</v>
      </c>
      <c r="S8" s="75"/>
      <c r="T8" s="75">
        <v>0</v>
      </c>
      <c r="U8" s="75"/>
      <c r="V8" s="15">
        <f t="shared" si="3"/>
        <v>2</v>
      </c>
      <c r="W8" s="18" t="s">
        <v>39</v>
      </c>
      <c r="X8" s="11">
        <v>3</v>
      </c>
      <c r="Y8" s="14">
        <v>0</v>
      </c>
      <c r="Z8" s="15">
        <f>VLOOKUP(B8,[12]Sheet1!$I:$J,2,0)</f>
        <v>2</v>
      </c>
      <c r="AA8" s="83"/>
      <c r="AB8" s="83"/>
      <c r="AC8" s="15">
        <f t="shared" si="4"/>
        <v>2</v>
      </c>
      <c r="AD8" s="84">
        <f t="shared" si="5"/>
        <v>0.666666666666667</v>
      </c>
      <c r="AE8" s="11">
        <v>2</v>
      </c>
      <c r="AF8" s="14">
        <v>0</v>
      </c>
      <c r="AG8" s="84">
        <f t="shared" si="6"/>
        <v>0</v>
      </c>
      <c r="AH8" s="84">
        <f t="shared" si="7"/>
        <v>0.354568</v>
      </c>
      <c r="AI8" s="89"/>
    </row>
    <row r="9" ht="18.75" spans="1:35">
      <c r="A9" s="23"/>
      <c r="B9" s="24" t="s">
        <v>59</v>
      </c>
      <c r="C9" s="25">
        <f t="shared" ref="C9:F9" si="8">SUM(C4:C8)</f>
        <v>10000</v>
      </c>
      <c r="D9" s="26">
        <f t="shared" si="8"/>
        <v>0</v>
      </c>
      <c r="E9" s="27"/>
      <c r="F9" s="28">
        <f t="shared" si="8"/>
        <v>9597.5</v>
      </c>
      <c r="G9" s="29">
        <f t="shared" si="0"/>
        <v>0.95975</v>
      </c>
      <c r="H9" s="25">
        <f>SUM(H4:H8)</f>
        <v>800</v>
      </c>
      <c r="I9" s="62">
        <v>35</v>
      </c>
      <c r="J9" s="13">
        <v>306</v>
      </c>
      <c r="K9" s="15">
        <v>24</v>
      </c>
      <c r="L9" s="63"/>
      <c r="M9" s="63"/>
      <c r="N9" s="64">
        <f t="shared" si="1"/>
        <v>330</v>
      </c>
      <c r="O9" s="29">
        <f t="shared" si="2"/>
        <v>0.4125</v>
      </c>
      <c r="P9" s="65" t="s">
        <v>39</v>
      </c>
      <c r="Q9" s="63">
        <v>1</v>
      </c>
      <c r="R9" s="15">
        <v>8</v>
      </c>
      <c r="S9" s="63"/>
      <c r="T9" s="75">
        <v>0</v>
      </c>
      <c r="U9" s="63"/>
      <c r="V9" s="64">
        <f t="shared" si="3"/>
        <v>8</v>
      </c>
      <c r="W9" s="24" t="s">
        <v>39</v>
      </c>
      <c r="X9" s="65">
        <f>SUM(X4:X8)</f>
        <v>17</v>
      </c>
      <c r="Y9" s="62">
        <v>1</v>
      </c>
      <c r="Z9" s="15">
        <v>7</v>
      </c>
      <c r="AA9" s="62"/>
      <c r="AB9" s="62"/>
      <c r="AC9" s="64">
        <f t="shared" si="4"/>
        <v>7</v>
      </c>
      <c r="AD9" s="85">
        <f t="shared" si="5"/>
        <v>0.411764705882353</v>
      </c>
      <c r="AE9" s="65">
        <f>SUM(AE4:AE8)</f>
        <v>11</v>
      </c>
      <c r="AF9" s="62">
        <f>SUM(AF4:AF8)</f>
        <v>9</v>
      </c>
      <c r="AG9" s="85">
        <f t="shared" si="6"/>
        <v>0.818181818181818</v>
      </c>
      <c r="AH9" s="85">
        <f t="shared" si="7"/>
        <v>0.781344652406417</v>
      </c>
      <c r="AI9" s="90"/>
    </row>
    <row r="10" ht="18" spans="1:35">
      <c r="A10" s="11" t="s">
        <v>63</v>
      </c>
      <c r="B10" s="30" t="s">
        <v>64</v>
      </c>
      <c r="C10" s="13">
        <v>2000</v>
      </c>
      <c r="D10" s="14">
        <v>0</v>
      </c>
      <c r="E10" s="15">
        <v>32</v>
      </c>
      <c r="F10" s="31">
        <v>2485</v>
      </c>
      <c r="G10" s="16">
        <f t="shared" si="0"/>
        <v>1.2425</v>
      </c>
      <c r="H10" s="13">
        <v>150</v>
      </c>
      <c r="I10" s="14">
        <v>0</v>
      </c>
      <c r="J10" s="13">
        <f>VLOOKUP(B10,[11]鑫e贷客户经理粒度营销数据!$G:$K,5,0)</f>
        <v>0</v>
      </c>
      <c r="K10" s="15">
        <v>0</v>
      </c>
      <c r="L10" s="15"/>
      <c r="M10" s="15"/>
      <c r="N10" s="15">
        <f t="shared" si="1"/>
        <v>0</v>
      </c>
      <c r="O10" s="16">
        <f t="shared" si="2"/>
        <v>0</v>
      </c>
      <c r="P10" s="11" t="s">
        <v>39</v>
      </c>
      <c r="Q10" s="14">
        <v>0</v>
      </c>
      <c r="R10" s="15">
        <f>VLOOKUP(B10,[11]鑫e贷客户经理粒度营销数据!$G:$K,2,0)</f>
        <v>1</v>
      </c>
      <c r="S10" s="75"/>
      <c r="T10" s="75">
        <v>0</v>
      </c>
      <c r="U10" s="75"/>
      <c r="V10" s="15">
        <f t="shared" si="3"/>
        <v>1</v>
      </c>
      <c r="W10" s="12" t="s">
        <v>39</v>
      </c>
      <c r="X10" s="11">
        <v>3</v>
      </c>
      <c r="Y10" s="14">
        <v>0</v>
      </c>
      <c r="Z10" s="15">
        <f>VLOOKUP(B10,[12]Sheet1!$I:$J,2,0)</f>
        <v>1</v>
      </c>
      <c r="AA10" s="83"/>
      <c r="AB10" s="83"/>
      <c r="AC10" s="15">
        <f t="shared" si="4"/>
        <v>1</v>
      </c>
      <c r="AD10" s="84">
        <f t="shared" si="5"/>
        <v>0.333333333333333</v>
      </c>
      <c r="AE10" s="11">
        <v>2</v>
      </c>
      <c r="AF10" s="14">
        <v>0</v>
      </c>
      <c r="AG10" s="84">
        <f t="shared" si="6"/>
        <v>0</v>
      </c>
      <c r="AH10" s="84">
        <f t="shared" si="7"/>
        <v>0.753333333333333</v>
      </c>
      <c r="AI10" s="89">
        <f>AH15</f>
        <v>0.783836666666667</v>
      </c>
    </row>
    <row r="11" ht="18" spans="1:35">
      <c r="A11" s="17"/>
      <c r="B11" s="32" t="s">
        <v>46</v>
      </c>
      <c r="C11" s="19">
        <v>2000</v>
      </c>
      <c r="D11" s="14">
        <v>0</v>
      </c>
      <c r="E11" s="20">
        <v>186</v>
      </c>
      <c r="F11" s="33">
        <v>2956</v>
      </c>
      <c r="G11" s="16">
        <f t="shared" si="0"/>
        <v>1.478</v>
      </c>
      <c r="H11" s="19">
        <v>150</v>
      </c>
      <c r="I11" s="11">
        <v>10</v>
      </c>
      <c r="J11" s="13">
        <f>VLOOKUP(B11,[11]鑫e贷客户经理粒度营销数据!$G:$K,5,0)</f>
        <v>44.0425</v>
      </c>
      <c r="K11" s="15">
        <v>0</v>
      </c>
      <c r="L11" s="20"/>
      <c r="M11" s="20"/>
      <c r="N11" s="15">
        <f t="shared" si="1"/>
        <v>44.0425</v>
      </c>
      <c r="O11" s="61">
        <f t="shared" si="2"/>
        <v>0.293616666666667</v>
      </c>
      <c r="P11" s="17" t="s">
        <v>39</v>
      </c>
      <c r="Q11" s="14">
        <v>0</v>
      </c>
      <c r="R11" s="15">
        <f>VLOOKUP(B11,[11]鑫e贷客户经理粒度营销数据!$G:$K,2,0)</f>
        <v>2</v>
      </c>
      <c r="S11" s="76"/>
      <c r="T11" s="75">
        <v>0</v>
      </c>
      <c r="U11" s="75"/>
      <c r="V11" s="15">
        <f t="shared" si="3"/>
        <v>2</v>
      </c>
      <c r="W11" s="18" t="s">
        <v>39</v>
      </c>
      <c r="X11" s="11">
        <v>3</v>
      </c>
      <c r="Y11" s="14">
        <v>0</v>
      </c>
      <c r="Z11" s="15">
        <f>VLOOKUP(B11,[12]Sheet1!$I:$J,2,0)</f>
        <v>2</v>
      </c>
      <c r="AA11" s="83"/>
      <c r="AB11" s="83"/>
      <c r="AC11" s="15">
        <f t="shared" si="4"/>
        <v>2</v>
      </c>
      <c r="AD11" s="84">
        <f t="shared" si="5"/>
        <v>0.666666666666667</v>
      </c>
      <c r="AE11" s="11">
        <v>2</v>
      </c>
      <c r="AF11" s="14">
        <v>0</v>
      </c>
      <c r="AG11" s="84">
        <f t="shared" si="6"/>
        <v>0</v>
      </c>
      <c r="AH11" s="84">
        <f t="shared" si="7"/>
        <v>0.84539</v>
      </c>
      <c r="AI11" s="89"/>
    </row>
    <row r="12" ht="17.25" spans="1:35">
      <c r="A12" s="17"/>
      <c r="B12" s="32" t="s">
        <v>62</v>
      </c>
      <c r="C12" s="19">
        <v>2000</v>
      </c>
      <c r="D12" s="14">
        <v>0</v>
      </c>
      <c r="E12" s="20"/>
      <c r="F12" s="34">
        <v>1340</v>
      </c>
      <c r="G12" s="16">
        <f t="shared" si="0"/>
        <v>0.67</v>
      </c>
      <c r="H12" s="19">
        <v>150</v>
      </c>
      <c r="I12" s="14">
        <v>1</v>
      </c>
      <c r="J12" s="13">
        <f>VLOOKUP(B12,[11]鑫e贷客户经理粒度营销数据!$G:$K,5,0)</f>
        <v>114.1064</v>
      </c>
      <c r="K12" s="15">
        <v>0</v>
      </c>
      <c r="L12" s="20"/>
      <c r="M12" s="20"/>
      <c r="N12" s="15">
        <f t="shared" si="1"/>
        <v>114.1064</v>
      </c>
      <c r="O12" s="61">
        <f t="shared" si="2"/>
        <v>0.760709333333333</v>
      </c>
      <c r="P12" s="17" t="s">
        <v>39</v>
      </c>
      <c r="Q12" s="14">
        <v>2</v>
      </c>
      <c r="R12" s="15">
        <f>VLOOKUP(B12,[11]鑫e贷客户经理粒度营销数据!$G:$K,2,0)</f>
        <v>5</v>
      </c>
      <c r="S12" s="76"/>
      <c r="T12" s="75">
        <v>0</v>
      </c>
      <c r="U12" s="75"/>
      <c r="V12" s="15">
        <f t="shared" si="3"/>
        <v>5</v>
      </c>
      <c r="W12" s="18" t="s">
        <v>39</v>
      </c>
      <c r="X12" s="11">
        <v>3</v>
      </c>
      <c r="Y12" s="14">
        <v>2</v>
      </c>
      <c r="Z12" s="15">
        <f>VLOOKUP(B12,[12]Sheet1!$I:$J,2,0)</f>
        <v>5</v>
      </c>
      <c r="AA12" s="83"/>
      <c r="AB12" s="83"/>
      <c r="AC12" s="15">
        <f t="shared" si="4"/>
        <v>5</v>
      </c>
      <c r="AD12" s="84">
        <f t="shared" si="5"/>
        <v>1.66666666666667</v>
      </c>
      <c r="AE12" s="11">
        <v>2</v>
      </c>
      <c r="AF12" s="14">
        <v>2</v>
      </c>
      <c r="AG12" s="84">
        <f t="shared" si="6"/>
        <v>1</v>
      </c>
      <c r="AH12" s="84">
        <f t="shared" si="7"/>
        <v>0.774141866666667</v>
      </c>
      <c r="AI12" s="89"/>
    </row>
    <row r="13" ht="17.25" spans="1:35">
      <c r="A13" s="22"/>
      <c r="B13" s="35" t="s">
        <v>74</v>
      </c>
      <c r="C13" s="36">
        <v>2000</v>
      </c>
      <c r="D13" s="20">
        <v>0</v>
      </c>
      <c r="E13" s="20"/>
      <c r="F13" s="37">
        <v>2478.5</v>
      </c>
      <c r="G13" s="16">
        <f t="shared" si="0"/>
        <v>1.23925</v>
      </c>
      <c r="H13" s="19">
        <v>150</v>
      </c>
      <c r="I13" s="13">
        <v>0</v>
      </c>
      <c r="J13" s="13">
        <f>VLOOKUP(B13,[11]鑫e贷客户经理粒度营销数据!$G:$K,5,0)</f>
        <v>61.4351</v>
      </c>
      <c r="K13" s="15">
        <f>VLOOKUP(B13,[12]Sheet4!$J:$M,4,0)</f>
        <v>16.9</v>
      </c>
      <c r="L13" s="20"/>
      <c r="M13" s="20"/>
      <c r="N13" s="15">
        <f t="shared" si="1"/>
        <v>78.3351</v>
      </c>
      <c r="O13" s="61">
        <f t="shared" si="2"/>
        <v>0.522234</v>
      </c>
      <c r="P13" s="22" t="s">
        <v>39</v>
      </c>
      <c r="Q13" s="14">
        <v>0</v>
      </c>
      <c r="R13" s="15">
        <f>VLOOKUP(B13,[11]鑫e贷客户经理粒度营销数据!$G:$K,2,0)</f>
        <v>2</v>
      </c>
      <c r="S13" s="77"/>
      <c r="T13" s="75">
        <v>0</v>
      </c>
      <c r="U13" s="75"/>
      <c r="V13" s="15">
        <f t="shared" si="3"/>
        <v>2</v>
      </c>
      <c r="W13" s="78" t="s">
        <v>39</v>
      </c>
      <c r="X13" s="11">
        <v>3</v>
      </c>
      <c r="Y13" s="14">
        <v>0</v>
      </c>
      <c r="Z13" s="15">
        <f>VLOOKUP(B13,[12]Sheet1!$I:$J,2,0)</f>
        <v>1</v>
      </c>
      <c r="AA13" s="77"/>
      <c r="AB13" s="77"/>
      <c r="AC13" s="15">
        <f t="shared" si="4"/>
        <v>1</v>
      </c>
      <c r="AD13" s="84">
        <f t="shared" si="5"/>
        <v>0.333333333333333</v>
      </c>
      <c r="AE13" s="11">
        <v>2</v>
      </c>
      <c r="AF13" s="14">
        <v>0</v>
      </c>
      <c r="AG13" s="84">
        <f t="shared" si="6"/>
        <v>0</v>
      </c>
      <c r="AH13" s="84">
        <f t="shared" si="7"/>
        <v>0.857780133333333</v>
      </c>
      <c r="AI13" s="89"/>
    </row>
    <row r="14" ht="17.25" spans="1:35">
      <c r="A14" s="22"/>
      <c r="B14" s="35" t="s">
        <v>56</v>
      </c>
      <c r="C14" s="36">
        <v>2000</v>
      </c>
      <c r="D14" s="20">
        <v>0</v>
      </c>
      <c r="E14" s="20"/>
      <c r="F14" s="14">
        <v>500</v>
      </c>
      <c r="G14" s="16">
        <f t="shared" si="0"/>
        <v>0.25</v>
      </c>
      <c r="H14" s="19">
        <v>150</v>
      </c>
      <c r="I14" s="11">
        <v>0</v>
      </c>
      <c r="J14" s="13">
        <f>VLOOKUP(B14,[11]鑫e贷客户经理粒度营销数据!$G:$K,5,0)</f>
        <v>61.7</v>
      </c>
      <c r="K14" s="15">
        <f>VLOOKUP(B14,[12]Sheet4!$J:$M,4,0)</f>
        <v>8</v>
      </c>
      <c r="L14" s="20"/>
      <c r="M14" s="20"/>
      <c r="N14" s="15">
        <f t="shared" si="1"/>
        <v>69.7</v>
      </c>
      <c r="O14" s="66">
        <f t="shared" si="2"/>
        <v>0.464666666666667</v>
      </c>
      <c r="P14" s="22" t="s">
        <v>39</v>
      </c>
      <c r="Q14" s="14">
        <v>0</v>
      </c>
      <c r="R14" s="15">
        <f>VLOOKUP(B14,[11]鑫e贷客户经理粒度营销数据!$G:$K,2,0)</f>
        <v>1</v>
      </c>
      <c r="S14" s="77"/>
      <c r="T14" s="75">
        <v>0</v>
      </c>
      <c r="U14" s="75"/>
      <c r="V14" s="15">
        <f t="shared" si="3"/>
        <v>1</v>
      </c>
      <c r="W14" s="78" t="s">
        <v>39</v>
      </c>
      <c r="X14" s="11">
        <v>3</v>
      </c>
      <c r="Y14" s="14">
        <v>0</v>
      </c>
      <c r="Z14" s="15">
        <f>VLOOKUP(B14,[12]Sheet1!$I:$J,2,0)</f>
        <v>1</v>
      </c>
      <c r="AA14" s="77"/>
      <c r="AB14" s="77"/>
      <c r="AC14" s="15">
        <f t="shared" si="4"/>
        <v>1</v>
      </c>
      <c r="AD14" s="86">
        <f t="shared" si="5"/>
        <v>0.333333333333333</v>
      </c>
      <c r="AE14" s="11">
        <v>2</v>
      </c>
      <c r="AF14" s="14">
        <v>3</v>
      </c>
      <c r="AG14" s="86">
        <f t="shared" si="6"/>
        <v>1.5</v>
      </c>
      <c r="AH14" s="84">
        <f t="shared" si="7"/>
        <v>0.396266666666667</v>
      </c>
      <c r="AI14" s="89"/>
    </row>
    <row r="15" ht="18.75" spans="1:35">
      <c r="A15" s="38"/>
      <c r="B15" s="39" t="s">
        <v>59</v>
      </c>
      <c r="C15" s="40">
        <f t="shared" ref="C15:F15" si="9">SUM(C10:C14)</f>
        <v>10000</v>
      </c>
      <c r="D15" s="26">
        <f t="shared" si="9"/>
        <v>0</v>
      </c>
      <c r="E15" s="27"/>
      <c r="F15" s="28">
        <f t="shared" si="9"/>
        <v>9759.5</v>
      </c>
      <c r="G15" s="29">
        <f t="shared" si="0"/>
        <v>0.97595</v>
      </c>
      <c r="H15" s="40">
        <f>SUM(H10:H14)</f>
        <v>750</v>
      </c>
      <c r="I15" s="67">
        <v>11</v>
      </c>
      <c r="J15" s="13">
        <v>281</v>
      </c>
      <c r="K15" s="15">
        <v>25</v>
      </c>
      <c r="L15" s="27"/>
      <c r="M15" s="27"/>
      <c r="N15" s="64">
        <f t="shared" si="1"/>
        <v>306</v>
      </c>
      <c r="O15" s="68">
        <f t="shared" si="2"/>
        <v>0.408</v>
      </c>
      <c r="P15" s="38" t="s">
        <v>39</v>
      </c>
      <c r="Q15" s="27">
        <v>2</v>
      </c>
      <c r="R15" s="15">
        <v>11</v>
      </c>
      <c r="S15" s="63"/>
      <c r="T15" s="75">
        <v>0</v>
      </c>
      <c r="U15" s="63"/>
      <c r="V15" s="64">
        <f t="shared" si="3"/>
        <v>11</v>
      </c>
      <c r="W15" s="39" t="s">
        <v>39</v>
      </c>
      <c r="X15" s="65">
        <f>SUM(X10:X14)</f>
        <v>15</v>
      </c>
      <c r="Y15" s="62">
        <v>2</v>
      </c>
      <c r="Z15" s="15">
        <v>10</v>
      </c>
      <c r="AA15" s="62"/>
      <c r="AB15" s="62"/>
      <c r="AC15" s="64">
        <f t="shared" si="4"/>
        <v>10</v>
      </c>
      <c r="AD15" s="85">
        <f t="shared" si="5"/>
        <v>0.666666666666667</v>
      </c>
      <c r="AE15" s="65">
        <f>SUM(AE10:AE14)</f>
        <v>10</v>
      </c>
      <c r="AF15" s="62">
        <f>SUM(AF10:AF14)</f>
        <v>5</v>
      </c>
      <c r="AG15" s="85">
        <f t="shared" si="6"/>
        <v>0.5</v>
      </c>
      <c r="AH15" s="85">
        <f t="shared" si="7"/>
        <v>0.783836666666667</v>
      </c>
      <c r="AI15" s="91"/>
    </row>
    <row r="16" ht="18" spans="1:35">
      <c r="A16" s="41" t="s">
        <v>83</v>
      </c>
      <c r="B16" s="12" t="s">
        <v>73</v>
      </c>
      <c r="C16" s="13" t="s">
        <v>39</v>
      </c>
      <c r="D16" s="14" t="s">
        <v>39</v>
      </c>
      <c r="E16" s="13" t="s">
        <v>39</v>
      </c>
      <c r="F16" s="42" t="s">
        <v>39</v>
      </c>
      <c r="G16" s="16" t="s">
        <v>39</v>
      </c>
      <c r="H16" s="13">
        <v>1500</v>
      </c>
      <c r="I16" s="15">
        <v>95</v>
      </c>
      <c r="J16" s="13">
        <f>VLOOKUP(B16,[11]鑫e贷客户经理粒度营销数据!$G:$K,5,0)</f>
        <v>771.4938</v>
      </c>
      <c r="K16" s="15">
        <f>VLOOKUP(B16,[12]Sheet4!$J:$M,4,0)</f>
        <v>364.6</v>
      </c>
      <c r="L16" s="69"/>
      <c r="M16" s="15"/>
      <c r="N16" s="15">
        <f t="shared" si="1"/>
        <v>1136.0938</v>
      </c>
      <c r="O16" s="16">
        <f t="shared" si="2"/>
        <v>0.757395866666667</v>
      </c>
      <c r="P16" s="11">
        <v>65</v>
      </c>
      <c r="Q16" s="15">
        <v>4</v>
      </c>
      <c r="R16" s="15">
        <f>VLOOKUP(B16,[11]鑫e贷客户经理粒度营销数据!$G:$K,2,0)</f>
        <v>71</v>
      </c>
      <c r="S16" s="75"/>
      <c r="T16" s="75">
        <f>VLOOKUP(B16,[12]Sheet3!$K:$L,2,0)</f>
        <v>23</v>
      </c>
      <c r="U16" s="75">
        <v>2</v>
      </c>
      <c r="V16" s="15">
        <f t="shared" si="3"/>
        <v>96</v>
      </c>
      <c r="W16" s="16">
        <f t="shared" ref="W16:W24" si="10">V16/P16</f>
        <v>1.47692307692308</v>
      </c>
      <c r="X16" s="13">
        <v>45</v>
      </c>
      <c r="Y16" s="15">
        <v>2</v>
      </c>
      <c r="Z16" s="15">
        <f>VLOOKUP(B16,[12]Sheet1!$I:$J,2,0)</f>
        <v>83</v>
      </c>
      <c r="AA16" s="83"/>
      <c r="AB16" s="83"/>
      <c r="AC16" s="15">
        <f t="shared" si="4"/>
        <v>83</v>
      </c>
      <c r="AD16" s="84">
        <f t="shared" si="5"/>
        <v>1.84444444444444</v>
      </c>
      <c r="AE16" s="11">
        <v>5</v>
      </c>
      <c r="AF16" s="14">
        <v>6</v>
      </c>
      <c r="AG16" s="84">
        <f t="shared" si="6"/>
        <v>1.2</v>
      </c>
      <c r="AH16" s="84">
        <f t="shared" ref="AH16:AH23" si="11">IF(O16&gt;1.2,1.2,O16)*0.6+IF(W16&gt;1.2,1.2,W16)*0.1+IF(AD16&gt;1.2,1.2,AD16)*0.2+IF(AG16&gt;1.2,1.2,AG16)*0.1</f>
        <v>0.93443752</v>
      </c>
      <c r="AI16" s="92">
        <f t="shared" ref="AI16:AI22" si="12">AH16</f>
        <v>0.93443752</v>
      </c>
    </row>
    <row r="17" ht="17.25" spans="1:35">
      <c r="A17" s="41"/>
      <c r="B17" s="18" t="s">
        <v>66</v>
      </c>
      <c r="C17" s="19" t="s">
        <v>39</v>
      </c>
      <c r="D17" s="14" t="s">
        <v>39</v>
      </c>
      <c r="E17" s="19" t="s">
        <v>39</v>
      </c>
      <c r="F17" s="42" t="s">
        <v>39</v>
      </c>
      <c r="G17" s="16" t="s">
        <v>39</v>
      </c>
      <c r="H17" s="19">
        <v>750</v>
      </c>
      <c r="I17" s="15">
        <v>22</v>
      </c>
      <c r="J17" s="13">
        <f>VLOOKUP(B17,[11]鑫e贷客户经理粒度营销数据!$G:$K,5,0)</f>
        <v>81.22</v>
      </c>
      <c r="K17" s="15">
        <f>VLOOKUP(B17,[12]Sheet4!$J:$M,4,0)</f>
        <v>128.8948</v>
      </c>
      <c r="L17" s="69"/>
      <c r="M17" s="15"/>
      <c r="N17" s="15">
        <f t="shared" si="1"/>
        <v>210.1148</v>
      </c>
      <c r="O17" s="61">
        <f t="shared" si="2"/>
        <v>0.280153066666667</v>
      </c>
      <c r="P17" s="17">
        <v>65</v>
      </c>
      <c r="Q17" s="15">
        <v>6</v>
      </c>
      <c r="R17" s="15">
        <f>VLOOKUP(B17,[11]鑫e贷客户经理粒度营销数据!$G:$K,2,0)</f>
        <v>55</v>
      </c>
      <c r="S17" s="76">
        <v>14</v>
      </c>
      <c r="T17" s="75">
        <f>VLOOKUP(B17,[12]Sheet3!$K:$L,2,0)</f>
        <v>5</v>
      </c>
      <c r="U17" s="75"/>
      <c r="V17" s="15">
        <f t="shared" si="3"/>
        <v>74</v>
      </c>
      <c r="W17" s="16">
        <f t="shared" si="10"/>
        <v>1.13846153846154</v>
      </c>
      <c r="X17" s="13">
        <v>45</v>
      </c>
      <c r="Y17" s="15">
        <v>6</v>
      </c>
      <c r="Z17" s="15">
        <f>VLOOKUP(B17,[12]Sheet1!$I:$J,2,0)</f>
        <v>47</v>
      </c>
      <c r="AA17" s="83">
        <v>3</v>
      </c>
      <c r="AB17" s="83"/>
      <c r="AC17" s="15">
        <f t="shared" si="4"/>
        <v>50</v>
      </c>
      <c r="AD17" s="84">
        <f t="shared" si="5"/>
        <v>1.11111111111111</v>
      </c>
      <c r="AE17" s="11">
        <v>3</v>
      </c>
      <c r="AF17" s="14">
        <v>6</v>
      </c>
      <c r="AG17" s="84">
        <f t="shared" si="6"/>
        <v>2</v>
      </c>
      <c r="AH17" s="84">
        <f t="shared" si="11"/>
        <v>0.624160216068376</v>
      </c>
      <c r="AI17" s="92">
        <f t="shared" si="12"/>
        <v>0.624160216068376</v>
      </c>
    </row>
    <row r="18" ht="18" customHeight="1" spans="1:35">
      <c r="A18" s="41"/>
      <c r="B18" s="12" t="s">
        <v>70</v>
      </c>
      <c r="C18" s="13" t="s">
        <v>39</v>
      </c>
      <c r="D18" s="14" t="s">
        <v>39</v>
      </c>
      <c r="E18" s="13" t="s">
        <v>39</v>
      </c>
      <c r="F18" s="42" t="s">
        <v>39</v>
      </c>
      <c r="G18" s="16" t="s">
        <v>39</v>
      </c>
      <c r="H18" s="19">
        <v>750</v>
      </c>
      <c r="I18" s="11">
        <v>12</v>
      </c>
      <c r="J18" s="13">
        <f>VLOOKUP(B18,[11]鑫e贷客户经理粒度营销数据!$G:$K,5,0)</f>
        <v>307.6412</v>
      </c>
      <c r="K18" s="15">
        <f>VLOOKUP(B18,[12]Sheet4!$J:$M,4,0)</f>
        <v>132.7916</v>
      </c>
      <c r="L18" s="69"/>
      <c r="M18" s="15"/>
      <c r="N18" s="15">
        <f t="shared" si="1"/>
        <v>440.4328</v>
      </c>
      <c r="O18" s="61">
        <f t="shared" si="2"/>
        <v>0.587243733333333</v>
      </c>
      <c r="P18" s="11">
        <v>65</v>
      </c>
      <c r="Q18" s="15">
        <v>8</v>
      </c>
      <c r="R18" s="15">
        <f>VLOOKUP(B18,[11]鑫e贷客户经理粒度营销数据!$G:$K,2,0)</f>
        <v>33</v>
      </c>
      <c r="S18" s="75">
        <v>5</v>
      </c>
      <c r="T18" s="75">
        <f>VLOOKUP(B18,[12]Sheet3!$K:$L,2,0)</f>
        <v>7</v>
      </c>
      <c r="U18" s="75"/>
      <c r="V18" s="15">
        <f t="shared" si="3"/>
        <v>45</v>
      </c>
      <c r="W18" s="16">
        <f t="shared" si="10"/>
        <v>0.692307692307692</v>
      </c>
      <c r="X18" s="13">
        <v>45</v>
      </c>
      <c r="Y18" s="15">
        <v>3</v>
      </c>
      <c r="Z18" s="15">
        <f>VLOOKUP(B18,[12]Sheet1!$I:$J,2,0)</f>
        <v>18</v>
      </c>
      <c r="AA18" s="83"/>
      <c r="AB18" s="83"/>
      <c r="AC18" s="15">
        <f t="shared" si="4"/>
        <v>18</v>
      </c>
      <c r="AD18" s="84">
        <f t="shared" si="5"/>
        <v>0.4</v>
      </c>
      <c r="AE18" s="11">
        <v>3</v>
      </c>
      <c r="AF18" s="14">
        <v>0</v>
      </c>
      <c r="AG18" s="84">
        <f t="shared" si="6"/>
        <v>0</v>
      </c>
      <c r="AH18" s="84">
        <f t="shared" si="11"/>
        <v>0.501577009230769</v>
      </c>
      <c r="AI18" s="92">
        <f t="shared" si="12"/>
        <v>0.501577009230769</v>
      </c>
    </row>
    <row r="19" ht="17.25" spans="1:35">
      <c r="A19" s="41"/>
      <c r="B19" s="18" t="s">
        <v>52</v>
      </c>
      <c r="C19" s="19" t="s">
        <v>39</v>
      </c>
      <c r="D19" s="14" t="s">
        <v>39</v>
      </c>
      <c r="E19" s="19" t="s">
        <v>39</v>
      </c>
      <c r="F19" s="42" t="s">
        <v>39</v>
      </c>
      <c r="G19" s="16" t="s">
        <v>39</v>
      </c>
      <c r="H19" s="19">
        <v>650</v>
      </c>
      <c r="I19" s="11">
        <v>0</v>
      </c>
      <c r="J19" s="13">
        <f>VLOOKUP(B19,[11]鑫e贷客户经理粒度营销数据!$G:$K,5,0)</f>
        <v>30</v>
      </c>
      <c r="K19" s="15">
        <f>VLOOKUP(B19,[12]Sheet4!$J:$M,4,0)</f>
        <v>563.026</v>
      </c>
      <c r="L19" s="69"/>
      <c r="M19" s="15"/>
      <c r="N19" s="15">
        <f t="shared" si="1"/>
        <v>593.026</v>
      </c>
      <c r="O19" s="61">
        <f t="shared" si="2"/>
        <v>0.912347692307692</v>
      </c>
      <c r="P19" s="17">
        <v>60</v>
      </c>
      <c r="Q19" s="15">
        <v>3</v>
      </c>
      <c r="R19" s="15">
        <f>VLOOKUP(B19,[11]鑫e贷客户经理粒度营销数据!$G:$K,2,0)</f>
        <v>28</v>
      </c>
      <c r="S19" s="75">
        <v>6</v>
      </c>
      <c r="T19" s="75">
        <f>VLOOKUP(B19,[12]Sheet3!$K:$L,2,0)</f>
        <v>21</v>
      </c>
      <c r="U19" s="75"/>
      <c r="V19" s="15">
        <f t="shared" si="3"/>
        <v>55</v>
      </c>
      <c r="W19" s="16">
        <f t="shared" si="10"/>
        <v>0.916666666666667</v>
      </c>
      <c r="X19" s="13">
        <v>40</v>
      </c>
      <c r="Y19" s="15">
        <v>2</v>
      </c>
      <c r="Z19" s="15">
        <f>VLOOKUP(B19,[12]Sheet1!$I:$J,2,0)</f>
        <v>46</v>
      </c>
      <c r="AA19" s="83">
        <v>6</v>
      </c>
      <c r="AB19" s="83"/>
      <c r="AC19" s="15">
        <f t="shared" si="4"/>
        <v>52</v>
      </c>
      <c r="AD19" s="84">
        <f t="shared" si="5"/>
        <v>1.3</v>
      </c>
      <c r="AE19" s="17">
        <v>3</v>
      </c>
      <c r="AF19" s="14">
        <v>0</v>
      </c>
      <c r="AG19" s="84">
        <f t="shared" si="6"/>
        <v>0</v>
      </c>
      <c r="AH19" s="84">
        <f t="shared" si="11"/>
        <v>0.879075282051282</v>
      </c>
      <c r="AI19" s="93">
        <f t="shared" si="12"/>
        <v>0.879075282051282</v>
      </c>
    </row>
    <row r="20" ht="17.25" spans="1:35">
      <c r="A20" s="41"/>
      <c r="B20" s="18" t="s">
        <v>35</v>
      </c>
      <c r="C20" s="19" t="s">
        <v>39</v>
      </c>
      <c r="D20" s="14" t="s">
        <v>39</v>
      </c>
      <c r="E20" s="19" t="s">
        <v>39</v>
      </c>
      <c r="F20" s="42" t="s">
        <v>39</v>
      </c>
      <c r="G20" s="16" t="s">
        <v>39</v>
      </c>
      <c r="H20" s="19">
        <v>500</v>
      </c>
      <c r="I20" s="11">
        <v>75</v>
      </c>
      <c r="J20" s="13">
        <f>VLOOKUP(B20,[11]鑫e贷客户经理粒度营销数据!$G:$K,5,0)</f>
        <v>90.8</v>
      </c>
      <c r="K20" s="15">
        <f>VLOOKUP(B20,[12]Sheet4!$J:$M,4,0)</f>
        <v>328.2</v>
      </c>
      <c r="L20" s="69"/>
      <c r="M20" s="15"/>
      <c r="N20" s="15">
        <f t="shared" si="1"/>
        <v>419</v>
      </c>
      <c r="O20" s="61">
        <f t="shared" si="2"/>
        <v>0.838</v>
      </c>
      <c r="P20" s="17">
        <v>60</v>
      </c>
      <c r="Q20" s="15">
        <v>10</v>
      </c>
      <c r="R20" s="15">
        <f>VLOOKUP(B20,[11]鑫e贷客户经理粒度营销数据!$G:$K,2,0)</f>
        <v>26</v>
      </c>
      <c r="S20" s="75">
        <v>12</v>
      </c>
      <c r="T20" s="75">
        <f>VLOOKUP(B20,[12]Sheet3!$K:$L,2,0)</f>
        <v>21</v>
      </c>
      <c r="U20" s="75"/>
      <c r="V20" s="15">
        <f t="shared" si="3"/>
        <v>59</v>
      </c>
      <c r="W20" s="16">
        <f t="shared" si="10"/>
        <v>0.983333333333333</v>
      </c>
      <c r="X20" s="13">
        <v>40</v>
      </c>
      <c r="Y20" s="15">
        <v>4</v>
      </c>
      <c r="Z20" s="15">
        <f>VLOOKUP(B20,[12]Sheet1!$I:$J,2,0)</f>
        <v>33</v>
      </c>
      <c r="AA20" s="83">
        <v>2</v>
      </c>
      <c r="AB20" s="83"/>
      <c r="AC20" s="15">
        <f t="shared" si="4"/>
        <v>35</v>
      </c>
      <c r="AD20" s="84">
        <f t="shared" si="5"/>
        <v>0.875</v>
      </c>
      <c r="AE20" s="17">
        <v>2</v>
      </c>
      <c r="AF20" s="14">
        <v>1</v>
      </c>
      <c r="AG20" s="84">
        <f t="shared" si="6"/>
        <v>0.5</v>
      </c>
      <c r="AH20" s="84">
        <f t="shared" si="11"/>
        <v>0.826133333333333</v>
      </c>
      <c r="AI20" s="93">
        <f t="shared" si="12"/>
        <v>0.826133333333333</v>
      </c>
    </row>
    <row r="21" ht="17.25" spans="1:35">
      <c r="A21" s="41"/>
      <c r="B21" s="12" t="s">
        <v>14</v>
      </c>
      <c r="C21" s="13" t="s">
        <v>39</v>
      </c>
      <c r="D21" s="14" t="s">
        <v>39</v>
      </c>
      <c r="E21" s="13" t="s">
        <v>39</v>
      </c>
      <c r="F21" s="42" t="s">
        <v>39</v>
      </c>
      <c r="G21" s="16" t="s">
        <v>39</v>
      </c>
      <c r="H21" s="19">
        <v>500</v>
      </c>
      <c r="I21" s="15">
        <v>20</v>
      </c>
      <c r="J21" s="13">
        <f>VLOOKUP(B21,[11]鑫e贷客户经理粒度营销数据!$G:$K,5,0)</f>
        <v>103.8</v>
      </c>
      <c r="K21" s="15">
        <f>VLOOKUP(B21,[12]Sheet4!$J:$M,4,0)</f>
        <v>385.3271</v>
      </c>
      <c r="L21" s="69"/>
      <c r="M21" s="15"/>
      <c r="N21" s="15">
        <f t="shared" si="1"/>
        <v>489.1271</v>
      </c>
      <c r="O21" s="61">
        <f t="shared" si="2"/>
        <v>0.9782542</v>
      </c>
      <c r="P21" s="11">
        <v>60</v>
      </c>
      <c r="Q21" s="15">
        <v>2</v>
      </c>
      <c r="R21" s="15">
        <f>VLOOKUP(B21,[11]鑫e贷客户经理粒度营销数据!$G:$K,2,0)</f>
        <v>19</v>
      </c>
      <c r="S21" s="75">
        <v>6</v>
      </c>
      <c r="T21" s="75">
        <f>VLOOKUP(B21,[12]Sheet3!$K:$L,2,0)</f>
        <v>11</v>
      </c>
      <c r="U21" s="75"/>
      <c r="V21" s="15">
        <f t="shared" si="3"/>
        <v>36</v>
      </c>
      <c r="W21" s="16">
        <f t="shared" si="10"/>
        <v>0.6</v>
      </c>
      <c r="X21" s="13">
        <v>40</v>
      </c>
      <c r="Y21" s="15">
        <v>2</v>
      </c>
      <c r="Z21" s="15">
        <f>VLOOKUP(B21,[12]Sheet1!$I:$J,2,0)</f>
        <v>30</v>
      </c>
      <c r="AA21" s="83">
        <v>5</v>
      </c>
      <c r="AB21" s="83"/>
      <c r="AC21" s="15">
        <f t="shared" si="4"/>
        <v>35</v>
      </c>
      <c r="AD21" s="84">
        <f t="shared" si="5"/>
        <v>0.875</v>
      </c>
      <c r="AE21" s="11">
        <v>2</v>
      </c>
      <c r="AF21" s="14">
        <v>1</v>
      </c>
      <c r="AG21" s="84">
        <f t="shared" si="6"/>
        <v>0.5</v>
      </c>
      <c r="AH21" s="84">
        <f t="shared" si="11"/>
        <v>0.87195252</v>
      </c>
      <c r="AI21" s="93">
        <f t="shared" si="12"/>
        <v>0.87195252</v>
      </c>
    </row>
    <row r="22" ht="17.25" spans="1:35">
      <c r="A22" s="41"/>
      <c r="B22" s="12" t="s">
        <v>47</v>
      </c>
      <c r="C22" s="13" t="s">
        <v>39</v>
      </c>
      <c r="D22" s="14" t="s">
        <v>39</v>
      </c>
      <c r="E22" s="13" t="s">
        <v>39</v>
      </c>
      <c r="F22" s="42" t="s">
        <v>39</v>
      </c>
      <c r="G22" s="16" t="s">
        <v>39</v>
      </c>
      <c r="H22" s="13">
        <v>500</v>
      </c>
      <c r="I22" s="14">
        <v>41</v>
      </c>
      <c r="J22" s="13">
        <f>VLOOKUP(B22,[11]鑫e贷客户经理粒度营销数据!$G:$K,5,0)</f>
        <v>13.9</v>
      </c>
      <c r="K22" s="15">
        <f>VLOOKUP(B22,[12]Sheet4!$J:$M,4,0)</f>
        <v>479.45</v>
      </c>
      <c r="L22" s="69"/>
      <c r="M22" s="15"/>
      <c r="N22" s="15">
        <f t="shared" si="1"/>
        <v>493.35</v>
      </c>
      <c r="O22" s="61">
        <f t="shared" si="2"/>
        <v>0.9867</v>
      </c>
      <c r="P22" s="11">
        <v>60</v>
      </c>
      <c r="Q22" s="15">
        <v>19</v>
      </c>
      <c r="R22" s="15">
        <f>VLOOKUP(B22,[11]鑫e贷客户经理粒度营销数据!$G:$K,2,0)</f>
        <v>24</v>
      </c>
      <c r="S22" s="75"/>
      <c r="T22" s="75">
        <f>VLOOKUP(B22,[12]Sheet3!$K:$L,2,0)</f>
        <v>31</v>
      </c>
      <c r="U22" s="75"/>
      <c r="V22" s="15">
        <f t="shared" si="3"/>
        <v>55</v>
      </c>
      <c r="W22" s="16">
        <f t="shared" si="10"/>
        <v>0.916666666666667</v>
      </c>
      <c r="X22" s="13">
        <v>40</v>
      </c>
      <c r="Y22" s="15">
        <v>15</v>
      </c>
      <c r="Z22" s="15">
        <f>VLOOKUP(B22,[12]Sheet1!$I:$J,2,0)</f>
        <v>50</v>
      </c>
      <c r="AA22" s="83"/>
      <c r="AB22" s="83"/>
      <c r="AC22" s="15">
        <f t="shared" si="4"/>
        <v>50</v>
      </c>
      <c r="AD22" s="84">
        <f t="shared" si="5"/>
        <v>1.25</v>
      </c>
      <c r="AE22" s="11">
        <v>2</v>
      </c>
      <c r="AF22" s="14">
        <v>1</v>
      </c>
      <c r="AG22" s="84">
        <f t="shared" si="6"/>
        <v>0.5</v>
      </c>
      <c r="AH22" s="84">
        <f t="shared" si="11"/>
        <v>0.973686666666667</v>
      </c>
      <c r="AI22" s="93">
        <f t="shared" si="12"/>
        <v>0.973686666666667</v>
      </c>
    </row>
    <row r="23" ht="18.75" spans="1:35">
      <c r="A23" s="43"/>
      <c r="B23" s="24" t="s">
        <v>59</v>
      </c>
      <c r="C23" s="25" t="s">
        <v>39</v>
      </c>
      <c r="D23" s="26" t="s">
        <v>39</v>
      </c>
      <c r="E23" s="25" t="s">
        <v>39</v>
      </c>
      <c r="F23" s="26" t="s">
        <v>39</v>
      </c>
      <c r="G23" s="29" t="s">
        <v>39</v>
      </c>
      <c r="H23" s="25">
        <f>SUM(H16:H22)</f>
        <v>5150</v>
      </c>
      <c r="I23" s="63">
        <v>265</v>
      </c>
      <c r="J23" s="13">
        <v>1399</v>
      </c>
      <c r="K23" s="15">
        <v>2382</v>
      </c>
      <c r="L23" s="63"/>
      <c r="M23" s="63"/>
      <c r="N23" s="64">
        <f t="shared" si="1"/>
        <v>3781</v>
      </c>
      <c r="O23" s="29">
        <f t="shared" si="2"/>
        <v>0.734174757281553</v>
      </c>
      <c r="P23" s="65">
        <f>SUM(P16:P22)</f>
        <v>435</v>
      </c>
      <c r="Q23" s="63">
        <v>52</v>
      </c>
      <c r="R23" s="15">
        <v>256</v>
      </c>
      <c r="S23" s="63">
        <f>SUM(S16:S21)</f>
        <v>43</v>
      </c>
      <c r="T23" s="75">
        <v>119</v>
      </c>
      <c r="U23" s="63">
        <f>SUM(U16:U21)</f>
        <v>2</v>
      </c>
      <c r="V23" s="64">
        <f t="shared" si="3"/>
        <v>420</v>
      </c>
      <c r="W23" s="29">
        <f t="shared" si="10"/>
        <v>0.96551724137931</v>
      </c>
      <c r="X23" s="65">
        <f>SUM(X16:X22)</f>
        <v>295</v>
      </c>
      <c r="Y23" s="63">
        <v>34</v>
      </c>
      <c r="Z23" s="15">
        <v>307</v>
      </c>
      <c r="AA23" s="62"/>
      <c r="AB23" s="62"/>
      <c r="AC23" s="64">
        <f t="shared" si="4"/>
        <v>307</v>
      </c>
      <c r="AD23" s="85">
        <f t="shared" si="5"/>
        <v>1.04067796610169</v>
      </c>
      <c r="AE23" s="65">
        <f>SUM(AE16:AE22)</f>
        <v>20</v>
      </c>
      <c r="AF23" s="62">
        <f>SUM(AF16:AF22)</f>
        <v>15</v>
      </c>
      <c r="AG23" s="85">
        <f t="shared" si="6"/>
        <v>0.75</v>
      </c>
      <c r="AH23" s="85">
        <f t="shared" si="11"/>
        <v>0.820192171727202</v>
      </c>
      <c r="AI23" s="90" t="s">
        <v>39</v>
      </c>
    </row>
    <row r="24" ht="19.5" spans="1:35">
      <c r="A24" s="44" t="s">
        <v>59</v>
      </c>
      <c r="B24" s="45"/>
      <c r="C24" s="44">
        <f t="shared" ref="C24:F24" si="13">C9+C15</f>
        <v>20000</v>
      </c>
      <c r="D24" s="46">
        <f>SUM(D9,D15)</f>
        <v>0</v>
      </c>
      <c r="E24" s="47">
        <f t="shared" si="13"/>
        <v>0</v>
      </c>
      <c r="F24" s="46">
        <f t="shared" si="13"/>
        <v>19357</v>
      </c>
      <c r="G24" s="48">
        <f>F24/C24</f>
        <v>0.96785</v>
      </c>
      <c r="H24" s="44">
        <f t="shared" ref="H24:K24" si="14">H9+H15+H23</f>
        <v>6700</v>
      </c>
      <c r="I24" s="47">
        <f t="shared" si="14"/>
        <v>311</v>
      </c>
      <c r="J24" s="13">
        <f t="shared" si="14"/>
        <v>1986</v>
      </c>
      <c r="K24" s="15">
        <f>K9+K15+K23</f>
        <v>2431</v>
      </c>
      <c r="L24" s="47">
        <f>SUM(L9,L15,L23)</f>
        <v>0</v>
      </c>
      <c r="M24" s="47">
        <f>SUM(M4:M23)</f>
        <v>0</v>
      </c>
      <c r="N24" s="46">
        <f t="shared" ref="N24:R24" si="15">N9+N15+N23</f>
        <v>4417</v>
      </c>
      <c r="O24" s="48">
        <f t="shared" si="2"/>
        <v>0.659253731343284</v>
      </c>
      <c r="P24" s="44">
        <f>P23</f>
        <v>435</v>
      </c>
      <c r="Q24" s="47">
        <f t="shared" si="15"/>
        <v>55</v>
      </c>
      <c r="R24" s="15">
        <f t="shared" si="15"/>
        <v>275</v>
      </c>
      <c r="S24" s="47">
        <f>S23+S15+S9</f>
        <v>43</v>
      </c>
      <c r="T24" s="75">
        <f>T9+T15+T23</f>
        <v>119</v>
      </c>
      <c r="U24" s="47">
        <v>2</v>
      </c>
      <c r="V24" s="47">
        <f t="shared" si="3"/>
        <v>439</v>
      </c>
      <c r="W24" s="48">
        <f t="shared" si="10"/>
        <v>1.00919540229885</v>
      </c>
      <c r="X24" s="79">
        <f>SUM(X9,X15,X23)</f>
        <v>327</v>
      </c>
      <c r="Y24" s="47">
        <f>Y9+Y15+Y23</f>
        <v>37</v>
      </c>
      <c r="Z24" s="15">
        <f>Z9+Z15+Z23</f>
        <v>324</v>
      </c>
      <c r="AA24" s="47">
        <f>SUM(AA16:AA23)</f>
        <v>16</v>
      </c>
      <c r="AB24" s="47">
        <f t="shared" ref="AB24:AF24" si="16">SUM(AB9,AB15,AB23)</f>
        <v>0</v>
      </c>
      <c r="AC24" s="47">
        <f t="shared" si="4"/>
        <v>340</v>
      </c>
      <c r="AD24" s="48">
        <f t="shared" si="5"/>
        <v>1.03975535168196</v>
      </c>
      <c r="AE24" s="79">
        <f t="shared" si="16"/>
        <v>41</v>
      </c>
      <c r="AF24" s="87">
        <f t="shared" si="16"/>
        <v>29</v>
      </c>
      <c r="AG24" s="48">
        <f t="shared" si="6"/>
        <v>0.707317073170732</v>
      </c>
      <c r="AH24" s="48" t="s">
        <v>39</v>
      </c>
      <c r="AI24" s="94" t="s">
        <v>39</v>
      </c>
    </row>
    <row r="25" ht="18" spans="1:35">
      <c r="A25" s="49" t="s">
        <v>99</v>
      </c>
      <c r="B25" s="50"/>
      <c r="C25" s="50"/>
      <c r="D25" s="50"/>
      <c r="E25" s="50"/>
      <c r="F25" s="50"/>
      <c r="G25" s="50"/>
      <c r="H25" s="50"/>
      <c r="I25" s="50"/>
      <c r="J25" s="70"/>
      <c r="K25" s="70"/>
      <c r="L25" s="70"/>
      <c r="M25" s="70"/>
      <c r="N25" s="70"/>
      <c r="O25" s="71"/>
      <c r="P25" s="72"/>
      <c r="Q25" s="70"/>
      <c r="R25" s="70"/>
      <c r="S25" s="72"/>
      <c r="T25" s="72"/>
      <c r="U25" s="72"/>
      <c r="V25" s="72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95"/>
      <c r="AI25" s="96"/>
    </row>
    <row r="26" ht="16.5" spans="1:35">
      <c r="A26" s="51" t="s">
        <v>102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ht="18" spans="1:35">
      <c r="A27" s="49" t="s">
        <v>105</v>
      </c>
      <c r="B27" s="50"/>
      <c r="C27" s="50"/>
      <c r="D27" s="50"/>
      <c r="E27" s="50"/>
      <c r="F27" s="50"/>
      <c r="G27" s="50"/>
      <c r="H27" s="50"/>
      <c r="I27" s="50"/>
      <c r="J27" s="70"/>
      <c r="K27" s="70"/>
      <c r="L27" s="70"/>
      <c r="M27" s="70"/>
      <c r="N27" s="70"/>
      <c r="O27" s="71"/>
      <c r="P27" s="72"/>
      <c r="Q27" s="70"/>
      <c r="R27" s="70"/>
      <c r="S27" s="72"/>
      <c r="T27" s="72"/>
      <c r="U27" s="72"/>
      <c r="V27" s="72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95"/>
      <c r="AI27" s="96"/>
    </row>
    <row r="28" ht="18" spans="1:35">
      <c r="A28" s="49" t="s">
        <v>109</v>
      </c>
      <c r="B28" s="50"/>
      <c r="C28" s="50"/>
      <c r="D28" s="50"/>
      <c r="E28" s="50"/>
      <c r="F28" s="50"/>
      <c r="G28" s="50"/>
      <c r="H28" s="50"/>
      <c r="I28" s="50"/>
      <c r="J28" s="70"/>
      <c r="K28" s="70"/>
      <c r="L28" s="70"/>
      <c r="M28" s="70"/>
      <c r="N28" s="70"/>
      <c r="O28" s="71"/>
      <c r="P28" s="72"/>
      <c r="Q28" s="70"/>
      <c r="R28" s="70"/>
      <c r="S28" s="72"/>
      <c r="T28" s="72"/>
      <c r="U28" s="72"/>
      <c r="V28" s="72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95"/>
      <c r="AI28" s="96"/>
    </row>
    <row r="29" customFormat="1"/>
    <row r="30" customFormat="1" spans="1:4">
      <c r="A30" t="s">
        <v>790</v>
      </c>
      <c r="B30" t="s">
        <v>791</v>
      </c>
      <c r="D30" t="s">
        <v>792</v>
      </c>
    </row>
    <row r="31" customFormat="1" spans="1:4">
      <c r="A31" t="s">
        <v>793</v>
      </c>
      <c r="B31" s="52" t="s">
        <v>21</v>
      </c>
      <c r="D31" t="s">
        <v>794</v>
      </c>
    </row>
    <row r="32" customFormat="1" spans="1:4">
      <c r="A32" t="s">
        <v>795</v>
      </c>
      <c r="B32" s="52" t="s">
        <v>22</v>
      </c>
      <c r="D32" t="s">
        <v>796</v>
      </c>
    </row>
    <row r="33" customFormat="1" spans="1:4">
      <c r="A33" t="s">
        <v>797</v>
      </c>
      <c r="B33" s="52" t="s">
        <v>23</v>
      </c>
      <c r="D33" t="s">
        <v>798</v>
      </c>
    </row>
    <row r="34" customFormat="1" spans="1:4">
      <c r="A34" t="s">
        <v>799</v>
      </c>
      <c r="B34" s="53" t="s">
        <v>800</v>
      </c>
      <c r="D34" t="s">
        <v>801</v>
      </c>
    </row>
    <row r="35" customFormat="1" spans="1:4">
      <c r="A35" t="s">
        <v>802</v>
      </c>
      <c r="B35" s="53" t="s">
        <v>25</v>
      </c>
      <c r="D35" t="s">
        <v>794</v>
      </c>
    </row>
    <row r="36" customFormat="1" spans="1:4">
      <c r="A36" t="s">
        <v>803</v>
      </c>
      <c r="B36" s="54" t="s">
        <v>26</v>
      </c>
      <c r="D36" t="s">
        <v>794</v>
      </c>
    </row>
    <row r="37" customFormat="1" spans="1:4">
      <c r="A37" t="s">
        <v>804</v>
      </c>
      <c r="B37" s="54" t="s">
        <v>27</v>
      </c>
      <c r="D37" t="s">
        <v>805</v>
      </c>
    </row>
    <row r="38" customFormat="1" spans="1:4">
      <c r="A38" t="s">
        <v>806</v>
      </c>
      <c r="B38" s="55" t="s">
        <v>11</v>
      </c>
      <c r="D38" t="s">
        <v>796</v>
      </c>
    </row>
  </sheetData>
  <mergeCells count="17">
    <mergeCell ref="A1:AI1"/>
    <mergeCell ref="C2:G2"/>
    <mergeCell ref="H2:O2"/>
    <mergeCell ref="P2:W2"/>
    <mergeCell ref="X2:AD2"/>
    <mergeCell ref="AE2:AG2"/>
    <mergeCell ref="A24:B24"/>
    <mergeCell ref="A26:AI26"/>
    <mergeCell ref="A2:A3"/>
    <mergeCell ref="A4:A9"/>
    <mergeCell ref="A10:A15"/>
    <mergeCell ref="A16:A23"/>
    <mergeCell ref="B2:B3"/>
    <mergeCell ref="AH2:AH3"/>
    <mergeCell ref="AI2:AI3"/>
    <mergeCell ref="AI4:AI9"/>
    <mergeCell ref="AI10:AI15"/>
  </mergeCells>
  <conditionalFormatting sqref="G2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{b0c9197a-cc20-4d15-82ce-a166e5a2caea}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{df130a4b-f4df-4e26-a741-966a33cdc194}</x14:id>
        </ext>
      </extLst>
    </cfRule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{35fab01c-fd05-4bbf-86df-6dfa27d250c0}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{6effd5a2-986b-4a5c-8ed7-2f5360bf280d}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{722b7e81-3efc-477c-b417-b4bd2e73b617}</x14:id>
        </ext>
      </extLst>
    </cfRule>
  </conditionalFormatting>
  <conditionalFormatting sqref="N4:N23">
    <cfRule type="top10" dxfId="2" priority="14" rank="3"/>
  </conditionalFormatting>
  <conditionalFormatting sqref="O4:O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{5fdd7e0b-c975-4bd7-9e97-52528575cd40}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{ce57594c-c3ad-405c-a6b8-41f2e5426fe5}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{1b1c7e09-5521-420e-9a2d-da2c1829f839}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{9230fea5-e48e-4f75-ae44-916e24bb9441}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{b238f5ea-856a-4bc4-965d-f17d97199cd2}</x14:id>
        </ext>
      </extLst>
    </cfRule>
  </conditionalFormatting>
  <conditionalFormatting sqref="V4:V23">
    <cfRule type="top10" dxfId="2" priority="13" rank="3"/>
  </conditionalFormatting>
  <conditionalFormatting sqref="W16:W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{c7d75ec2-f704-419b-963e-5f44bc5f465a}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{a20471ba-924e-464d-8158-80dfac083356}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{824292e5-5041-4c2e-9ab9-91b36d983ad8}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{2b0909c3-efc7-4e17-814f-d1ab946ff177}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{7440d0c2-8090-4d57-8166-94fbb9f30ce7}</x14:id>
        </ext>
      </extLst>
    </cfRule>
  </conditionalFormatting>
  <conditionalFormatting sqref="AC4:AC23">
    <cfRule type="top10" dxfId="2" priority="6" rank="3"/>
  </conditionalFormatting>
  <conditionalFormatting sqref="AD4:AD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{f97a8713-7009-48b3-91c3-5afc51dd206b}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{b2379203-2794-4c95-95df-cdd0775ccdde}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{3977ede3-db8e-4c7f-a7aa-81d4ea730f8c}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{e44b1c16-8022-4082-bb7a-ab7b8dbc92ce}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{229ca94a-e211-49ba-bda3-bc97c448f29d}</x14:id>
        </ext>
      </extLst>
    </cfRule>
  </conditionalFormatting>
  <conditionalFormatting sqref="AG4:AG2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{3f0bbd3a-6847-444c-b617-82b5cde81147}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{ed329d83-0954-4f5f-98ab-eb1d2fd7907d}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{881cac88-45a0-48af-aa1e-10eacf1fc4ce}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{6e71e83d-bc75-4aec-9dd7-a55a65efa395}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{4289a27d-81f7-4c3d-b5c2-cc316d223bd8}</x14:id>
        </ext>
      </extLst>
    </cfRule>
  </conditionalFormatting>
  <conditionalFormatting sqref="AH4:AH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{e6e3ce57-6b05-44fd-a68f-bf29011b0c0c}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{dfe0b6c9-0cf3-4c4e-9620-9fa461260931}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{a2e23600-9160-4581-9dd6-bf7fd03c35da}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{e08764a4-6638-41b8-96da-748406601ba6}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{61027dcb-8b95-434c-bcf3-9b81569e26f7}</x14:id>
        </ext>
      </extLst>
    </cfRule>
  </conditionalFormatting>
  <conditionalFormatting sqref="D4:E8 D10:E14">
    <cfRule type="cellIs" dxfId="0" priority="25" operator="greaterThan">
      <formula>0</formula>
    </cfRule>
  </conditionalFormatting>
  <conditionalFormatting sqref="G4:G21 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{6162d8db-e538-4089-bced-50811b0c9775}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{c1d7f9bd-8c02-4ce1-b300-53f37bbcade9}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{83bf3f07-6306-4d75-8d2c-27b40988a5b0}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{f74db98c-335f-4d87-a3aa-7ba8cc1dad15}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{8e0b90de-98b9-46ab-8556-8b6e74833bc6}</x14:id>
        </ext>
      </extLst>
    </cfRule>
  </conditionalFormatting>
  <conditionalFormatting sqref="I15:I17 I21">
    <cfRule type="cellIs" dxfId="1" priority="7" operator="equal">
      <formula>0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c9197a-cc20-4d15-82ce-a166e5a2c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130a4b-f4df-4e26-a741-966a33cdc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5fab01c-fd05-4bbf-86df-6dfa27d250c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ffd5a2-986b-4a5c-8ed7-2f5360bf28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22b7e81-3efc-477c-b417-b4bd2e73b61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5fdd7e0b-c975-4bd7-9e97-52528575c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e57594c-c3ad-405c-a6b8-41f2e5426fe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b1c7e09-5521-420e-9a2d-da2c1829f83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30fea5-e48e-4f75-ae44-916e24bb94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238f5ea-856a-4bc4-965d-f17d97199cd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O4:O23</xm:sqref>
        </x14:conditionalFormatting>
        <x14:conditionalFormatting xmlns:xm="http://schemas.microsoft.com/office/excel/2006/main">
          <x14:cfRule type="dataBar" id="{c7d75ec2-f704-419b-963e-5f44bc5f4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20471ba-924e-464d-8158-80dfac0833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24292e5-5041-4c2e-9ab9-91b36d983a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0909c3-efc7-4e17-814f-d1ab946ff17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440d0c2-8090-4d57-8166-94fbb9f30ce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W16:W23</xm:sqref>
        </x14:conditionalFormatting>
        <x14:conditionalFormatting xmlns:xm="http://schemas.microsoft.com/office/excel/2006/main">
          <x14:cfRule type="dataBar" id="{f97a8713-7009-48b3-91c3-5afc51dd2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2379203-2794-4c95-95df-cdd0775ccd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977ede3-db8e-4c7f-a7aa-81d4ea730f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4b1c16-8022-4082-bb7a-ab7b8dbc92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29ca94a-e211-49ba-bda3-bc97c448f29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AD4:AD23</xm:sqref>
        </x14:conditionalFormatting>
        <x14:conditionalFormatting xmlns:xm="http://schemas.microsoft.com/office/excel/2006/main">
          <x14:cfRule type="dataBar" id="{3f0bbd3a-6847-444c-b617-82b5cde8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d329d83-0954-4f5f-98ab-eb1d2fd790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81cac88-45a0-48af-aa1e-10eacf1fc4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71e83d-bc75-4aec-9dd7-a55a65efa3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289a27d-81f7-4c3d-b5c2-cc316d223bd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e6e3ce57-6b05-44fd-a68f-bf29011b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fe0b6c9-0cf3-4c4e-9620-9fa46126093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2e23600-9160-4581-9dd6-bf7fd03c35d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08764a4-6638-41b8-96da-748406601b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1027dcb-8b95-434c-bcf3-9b81569e26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AH4:AH23</xm:sqref>
        </x14:conditionalFormatting>
        <x14:conditionalFormatting xmlns:xm="http://schemas.microsoft.com/office/excel/2006/main">
          <x14:cfRule type="dataBar" id="{6162d8db-e538-4089-bced-50811b0c9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1d7f9bd-8c02-4ce1-b300-53f37bbcade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3bf3f07-6306-4d75-8d2c-27b40988a5b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4db98c-335f-4d87-a3aa-7ba8cc1dad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e0b90de-98b9-46ab-8556-8b6e74833bc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G4:G21 G23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11月月报</vt:lpstr>
      <vt:lpstr>数据源</vt:lpstr>
      <vt:lpstr>1209</vt:lpstr>
      <vt:lpstr>1212</vt:lpstr>
      <vt:lpstr>1213</vt:lpstr>
      <vt:lpstr>1216</vt:lpstr>
      <vt:lpstr>1217</vt:lpstr>
      <vt:lpstr>1218</vt:lpstr>
      <vt:lpstr>1219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2024-12-02T01:00:00Z</dcterms:created>
  <dcterms:modified xsi:type="dcterms:W3CDTF">2024-12-19T06:17:37Z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2D216D2146884F24B922E326401C2F84</vt:lpwstr>
  </property>
  <property fmtid="{D5CDD505-2E9C-101B-9397-08002B2CF9AE}" pid="4" name="KSOReadingLayout">
    <vt:bool>true</vt:bool>
  </property>
</Properties>
</file>