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7B139F08-62E1-45EB-ABEE-F31E9639F9D6}" xr6:coauthVersionLast="47" xr6:coauthVersionMax="47" xr10:uidLastSave="{00000000-0000-0000-0000-000000000000}"/>
  <bookViews>
    <workbookView xWindow="-110" yWindow="-110" windowWidth="19420" windowHeight="10300" activeTab="10" xr2:uid="{E5AC6B08-FED7-4D81-A37E-E210F3732463}"/>
  </bookViews>
  <sheets>
    <sheet name="products" sheetId="3" r:id="rId1"/>
    <sheet name="Sales" sheetId="5" r:id="rId2"/>
    <sheet name="Calculations" sheetId="1" r:id="rId3"/>
    <sheet name="Explanatory Analysis" sheetId="6" r:id="rId4"/>
    <sheet name="Sales by Country" sheetId="7" r:id="rId5"/>
    <sheet name="Pivot Table Sales by Country" sheetId="9" r:id="rId6"/>
    <sheet name="Top 5 Items $ pre Unit " sheetId="13" r:id="rId7"/>
    <sheet name="Abnomalies in Data" sheetId="14" r:id="rId8"/>
    <sheet name="Best Sales Person by Country" sheetId="15" r:id="rId9"/>
    <sheet name="Profit by Product" sheetId="17" r:id="rId10"/>
    <sheet name="Dynamic Country Sales Report" sheetId="18" r:id="rId11"/>
  </sheets>
  <definedNames>
    <definedName name="_xlnm._FilterDatabase" localSheetId="10" hidden="1">'Dynamic Country Sales Report'!$I$9:$I$18</definedName>
    <definedName name="_xlnm._FilterDatabase" localSheetId="4" hidden="1">'Sales by Country'!$D$4:$G$10</definedName>
    <definedName name="_xlchart.v1.0" hidden="1">'Abnomalies in Data'!$P$5:$P$304</definedName>
    <definedName name="_xlchart.v1.1" hidden="1">'Abnomalies in Data'!$N$5:$N$304</definedName>
    <definedName name="_xlchart.v1.2" hidden="1">'Abnomalies in Data'!$P$5:$P$304</definedName>
    <definedName name="_xlchart.v1.3" hidden="1">'Abnomalies in Data'!$N$5:$N$304</definedName>
    <definedName name="_xlchart.v1.4" hidden="1">'Abnomalies in Data'!$P$5:$P$304</definedName>
    <definedName name="_xlcn.WorksheetConnection_Book4sales1" hidden="1">sales[]</definedName>
    <definedName name="ExternalData_2" localSheetId="0" hidden="1">products!$A$1:$B$23</definedName>
    <definedName name="Slicer_Geography">#N/A</definedName>
    <definedName name="Slicer_Geography1">#N/A</definedName>
    <definedName name="Slicer_Sales_Person">#N/A</definedName>
  </definedNames>
  <calcPr calcId="191029"/>
  <pivotCaches>
    <pivotCache cacheId="364" r:id="rId12"/>
    <pivotCache cacheId="367" r:id="rId13"/>
    <pivotCache cacheId="370" r:id="rId14"/>
    <pivotCache cacheId="374" r:id="rId15"/>
    <pivotCache cacheId="398" r:id="rId16"/>
  </pivotCaches>
  <extLst>
    <ext xmlns:x14="http://schemas.microsoft.com/office/spreadsheetml/2009/9/main" uri="{876F7934-8845-4945-9796-88D515C7AA90}">
      <x14:pivotCaches>
        <pivotCache cacheId="373"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Book4!sal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8" l="1"/>
  <c r="L11" i="18"/>
  <c r="L12" i="18"/>
  <c r="L13" i="18"/>
  <c r="L14" i="18"/>
  <c r="L15" i="18"/>
  <c r="L16" i="18"/>
  <c r="L17" i="18"/>
  <c r="L18" i="18"/>
  <c r="L9" i="18"/>
  <c r="K10" i="18"/>
  <c r="M10" i="18" s="1"/>
  <c r="K11" i="18"/>
  <c r="M11" i="18" s="1"/>
  <c r="K12" i="18"/>
  <c r="M12" i="18" s="1"/>
  <c r="K13" i="18"/>
  <c r="M13" i="18" s="1"/>
  <c r="K14" i="18"/>
  <c r="M14" i="18" s="1"/>
  <c r="K15" i="18"/>
  <c r="M15" i="18" s="1"/>
  <c r="K16" i="18"/>
  <c r="M16" i="18" s="1"/>
  <c r="K17" i="18"/>
  <c r="M17" i="18" s="1"/>
  <c r="K18" i="18"/>
  <c r="M18" i="18" s="1"/>
  <c r="K9" i="18"/>
  <c r="M9" i="18" s="1"/>
  <c r="I9" i="18" a="1"/>
  <c r="I9" i="18" s="1"/>
  <c r="S3" i="18" a="1"/>
  <c r="S3" i="18" s="1"/>
  <c r="E13" i="18"/>
  <c r="D13" i="18"/>
  <c r="K51" i="5"/>
  <c r="K124" i="5"/>
  <c r="K191" i="5"/>
  <c r="K219" i="5"/>
  <c r="K251" i="5"/>
  <c r="K271" i="5"/>
  <c r="K299" i="5"/>
  <c r="E14" i="18"/>
  <c r="E11" i="18"/>
  <c r="D14" i="18"/>
  <c r="D11" i="18"/>
  <c r="E8" i="18"/>
  <c r="I308" i="5"/>
  <c r="J308" i="5" s="1"/>
  <c r="K308" i="5" s="1"/>
  <c r="I307" i="5"/>
  <c r="J307" i="5" s="1"/>
  <c r="K307" i="5" s="1"/>
  <c r="I306" i="5"/>
  <c r="J306" i="5" s="1"/>
  <c r="K306" i="5" s="1"/>
  <c r="I305" i="5"/>
  <c r="J305" i="5" s="1"/>
  <c r="K305" i="5" s="1"/>
  <c r="I304" i="5"/>
  <c r="J304" i="5" s="1"/>
  <c r="K304" i="5" s="1"/>
  <c r="I303" i="5"/>
  <c r="J303" i="5" s="1"/>
  <c r="K303" i="5" s="1"/>
  <c r="I302" i="5"/>
  <c r="J302" i="5" s="1"/>
  <c r="K302" i="5" s="1"/>
  <c r="I301" i="5"/>
  <c r="J301" i="5" s="1"/>
  <c r="K301" i="5" s="1"/>
  <c r="I300" i="5"/>
  <c r="J300" i="5" s="1"/>
  <c r="K300" i="5" s="1"/>
  <c r="I299" i="5"/>
  <c r="J299" i="5" s="1"/>
  <c r="I298" i="5"/>
  <c r="J298" i="5" s="1"/>
  <c r="K298" i="5" s="1"/>
  <c r="I297" i="5"/>
  <c r="J297" i="5" s="1"/>
  <c r="K297" i="5" s="1"/>
  <c r="I296" i="5"/>
  <c r="J296" i="5" s="1"/>
  <c r="K296" i="5" s="1"/>
  <c r="I295" i="5"/>
  <c r="J295" i="5" s="1"/>
  <c r="K295" i="5" s="1"/>
  <c r="I294" i="5"/>
  <c r="J294" i="5" s="1"/>
  <c r="K294" i="5" s="1"/>
  <c r="I293" i="5"/>
  <c r="J293" i="5" s="1"/>
  <c r="K293" i="5" s="1"/>
  <c r="I292" i="5"/>
  <c r="J292" i="5" s="1"/>
  <c r="K292" i="5" s="1"/>
  <c r="I291" i="5"/>
  <c r="J291" i="5" s="1"/>
  <c r="K291" i="5" s="1"/>
  <c r="I290" i="5"/>
  <c r="J290" i="5" s="1"/>
  <c r="K290" i="5" s="1"/>
  <c r="I289" i="5"/>
  <c r="J289" i="5" s="1"/>
  <c r="K289" i="5" s="1"/>
  <c r="I288" i="5"/>
  <c r="J288" i="5" s="1"/>
  <c r="K288" i="5" s="1"/>
  <c r="I287" i="5"/>
  <c r="J287" i="5" s="1"/>
  <c r="K287" i="5" s="1"/>
  <c r="I286" i="5"/>
  <c r="J286" i="5" s="1"/>
  <c r="K286" i="5" s="1"/>
  <c r="I285" i="5"/>
  <c r="J285" i="5" s="1"/>
  <c r="K285" i="5" s="1"/>
  <c r="I284" i="5"/>
  <c r="J284" i="5" s="1"/>
  <c r="K284" i="5" s="1"/>
  <c r="I283" i="5"/>
  <c r="J283" i="5" s="1"/>
  <c r="K283" i="5" s="1"/>
  <c r="I282" i="5"/>
  <c r="J282" i="5" s="1"/>
  <c r="K282" i="5" s="1"/>
  <c r="I281" i="5"/>
  <c r="J281" i="5" s="1"/>
  <c r="K281" i="5" s="1"/>
  <c r="I280" i="5"/>
  <c r="J280" i="5" s="1"/>
  <c r="K280" i="5" s="1"/>
  <c r="I279" i="5"/>
  <c r="J279" i="5" s="1"/>
  <c r="K279" i="5" s="1"/>
  <c r="I278" i="5"/>
  <c r="J278" i="5" s="1"/>
  <c r="K278" i="5" s="1"/>
  <c r="I277" i="5"/>
  <c r="J277" i="5" s="1"/>
  <c r="K277" i="5" s="1"/>
  <c r="I276" i="5"/>
  <c r="J276" i="5" s="1"/>
  <c r="K276" i="5" s="1"/>
  <c r="I275" i="5"/>
  <c r="J275" i="5" s="1"/>
  <c r="K275" i="5" s="1"/>
  <c r="I274" i="5"/>
  <c r="J274" i="5" s="1"/>
  <c r="K274" i="5" s="1"/>
  <c r="I273" i="5"/>
  <c r="J273" i="5" s="1"/>
  <c r="K273" i="5" s="1"/>
  <c r="I272" i="5"/>
  <c r="J272" i="5" s="1"/>
  <c r="K272" i="5" s="1"/>
  <c r="I270" i="5"/>
  <c r="J270" i="5" s="1"/>
  <c r="K270" i="5" s="1"/>
  <c r="I271" i="5"/>
  <c r="J271" i="5" s="1"/>
  <c r="I268" i="5"/>
  <c r="J268" i="5" s="1"/>
  <c r="K268" i="5" s="1"/>
  <c r="I269" i="5"/>
  <c r="J269" i="5" s="1"/>
  <c r="K269" i="5" s="1"/>
  <c r="I267" i="5"/>
  <c r="J267" i="5" s="1"/>
  <c r="K267" i="5" s="1"/>
  <c r="I266" i="5"/>
  <c r="J266" i="5" s="1"/>
  <c r="K266" i="5" s="1"/>
  <c r="I265" i="5"/>
  <c r="J265" i="5" s="1"/>
  <c r="K265" i="5" s="1"/>
  <c r="I264" i="5"/>
  <c r="J264" i="5" s="1"/>
  <c r="K264" i="5" s="1"/>
  <c r="I263" i="5"/>
  <c r="J263" i="5" s="1"/>
  <c r="K263" i="5" s="1"/>
  <c r="I262" i="5"/>
  <c r="J262" i="5" s="1"/>
  <c r="K262" i="5" s="1"/>
  <c r="I261" i="5"/>
  <c r="J261" i="5" s="1"/>
  <c r="K261" i="5" s="1"/>
  <c r="I260" i="5"/>
  <c r="J260" i="5" s="1"/>
  <c r="K260" i="5" s="1"/>
  <c r="I259" i="5"/>
  <c r="J259" i="5" s="1"/>
  <c r="K259" i="5" s="1"/>
  <c r="I258" i="5"/>
  <c r="J258" i="5" s="1"/>
  <c r="K258" i="5" s="1"/>
  <c r="I257" i="5"/>
  <c r="J257" i="5" s="1"/>
  <c r="K257" i="5" s="1"/>
  <c r="I256" i="5"/>
  <c r="J256" i="5" s="1"/>
  <c r="K256" i="5" s="1"/>
  <c r="I255" i="5"/>
  <c r="J255" i="5" s="1"/>
  <c r="K255" i="5" s="1"/>
  <c r="I254" i="5"/>
  <c r="J254" i="5" s="1"/>
  <c r="K254" i="5" s="1"/>
  <c r="I253" i="5"/>
  <c r="J253" i="5" s="1"/>
  <c r="K253" i="5" s="1"/>
  <c r="I252" i="5"/>
  <c r="J252" i="5" s="1"/>
  <c r="K252" i="5" s="1"/>
  <c r="I251" i="5"/>
  <c r="J251" i="5" s="1"/>
  <c r="I250" i="5"/>
  <c r="J250" i="5" s="1"/>
  <c r="K250" i="5" s="1"/>
  <c r="I249" i="5"/>
  <c r="J249" i="5" s="1"/>
  <c r="K249" i="5" s="1"/>
  <c r="I248" i="5"/>
  <c r="J248" i="5" s="1"/>
  <c r="K248" i="5" s="1"/>
  <c r="I247" i="5"/>
  <c r="J247" i="5" s="1"/>
  <c r="K247" i="5" s="1"/>
  <c r="I245" i="5"/>
  <c r="J245" i="5" s="1"/>
  <c r="K245" i="5" s="1"/>
  <c r="I246" i="5"/>
  <c r="J246" i="5" s="1"/>
  <c r="K246" i="5" s="1"/>
  <c r="I244" i="5"/>
  <c r="J244" i="5" s="1"/>
  <c r="K244" i="5" s="1"/>
  <c r="I243" i="5"/>
  <c r="J243" i="5" s="1"/>
  <c r="K243" i="5" s="1"/>
  <c r="I242" i="5"/>
  <c r="J242" i="5" s="1"/>
  <c r="K242" i="5" s="1"/>
  <c r="I241" i="5"/>
  <c r="J241" i="5" s="1"/>
  <c r="K241" i="5" s="1"/>
  <c r="I240" i="5"/>
  <c r="J240" i="5" s="1"/>
  <c r="K240" i="5" s="1"/>
  <c r="I239" i="5"/>
  <c r="J239" i="5" s="1"/>
  <c r="K239" i="5" s="1"/>
  <c r="I238" i="5"/>
  <c r="J238" i="5" s="1"/>
  <c r="K238" i="5" s="1"/>
  <c r="I237" i="5"/>
  <c r="J237" i="5" s="1"/>
  <c r="K237" i="5" s="1"/>
  <c r="I236" i="5"/>
  <c r="J236" i="5" s="1"/>
  <c r="K236" i="5" s="1"/>
  <c r="I234" i="5"/>
  <c r="J234" i="5" s="1"/>
  <c r="K234" i="5" s="1"/>
  <c r="I235" i="5"/>
  <c r="J235" i="5" s="1"/>
  <c r="K235" i="5" s="1"/>
  <c r="I233" i="5"/>
  <c r="J233" i="5" s="1"/>
  <c r="K233" i="5" s="1"/>
  <c r="I232" i="5"/>
  <c r="J232" i="5" s="1"/>
  <c r="K232" i="5" s="1"/>
  <c r="I231" i="5"/>
  <c r="J231" i="5" s="1"/>
  <c r="K231" i="5" s="1"/>
  <c r="I229" i="5"/>
  <c r="J229" i="5" s="1"/>
  <c r="K229" i="5" s="1"/>
  <c r="I230" i="5"/>
  <c r="J230" i="5" s="1"/>
  <c r="K230" i="5" s="1"/>
  <c r="I228" i="5"/>
  <c r="J228" i="5" s="1"/>
  <c r="K228" i="5" s="1"/>
  <c r="I227" i="5"/>
  <c r="J227" i="5" s="1"/>
  <c r="K227" i="5" s="1"/>
  <c r="I226" i="5"/>
  <c r="J226" i="5" s="1"/>
  <c r="K226" i="5" s="1"/>
  <c r="I225" i="5"/>
  <c r="J225" i="5" s="1"/>
  <c r="K225" i="5" s="1"/>
  <c r="I224" i="5"/>
  <c r="J224" i="5" s="1"/>
  <c r="K224" i="5" s="1"/>
  <c r="I223" i="5"/>
  <c r="J223" i="5" s="1"/>
  <c r="K223" i="5" s="1"/>
  <c r="I222" i="5"/>
  <c r="J222" i="5" s="1"/>
  <c r="K222" i="5" s="1"/>
  <c r="I221" i="5"/>
  <c r="J221" i="5" s="1"/>
  <c r="K221" i="5" s="1"/>
  <c r="I220" i="5"/>
  <c r="J220" i="5" s="1"/>
  <c r="K220" i="5" s="1"/>
  <c r="I219" i="5"/>
  <c r="J219" i="5" s="1"/>
  <c r="I218" i="5"/>
  <c r="J218" i="5" s="1"/>
  <c r="K218" i="5" s="1"/>
  <c r="I217" i="5"/>
  <c r="J217" i="5" s="1"/>
  <c r="K217" i="5" s="1"/>
  <c r="I216" i="5"/>
  <c r="J216" i="5" s="1"/>
  <c r="K216" i="5" s="1"/>
  <c r="I215" i="5"/>
  <c r="J215" i="5" s="1"/>
  <c r="K215" i="5" s="1"/>
  <c r="I214" i="5"/>
  <c r="J214" i="5" s="1"/>
  <c r="K214" i="5" s="1"/>
  <c r="I213" i="5"/>
  <c r="J213" i="5" s="1"/>
  <c r="K213" i="5" s="1"/>
  <c r="I212" i="5"/>
  <c r="J212" i="5" s="1"/>
  <c r="K212" i="5" s="1"/>
  <c r="I210" i="5"/>
  <c r="J210" i="5" s="1"/>
  <c r="K210" i="5" s="1"/>
  <c r="I211" i="5"/>
  <c r="J211" i="5" s="1"/>
  <c r="K211" i="5" s="1"/>
  <c r="I209" i="5"/>
  <c r="J209" i="5" s="1"/>
  <c r="K209" i="5" s="1"/>
  <c r="I207" i="5"/>
  <c r="J207" i="5" s="1"/>
  <c r="K207" i="5" s="1"/>
  <c r="I208" i="5"/>
  <c r="J208" i="5" s="1"/>
  <c r="K208" i="5" s="1"/>
  <c r="I206" i="5"/>
  <c r="J206" i="5" s="1"/>
  <c r="K206" i="5" s="1"/>
  <c r="I205" i="5"/>
  <c r="J205" i="5" s="1"/>
  <c r="K205" i="5" s="1"/>
  <c r="I204" i="5"/>
  <c r="J204" i="5" s="1"/>
  <c r="K204" i="5" s="1"/>
  <c r="I203" i="5"/>
  <c r="J203" i="5" s="1"/>
  <c r="K203" i="5" s="1"/>
  <c r="I202" i="5"/>
  <c r="J202" i="5" s="1"/>
  <c r="K202" i="5" s="1"/>
  <c r="I201" i="5"/>
  <c r="J201" i="5" s="1"/>
  <c r="K201" i="5" s="1"/>
  <c r="I200" i="5"/>
  <c r="J200" i="5" s="1"/>
  <c r="K200" i="5" s="1"/>
  <c r="I199" i="5"/>
  <c r="J199" i="5" s="1"/>
  <c r="K199" i="5" s="1"/>
  <c r="I197" i="5"/>
  <c r="J197" i="5" s="1"/>
  <c r="K197" i="5" s="1"/>
  <c r="I198" i="5"/>
  <c r="J198" i="5" s="1"/>
  <c r="K198" i="5" s="1"/>
  <c r="I196" i="5"/>
  <c r="J196" i="5" s="1"/>
  <c r="K196" i="5" s="1"/>
  <c r="I195" i="5"/>
  <c r="J195" i="5" s="1"/>
  <c r="K195" i="5" s="1"/>
  <c r="I194" i="5"/>
  <c r="J194" i="5" s="1"/>
  <c r="K194" i="5" s="1"/>
  <c r="I193" i="5"/>
  <c r="J193" i="5" s="1"/>
  <c r="K193" i="5" s="1"/>
  <c r="I192" i="5"/>
  <c r="J192" i="5" s="1"/>
  <c r="K192" i="5" s="1"/>
  <c r="I190" i="5"/>
  <c r="J190" i="5" s="1"/>
  <c r="K190" i="5" s="1"/>
  <c r="I191" i="5"/>
  <c r="J191" i="5" s="1"/>
  <c r="I189" i="5"/>
  <c r="J189" i="5" s="1"/>
  <c r="K189" i="5" s="1"/>
  <c r="I188" i="5"/>
  <c r="J188" i="5" s="1"/>
  <c r="K188" i="5" s="1"/>
  <c r="I187" i="5"/>
  <c r="J187" i="5" s="1"/>
  <c r="K187" i="5" s="1"/>
  <c r="I186" i="5"/>
  <c r="J186" i="5" s="1"/>
  <c r="K186" i="5" s="1"/>
  <c r="I185" i="5"/>
  <c r="J185" i="5" s="1"/>
  <c r="K185" i="5" s="1"/>
  <c r="I184" i="5"/>
  <c r="J184" i="5" s="1"/>
  <c r="K184" i="5" s="1"/>
  <c r="I183" i="5"/>
  <c r="J183" i="5" s="1"/>
  <c r="K183" i="5" s="1"/>
  <c r="I182" i="5"/>
  <c r="J182" i="5" s="1"/>
  <c r="K182" i="5" s="1"/>
  <c r="I181" i="5"/>
  <c r="J181" i="5" s="1"/>
  <c r="K181" i="5" s="1"/>
  <c r="I180" i="5"/>
  <c r="J180" i="5" s="1"/>
  <c r="K180" i="5" s="1"/>
  <c r="I177" i="5"/>
  <c r="J177" i="5" s="1"/>
  <c r="K177" i="5" s="1"/>
  <c r="I178" i="5"/>
  <c r="J178" i="5" s="1"/>
  <c r="K178" i="5" s="1"/>
  <c r="I179" i="5"/>
  <c r="J179" i="5" s="1"/>
  <c r="K179" i="5" s="1"/>
  <c r="I176" i="5"/>
  <c r="J176" i="5" s="1"/>
  <c r="K176" i="5" s="1"/>
  <c r="I175" i="5"/>
  <c r="J175" i="5" s="1"/>
  <c r="K175" i="5" s="1"/>
  <c r="I174" i="5"/>
  <c r="J174" i="5" s="1"/>
  <c r="K174" i="5" s="1"/>
  <c r="I173" i="5"/>
  <c r="J173" i="5" s="1"/>
  <c r="K173" i="5" s="1"/>
  <c r="I172" i="5"/>
  <c r="J172" i="5" s="1"/>
  <c r="K172" i="5" s="1"/>
  <c r="I171" i="5"/>
  <c r="J171" i="5" s="1"/>
  <c r="K171" i="5" s="1"/>
  <c r="I170" i="5"/>
  <c r="J170" i="5" s="1"/>
  <c r="K170" i="5" s="1"/>
  <c r="I169" i="5"/>
  <c r="J169" i="5" s="1"/>
  <c r="K169" i="5" s="1"/>
  <c r="I168" i="5"/>
  <c r="J168" i="5" s="1"/>
  <c r="K168" i="5" s="1"/>
  <c r="I167" i="5"/>
  <c r="J167" i="5" s="1"/>
  <c r="K167" i="5" s="1"/>
  <c r="I166" i="5"/>
  <c r="J166" i="5" s="1"/>
  <c r="K166" i="5" s="1"/>
  <c r="I165" i="5"/>
  <c r="J165" i="5" s="1"/>
  <c r="K165" i="5" s="1"/>
  <c r="I164" i="5"/>
  <c r="J164" i="5" s="1"/>
  <c r="K164" i="5" s="1"/>
  <c r="I163" i="5"/>
  <c r="J163" i="5" s="1"/>
  <c r="K163" i="5" s="1"/>
  <c r="I162" i="5"/>
  <c r="J162" i="5" s="1"/>
  <c r="K162" i="5" s="1"/>
  <c r="I161" i="5"/>
  <c r="J161" i="5" s="1"/>
  <c r="K161" i="5" s="1"/>
  <c r="I160" i="5"/>
  <c r="J160" i="5" s="1"/>
  <c r="K160" i="5" s="1"/>
  <c r="I159" i="5"/>
  <c r="J159" i="5" s="1"/>
  <c r="K159" i="5" s="1"/>
  <c r="I158" i="5"/>
  <c r="J158" i="5" s="1"/>
  <c r="K158" i="5" s="1"/>
  <c r="I157" i="5"/>
  <c r="J157" i="5" s="1"/>
  <c r="K157" i="5" s="1"/>
  <c r="I154" i="5"/>
  <c r="J154" i="5" s="1"/>
  <c r="K154" i="5" s="1"/>
  <c r="I155" i="5"/>
  <c r="J155" i="5" s="1"/>
  <c r="K155" i="5" s="1"/>
  <c r="I156" i="5"/>
  <c r="J156" i="5" s="1"/>
  <c r="K156" i="5" s="1"/>
  <c r="I153" i="5"/>
  <c r="J153" i="5" s="1"/>
  <c r="K153" i="5" s="1"/>
  <c r="I152" i="5"/>
  <c r="J152" i="5" s="1"/>
  <c r="K152" i="5" s="1"/>
  <c r="I151" i="5"/>
  <c r="J151" i="5" s="1"/>
  <c r="K151" i="5" s="1"/>
  <c r="I150" i="5"/>
  <c r="J150" i="5" s="1"/>
  <c r="K150" i="5" s="1"/>
  <c r="I149" i="5"/>
  <c r="J149" i="5" s="1"/>
  <c r="K149" i="5" s="1"/>
  <c r="I148" i="5"/>
  <c r="J148" i="5" s="1"/>
  <c r="K148" i="5" s="1"/>
  <c r="I147" i="5"/>
  <c r="J147" i="5" s="1"/>
  <c r="K147" i="5" s="1"/>
  <c r="I146" i="5"/>
  <c r="J146" i="5" s="1"/>
  <c r="K146" i="5" s="1"/>
  <c r="I145" i="5"/>
  <c r="J145" i="5" s="1"/>
  <c r="K145" i="5" s="1"/>
  <c r="I144" i="5"/>
  <c r="J144" i="5" s="1"/>
  <c r="K144" i="5" s="1"/>
  <c r="I143" i="5"/>
  <c r="J143" i="5" s="1"/>
  <c r="K143" i="5" s="1"/>
  <c r="I141" i="5"/>
  <c r="J141" i="5" s="1"/>
  <c r="K141" i="5" s="1"/>
  <c r="I142" i="5"/>
  <c r="J142" i="5" s="1"/>
  <c r="K142" i="5" s="1"/>
  <c r="I140" i="5"/>
  <c r="J140" i="5" s="1"/>
  <c r="K140" i="5" s="1"/>
  <c r="I139" i="5"/>
  <c r="J139" i="5" s="1"/>
  <c r="K139" i="5" s="1"/>
  <c r="I138" i="5"/>
  <c r="J138" i="5" s="1"/>
  <c r="K138" i="5" s="1"/>
  <c r="I137" i="5"/>
  <c r="J137" i="5" s="1"/>
  <c r="K137" i="5" s="1"/>
  <c r="I136" i="5"/>
  <c r="J136" i="5" s="1"/>
  <c r="K136" i="5" s="1"/>
  <c r="I135" i="5"/>
  <c r="J135" i="5" s="1"/>
  <c r="K135" i="5" s="1"/>
  <c r="I134" i="5"/>
  <c r="J134" i="5" s="1"/>
  <c r="K134" i="5" s="1"/>
  <c r="I133" i="5"/>
  <c r="J133" i="5" s="1"/>
  <c r="K133" i="5" s="1"/>
  <c r="I132" i="5"/>
  <c r="J132" i="5" s="1"/>
  <c r="K132" i="5" s="1"/>
  <c r="I131" i="5"/>
  <c r="J131" i="5" s="1"/>
  <c r="K131" i="5" s="1"/>
  <c r="I129" i="5"/>
  <c r="J129" i="5" s="1"/>
  <c r="K129" i="5" s="1"/>
  <c r="I130" i="5"/>
  <c r="J130" i="5" s="1"/>
  <c r="K130" i="5" s="1"/>
  <c r="I128" i="5"/>
  <c r="J128" i="5" s="1"/>
  <c r="K128" i="5" s="1"/>
  <c r="I127" i="5"/>
  <c r="J127" i="5" s="1"/>
  <c r="K127" i="5" s="1"/>
  <c r="I126" i="5"/>
  <c r="J126" i="5" s="1"/>
  <c r="K126" i="5" s="1"/>
  <c r="I124" i="5"/>
  <c r="J124" i="5" s="1"/>
  <c r="I125" i="5"/>
  <c r="J125" i="5" s="1"/>
  <c r="K125" i="5" s="1"/>
  <c r="I123" i="5"/>
  <c r="J123" i="5" s="1"/>
  <c r="K123" i="5" s="1"/>
  <c r="I122" i="5"/>
  <c r="J122" i="5" s="1"/>
  <c r="K122" i="5" s="1"/>
  <c r="I121" i="5"/>
  <c r="J121" i="5" s="1"/>
  <c r="K121" i="5" s="1"/>
  <c r="I120" i="5"/>
  <c r="J120" i="5" s="1"/>
  <c r="K120" i="5" s="1"/>
  <c r="I119" i="5"/>
  <c r="J119" i="5" s="1"/>
  <c r="K119" i="5" s="1"/>
  <c r="I117" i="5"/>
  <c r="J117" i="5" s="1"/>
  <c r="K117" i="5" s="1"/>
  <c r="I118" i="5"/>
  <c r="J118" i="5" s="1"/>
  <c r="K118" i="5" s="1"/>
  <c r="I116" i="5"/>
  <c r="J116" i="5" s="1"/>
  <c r="K116" i="5" s="1"/>
  <c r="I115" i="5"/>
  <c r="J115" i="5" s="1"/>
  <c r="K115" i="5" s="1"/>
  <c r="I113" i="5"/>
  <c r="J113" i="5" s="1"/>
  <c r="K113" i="5" s="1"/>
  <c r="I114" i="5"/>
  <c r="J114" i="5" s="1"/>
  <c r="K114" i="5" s="1"/>
  <c r="I112" i="5"/>
  <c r="J112" i="5" s="1"/>
  <c r="K112" i="5" s="1"/>
  <c r="I111" i="5"/>
  <c r="J111" i="5" s="1"/>
  <c r="K111" i="5" s="1"/>
  <c r="I110" i="5"/>
  <c r="J110" i="5" s="1"/>
  <c r="K110" i="5" s="1"/>
  <c r="I109" i="5"/>
  <c r="J109" i="5" s="1"/>
  <c r="K109" i="5" s="1"/>
  <c r="I108" i="5"/>
  <c r="J108" i="5" s="1"/>
  <c r="K108" i="5" s="1"/>
  <c r="I107" i="5"/>
  <c r="J107" i="5" s="1"/>
  <c r="K107" i="5" s="1"/>
  <c r="I105" i="5"/>
  <c r="J105" i="5" s="1"/>
  <c r="K105" i="5" s="1"/>
  <c r="I106" i="5"/>
  <c r="J106" i="5" s="1"/>
  <c r="K106" i="5" s="1"/>
  <c r="I104" i="5"/>
  <c r="J104" i="5" s="1"/>
  <c r="K104" i="5" s="1"/>
  <c r="I103" i="5"/>
  <c r="J103" i="5" s="1"/>
  <c r="K103" i="5" s="1"/>
  <c r="I102" i="5"/>
  <c r="J102" i="5" s="1"/>
  <c r="K102" i="5" s="1"/>
  <c r="I100" i="5"/>
  <c r="J100" i="5" s="1"/>
  <c r="K100" i="5" s="1"/>
  <c r="I101" i="5"/>
  <c r="J101" i="5" s="1"/>
  <c r="K101" i="5" s="1"/>
  <c r="I99" i="5"/>
  <c r="J99" i="5" s="1"/>
  <c r="K99" i="5" s="1"/>
  <c r="I97" i="5"/>
  <c r="J97" i="5" s="1"/>
  <c r="K97" i="5" s="1"/>
  <c r="I98" i="5"/>
  <c r="J98" i="5" s="1"/>
  <c r="K98" i="5" s="1"/>
  <c r="I96" i="5"/>
  <c r="J96" i="5" s="1"/>
  <c r="K96" i="5" s="1"/>
  <c r="I95" i="5"/>
  <c r="J95" i="5" s="1"/>
  <c r="K95" i="5" s="1"/>
  <c r="I94" i="5"/>
  <c r="J94" i="5" s="1"/>
  <c r="K94" i="5" s="1"/>
  <c r="I93" i="5"/>
  <c r="J93" i="5" s="1"/>
  <c r="K93" i="5" s="1"/>
  <c r="I92" i="5"/>
  <c r="J92" i="5" s="1"/>
  <c r="K92" i="5" s="1"/>
  <c r="I91" i="5"/>
  <c r="J91" i="5" s="1"/>
  <c r="K91" i="5" s="1"/>
  <c r="I90" i="5"/>
  <c r="J90" i="5" s="1"/>
  <c r="K90" i="5" s="1"/>
  <c r="I89" i="5"/>
  <c r="J89" i="5" s="1"/>
  <c r="K89" i="5" s="1"/>
  <c r="I88" i="5"/>
  <c r="J88" i="5" s="1"/>
  <c r="K88" i="5" s="1"/>
  <c r="I87" i="5"/>
  <c r="J87" i="5" s="1"/>
  <c r="K87" i="5" s="1"/>
  <c r="I86" i="5"/>
  <c r="J86" i="5" s="1"/>
  <c r="K86" i="5" s="1"/>
  <c r="I85" i="5"/>
  <c r="J85" i="5" s="1"/>
  <c r="K85" i="5" s="1"/>
  <c r="I83" i="5"/>
  <c r="J83" i="5" s="1"/>
  <c r="K83" i="5" s="1"/>
  <c r="I84" i="5"/>
  <c r="J84" i="5" s="1"/>
  <c r="K84" i="5" s="1"/>
  <c r="I81" i="5"/>
  <c r="J81" i="5" s="1"/>
  <c r="K81" i="5" s="1"/>
  <c r="I82" i="5"/>
  <c r="J82" i="5" s="1"/>
  <c r="K82" i="5" s="1"/>
  <c r="I80" i="5"/>
  <c r="J80" i="5" s="1"/>
  <c r="K80" i="5" s="1"/>
  <c r="I79" i="5"/>
  <c r="J79" i="5" s="1"/>
  <c r="K79" i="5" s="1"/>
  <c r="I78" i="5"/>
  <c r="J78" i="5" s="1"/>
  <c r="K78" i="5" s="1"/>
  <c r="I76" i="5"/>
  <c r="J76" i="5" s="1"/>
  <c r="K76" i="5" s="1"/>
  <c r="I77" i="5"/>
  <c r="J77" i="5" s="1"/>
  <c r="K77" i="5" s="1"/>
  <c r="I75" i="5"/>
  <c r="J75" i="5" s="1"/>
  <c r="K75" i="5" s="1"/>
  <c r="I73" i="5"/>
  <c r="J73" i="5" s="1"/>
  <c r="K73" i="5" s="1"/>
  <c r="I74" i="5"/>
  <c r="J74" i="5" s="1"/>
  <c r="K74" i="5" s="1"/>
  <c r="I72" i="5"/>
  <c r="J72" i="5" s="1"/>
  <c r="K72" i="5" s="1"/>
  <c r="I71" i="5"/>
  <c r="J71" i="5" s="1"/>
  <c r="K71" i="5" s="1"/>
  <c r="I70" i="5"/>
  <c r="J70" i="5" s="1"/>
  <c r="K70" i="5" s="1"/>
  <c r="I69" i="5"/>
  <c r="J69" i="5" s="1"/>
  <c r="K69" i="5" s="1"/>
  <c r="I68" i="5"/>
  <c r="J68" i="5" s="1"/>
  <c r="K68" i="5" s="1"/>
  <c r="I67" i="5"/>
  <c r="J67" i="5" s="1"/>
  <c r="K67" i="5" s="1"/>
  <c r="I66" i="5"/>
  <c r="J66" i="5" s="1"/>
  <c r="K66" i="5" s="1"/>
  <c r="I64" i="5"/>
  <c r="J64" i="5" s="1"/>
  <c r="K64" i="5" s="1"/>
  <c r="I65" i="5"/>
  <c r="J65" i="5" s="1"/>
  <c r="K65" i="5" s="1"/>
  <c r="I63" i="5"/>
  <c r="J63" i="5" s="1"/>
  <c r="K63" i="5" s="1"/>
  <c r="I62" i="5"/>
  <c r="J62" i="5" s="1"/>
  <c r="K62" i="5" s="1"/>
  <c r="I61" i="5"/>
  <c r="J61" i="5" s="1"/>
  <c r="K61" i="5" s="1"/>
  <c r="I60" i="5"/>
  <c r="J60" i="5" s="1"/>
  <c r="K60" i="5" s="1"/>
  <c r="I59" i="5"/>
  <c r="J59" i="5" s="1"/>
  <c r="K59" i="5" s="1"/>
  <c r="I58" i="5"/>
  <c r="J58" i="5" s="1"/>
  <c r="K58" i="5" s="1"/>
  <c r="I57" i="5"/>
  <c r="J57" i="5" s="1"/>
  <c r="K57" i="5" s="1"/>
  <c r="I55" i="5"/>
  <c r="J55" i="5" s="1"/>
  <c r="K55" i="5" s="1"/>
  <c r="I56" i="5"/>
  <c r="J56" i="5" s="1"/>
  <c r="K56" i="5" s="1"/>
  <c r="I54" i="5"/>
  <c r="J54" i="5" s="1"/>
  <c r="K54" i="5" s="1"/>
  <c r="I51" i="5"/>
  <c r="J51" i="5" s="1"/>
  <c r="I52" i="5"/>
  <c r="J52" i="5" s="1"/>
  <c r="K52" i="5" s="1"/>
  <c r="I53" i="5"/>
  <c r="J53" i="5" s="1"/>
  <c r="K53" i="5" s="1"/>
  <c r="I50" i="5"/>
  <c r="J50" i="5" s="1"/>
  <c r="K50" i="5" s="1"/>
  <c r="I49" i="5"/>
  <c r="J49" i="5" s="1"/>
  <c r="K49" i="5" s="1"/>
  <c r="I48" i="5"/>
  <c r="J48" i="5" s="1"/>
  <c r="K48" i="5" s="1"/>
  <c r="I46" i="5"/>
  <c r="J46" i="5" s="1"/>
  <c r="K46" i="5" s="1"/>
  <c r="I47" i="5"/>
  <c r="J47" i="5" s="1"/>
  <c r="K47" i="5" s="1"/>
  <c r="I45" i="5"/>
  <c r="J45" i="5" s="1"/>
  <c r="K45" i="5" s="1"/>
  <c r="I44" i="5"/>
  <c r="J44" i="5" s="1"/>
  <c r="K44" i="5" s="1"/>
  <c r="I43" i="5"/>
  <c r="J43" i="5" s="1"/>
  <c r="K43" i="5" s="1"/>
  <c r="I42" i="5"/>
  <c r="J42" i="5" s="1"/>
  <c r="K42" i="5" s="1"/>
  <c r="I41" i="5"/>
  <c r="J41" i="5" s="1"/>
  <c r="K41" i="5" s="1"/>
  <c r="I40" i="5"/>
  <c r="J40" i="5" s="1"/>
  <c r="K40" i="5" s="1"/>
  <c r="I38" i="5"/>
  <c r="J38" i="5" s="1"/>
  <c r="K38" i="5" s="1"/>
  <c r="I39" i="5"/>
  <c r="J39" i="5" s="1"/>
  <c r="K39" i="5" s="1"/>
  <c r="I37" i="5"/>
  <c r="J37" i="5" s="1"/>
  <c r="K37" i="5" s="1"/>
  <c r="I36" i="5"/>
  <c r="J36" i="5" s="1"/>
  <c r="K36" i="5" s="1"/>
  <c r="I35" i="5"/>
  <c r="J35" i="5" s="1"/>
  <c r="K35" i="5" s="1"/>
  <c r="I34" i="5"/>
  <c r="J34" i="5" s="1"/>
  <c r="K34" i="5" s="1"/>
  <c r="I33" i="5"/>
  <c r="J33" i="5" s="1"/>
  <c r="K33" i="5" s="1"/>
  <c r="I32" i="5"/>
  <c r="J32" i="5" s="1"/>
  <c r="K32" i="5" s="1"/>
  <c r="I31" i="5"/>
  <c r="J31" i="5" s="1"/>
  <c r="K31" i="5" s="1"/>
  <c r="I30" i="5"/>
  <c r="J30" i="5" s="1"/>
  <c r="K30" i="5" s="1"/>
  <c r="I29" i="5"/>
  <c r="J29" i="5" s="1"/>
  <c r="K29" i="5" s="1"/>
  <c r="I28" i="5"/>
  <c r="J28" i="5" s="1"/>
  <c r="K28" i="5" s="1"/>
  <c r="I27" i="5"/>
  <c r="J27" i="5" s="1"/>
  <c r="K27" i="5" s="1"/>
  <c r="I26" i="5"/>
  <c r="J26" i="5" s="1"/>
  <c r="K26" i="5" s="1"/>
  <c r="I25" i="5"/>
  <c r="J25" i="5" s="1"/>
  <c r="K25" i="5" s="1"/>
  <c r="I24" i="5"/>
  <c r="J24" i="5" s="1"/>
  <c r="K24" i="5" s="1"/>
  <c r="I23" i="5"/>
  <c r="J23" i="5" s="1"/>
  <c r="I22" i="5"/>
  <c r="J22" i="5" s="1"/>
  <c r="K22" i="5" s="1"/>
  <c r="I21" i="5"/>
  <c r="J21" i="5" s="1"/>
  <c r="K21" i="5" s="1"/>
  <c r="I20" i="5"/>
  <c r="J20" i="5" s="1"/>
  <c r="K20" i="5" s="1"/>
  <c r="I19" i="5"/>
  <c r="J19" i="5" s="1"/>
  <c r="K19" i="5" s="1"/>
  <c r="I18" i="5"/>
  <c r="J18" i="5" s="1"/>
  <c r="K18" i="5" s="1"/>
  <c r="I17" i="5"/>
  <c r="J17" i="5" s="1"/>
  <c r="K17" i="5" s="1"/>
  <c r="I16" i="5"/>
  <c r="J16" i="5" s="1"/>
  <c r="K16" i="5" s="1"/>
  <c r="I14" i="5"/>
  <c r="J14" i="5" s="1"/>
  <c r="K14" i="5" s="1"/>
  <c r="I15" i="5"/>
  <c r="J15" i="5" s="1"/>
  <c r="K15" i="5" s="1"/>
  <c r="I13" i="5"/>
  <c r="J13" i="5" s="1"/>
  <c r="K13" i="5" s="1"/>
  <c r="I12" i="5"/>
  <c r="J12" i="5" s="1"/>
  <c r="K12" i="5" s="1"/>
  <c r="I11" i="5"/>
  <c r="J11" i="5" s="1"/>
  <c r="K11" i="5" s="1"/>
  <c r="I10" i="5"/>
  <c r="J10" i="5" s="1"/>
  <c r="K10" i="5" s="1"/>
  <c r="I9" i="5"/>
  <c r="J9" i="5" s="1"/>
  <c r="K9" i="5" s="1"/>
  <c r="D5" i="7" a="1"/>
  <c r="D5" i="7" s="1"/>
  <c r="E5" i="7" s="1"/>
  <c r="F5" i="7" s="1"/>
  <c r="C16" i="1"/>
  <c r="D13" i="1"/>
  <c r="C13" i="1"/>
  <c r="C11" i="1"/>
  <c r="D11" i="1"/>
  <c r="D8" i="1"/>
  <c r="C8" i="1"/>
  <c r="D7" i="1"/>
  <c r="C7" i="1"/>
  <c r="D6" i="1"/>
  <c r="C6" i="1"/>
  <c r="D5" i="1"/>
  <c r="C5" i="1"/>
  <c r="D12" i="18" l="1"/>
  <c r="K23" i="5"/>
  <c r="E12" i="18"/>
  <c r="D9" i="1"/>
  <c r="C9" i="1"/>
  <c r="E9" i="7"/>
  <c r="F9" i="7" s="1"/>
  <c r="E8" i="7"/>
  <c r="F8" i="7" s="1"/>
  <c r="E7" i="7"/>
  <c r="F7" i="7" s="1"/>
  <c r="E10" i="7"/>
  <c r="F10" i="7" s="1"/>
  <c r="E6" i="7"/>
  <c r="F6" i="7" s="1"/>
  <c r="G7" i="7"/>
  <c r="G10" i="7"/>
  <c r="G6" i="7"/>
  <c r="G9" i="7"/>
  <c r="G5" i="7"/>
  <c r="G8"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0A9552-8A4E-424D-9C39-EFEAD0B18C9D}" keepAlive="1" name="Query - Data" description="Connection to the 'Data' query in the workbook." type="5" refreshedVersion="0" background="1">
    <dbPr connection="Provider=Microsoft.Mashup.OleDb.1;Data Source=$Workbook$;Location=Data;Extended Properties=&quot;&quot;" command="SELECT * FROM [Data]"/>
  </connection>
  <connection id="2" xr16:uid="{F1705EFE-500E-4D59-9D14-3CDD177129D8}"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3" xr16:uid="{286D8B5E-5128-4137-BC71-5531BF098A0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80FDF586-36BC-40B3-9952-C46C221453AF}" name="WorksheetConnection_Book4!sales" type="102" refreshedVersion="8" minRefreshableVersion="5">
    <extLst>
      <ext xmlns:x15="http://schemas.microsoft.com/office/spreadsheetml/2010/11/main" uri="{DE250136-89BD-433C-8126-D09CA5730AF9}">
        <x15:connection id="sales" autoDelete="1">
          <x15:rangePr sourceName="_xlcn.WorksheetConnection_Book4sal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<sst xmlns="http://schemas.openxmlformats.org/spreadsheetml/2006/main" count="2845" uniqueCount="70">
  <si>
    <t>Sales Person</t>
  </si>
  <si>
    <t>Geography</t>
  </si>
  <si>
    <t>Product</t>
  </si>
  <si>
    <t>Amount</t>
  </si>
  <si>
    <t>Units</t>
  </si>
  <si>
    <t>Cost per unit</t>
  </si>
  <si>
    <t>Ram Mahesh</t>
  </si>
  <si>
    <t>New Zealand</t>
  </si>
  <si>
    <t>70% Dark Bites</t>
  </si>
  <si>
    <t>Milk Bars</t>
  </si>
  <si>
    <t>Brien Boise</t>
  </si>
  <si>
    <t>USA</t>
  </si>
  <si>
    <t>Choco Coated Almonds</t>
  </si>
  <si>
    <t>50% Dark Bites</t>
  </si>
  <si>
    <t>Husein Augar</t>
  </si>
  <si>
    <t>Almond Choco</t>
  </si>
  <si>
    <t>Carla Molina</t>
  </si>
  <si>
    <t>Canada</t>
  </si>
  <si>
    <t>Drinking Coco</t>
  </si>
  <si>
    <t>Raspberry Choco</t>
  </si>
  <si>
    <t>Curtice Advani</t>
  </si>
  <si>
    <t>UK</t>
  </si>
  <si>
    <t>White Choc</t>
  </si>
  <si>
    <t>Mint Chip Choco</t>
  </si>
  <si>
    <t>Peanut Butter Cubes</t>
  </si>
  <si>
    <t>Eclairs</t>
  </si>
  <si>
    <t>Australia</t>
  </si>
  <si>
    <t>Smooth Sliky Salty</t>
  </si>
  <si>
    <t>After Nines</t>
  </si>
  <si>
    <t>99% Dark &amp; Pure</t>
  </si>
  <si>
    <t>Ches Bonnell</t>
  </si>
  <si>
    <t>Orange Choco</t>
  </si>
  <si>
    <t>Gigi Bohling</t>
  </si>
  <si>
    <t>Spicy Special Slims</t>
  </si>
  <si>
    <t>Barr Faughny</t>
  </si>
  <si>
    <t>Gunar Cockshoot</t>
  </si>
  <si>
    <t>Fruit &amp; Nut Bars</t>
  </si>
  <si>
    <t>85% Dark Bars</t>
  </si>
  <si>
    <t>India</t>
  </si>
  <si>
    <t>Baker's Choco Chips</t>
  </si>
  <si>
    <t>Manuka Honey Choco</t>
  </si>
  <si>
    <t>Organic Choco Syrup</t>
  </si>
  <si>
    <t>Caramel Stuffed Bars</t>
  </si>
  <si>
    <t>Oby Sorrel</t>
  </si>
  <si>
    <t>Average</t>
  </si>
  <si>
    <t>Median</t>
  </si>
  <si>
    <t>Min</t>
  </si>
  <si>
    <t>Max</t>
  </si>
  <si>
    <t>1st Quartile</t>
  </si>
  <si>
    <t>Range</t>
  </si>
  <si>
    <t>3rd Quartile</t>
  </si>
  <si>
    <t>How many products</t>
  </si>
  <si>
    <t>using the unique function</t>
  </si>
  <si>
    <t>Country</t>
  </si>
  <si>
    <t>Row Labels</t>
  </si>
  <si>
    <t>Grand Total</t>
  </si>
  <si>
    <t>Sum of Amount</t>
  </si>
  <si>
    <t>Sum of Units</t>
  </si>
  <si>
    <t xml:space="preserve"> </t>
  </si>
  <si>
    <t>Dollar per unit</t>
  </si>
  <si>
    <t>Cost</t>
  </si>
  <si>
    <t>Cost per Unit</t>
  </si>
  <si>
    <t>Profit</t>
  </si>
  <si>
    <t>Select a Country</t>
  </si>
  <si>
    <t>Quick Summary</t>
  </si>
  <si>
    <t>Number of transaction</t>
  </si>
  <si>
    <t>Total</t>
  </si>
  <si>
    <t>Sales</t>
  </si>
  <si>
    <t>Performance</t>
  </si>
  <si>
    <t>PRESENTED BY UCHENNA ONUORAH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</si>
</sst>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Red]\-&quot;£&quot;#,##0.00"/>
    <numFmt numFmtId="165" formatCode="_-[$$-409]* #,##0.00_ ;_-[$$-409]* \-#,##0.00\ ;_-[$$-409]* &quot;-&quot;??_ ;_-@_ "/>
    <numFmt numFmtId="167" formatCode="_-[$$-409]* #,##0_ ;_-[$$-409]* \-#,##0\ ;_-[$$-409]* &quot;-&quot;??_ ;_-@_ "/>
    <numFmt numFmtId="169" formatCode="[$$-409]#,##0_ ;\-[$$-409]#,##0\ "/>
    <numFmt numFmtId="170" formatCode="[$$-409]#,##0"/>
    <numFmt numFmtId="171" formatCode="[$$-409]#,##0.0"/>
    <numFmt numFmtId="172" formatCode="\$#,##0;\(\$#,##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theme="9"/>
      <name val="Calibri"/>
      <family val="2"/>
      <scheme val="minor"/>
    </font>
    <font>
      <sz val="11"/>
      <name val="Calibri"/>
      <family val="2"/>
      <scheme val="minor"/>
    </font>
    <font>
      <b/>
      <sz val="20"/>
      <color theme="1"/>
      <name val="Calibri"/>
      <family val="2"/>
      <scheme val="minor"/>
    </font>
  </fonts>
  <fills count="11">
    <fill>
      <patternFill patternType="none"/>
    </fill>
    <fill>
      <patternFill patternType="gray125"/>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7" tint="-0.249977111117893"/>
        <bgColor indexed="64"/>
      </patternFill>
    </fill>
    <fill>
      <patternFill patternType="solid">
        <fgColor theme="0"/>
        <bgColor indexed="64"/>
      </patternFill>
    </fill>
    <fill>
      <patternFill patternType="solid">
        <fgColor theme="0"/>
        <bgColor theme="9" tint="0.79998168889431442"/>
      </patternFill>
    </fill>
    <fill>
      <patternFill patternType="solid">
        <fgColor theme="7" tint="0.59999389629810485"/>
        <bgColor indexed="64"/>
      </patternFill>
    </fill>
    <fill>
      <patternFill patternType="solid">
        <fgColor rgb="FFFFC000"/>
        <bgColor indexed="64"/>
      </patternFill>
    </fill>
    <fill>
      <patternFill patternType="solid">
        <fgColor theme="7" tint="0.39997558519241921"/>
        <bgColor indexed="64"/>
      </patternFill>
    </fill>
  </fills>
  <borders count="8">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theme="1" tint="0.34998626667073579"/>
      </left>
      <right style="thin">
        <color theme="1" tint="0.34998626667073579"/>
      </right>
      <top style="thin">
        <color theme="1" tint="0.34998626667073579"/>
      </top>
      <bottom style="medium">
        <color theme="1" tint="0.499984740745262"/>
      </bottom>
      <diagonal/>
    </border>
    <border>
      <left style="thin">
        <color theme="1" tint="0.34998626667073579"/>
      </left>
      <right style="thin">
        <color theme="1" tint="0.34998626667073579"/>
      </right>
      <top style="medium">
        <color theme="1" tint="0.499984740745262"/>
      </top>
      <bottom style="medium">
        <color theme="1" tint="0.499984740745262"/>
      </bottom>
      <diagonal/>
    </border>
    <border>
      <left style="thin">
        <color theme="1" tint="0.34998626667073579"/>
      </left>
      <right style="thin">
        <color theme="1" tint="0.34998626667073579"/>
      </right>
      <top style="medium">
        <color theme="1" tint="0.499984740745262"/>
      </top>
      <bottom style="thin">
        <color theme="1" tint="0.34998626667073579"/>
      </bottom>
      <diagonal/>
    </border>
  </borders>
  <cellStyleXfs count="2">
    <xf numFmtId="0" fontId="0" fillId="0" borderId="0"/>
    <xf numFmtId="9" fontId="1" fillId="0" borderId="0" applyFont="0" applyFill="0" applyBorder="0" applyAlignment="0" applyProtection="0"/>
  </cellStyleXfs>
  <cellXfs count="51">
    <xf numFmtId="0" fontId="0" fillId="0" borderId="0" xfId="0"/>
    <xf numFmtId="0" fontId="0" fillId="0" borderId="0" xfId="0" applyNumberFormat="1"/>
    <xf numFmtId="0" fontId="0" fillId="2" borderId="2" xfId="0" applyFont="1" applyFill="1" applyBorder="1"/>
    <xf numFmtId="0" fontId="0" fillId="0" borderId="2" xfId="0" applyFont="1" applyBorder="1"/>
    <xf numFmtId="0" fontId="0" fillId="2" borderId="1" xfId="0" applyNumberFormat="1" applyFont="1" applyFill="1" applyBorder="1"/>
    <xf numFmtId="0" fontId="0" fillId="2" borderId="2" xfId="0" applyNumberFormat="1" applyFont="1" applyFill="1" applyBorder="1"/>
    <xf numFmtId="0" fontId="0" fillId="0" borderId="2" xfId="0" applyNumberFormat="1" applyFont="1" applyBorder="1"/>
    <xf numFmtId="0" fontId="0" fillId="2" borderId="3" xfId="0" applyNumberFormat="1" applyFont="1" applyFill="1" applyBorder="1"/>
    <xf numFmtId="0" fontId="0" fillId="2" borderId="3" xfId="0" applyFont="1" applyFill="1" applyBorder="1"/>
    <xf numFmtId="0" fontId="0" fillId="2" borderId="4" xfId="0" applyNumberFormat="1" applyFont="1" applyFill="1" applyBorder="1"/>
    <xf numFmtId="0" fontId="0" fillId="2" borderId="4" xfId="0" applyFont="1" applyFill="1" applyBorder="1"/>
    <xf numFmtId="0" fontId="0" fillId="3" borderId="1" xfId="0" applyNumberFormat="1" applyFont="1" applyFill="1" applyBorder="1"/>
    <xf numFmtId="0" fontId="0" fillId="3" borderId="2" xfId="0" applyNumberFormat="1" applyFont="1" applyFill="1" applyBorder="1"/>
    <xf numFmtId="8" fontId="0" fillId="0" borderId="0" xfId="0" applyNumberFormat="1"/>
    <xf numFmtId="165" fontId="0" fillId="0" borderId="0" xfId="0" applyNumberFormat="1"/>
    <xf numFmtId="167" fontId="0" fillId="0" borderId="0" xfId="0" applyNumberFormat="1"/>
    <xf numFmtId="0" fontId="3" fillId="4" borderId="5" xfId="0" applyFont="1" applyFill="1" applyBorder="1"/>
    <xf numFmtId="167" fontId="3" fillId="4" borderId="5" xfId="1" applyNumberFormat="1" applyFont="1" applyFill="1" applyBorder="1" applyAlignment="1">
      <alignment horizontal="right"/>
    </xf>
    <xf numFmtId="0" fontId="0" fillId="0" borderId="6" xfId="0" applyBorder="1"/>
    <xf numFmtId="0" fontId="0" fillId="0" borderId="7" xfId="0" applyBorder="1"/>
    <xf numFmtId="0" fontId="0" fillId="4" borderId="0" xfId="0" applyFill="1"/>
    <xf numFmtId="3" fontId="3" fillId="4" borderId="5" xfId="1" applyNumberFormat="1" applyFont="1" applyFill="1" applyBorder="1" applyAlignment="1">
      <alignment horizontal="right"/>
    </xf>
    <xf numFmtId="3" fontId="0" fillId="0" borderId="6" xfId="1" applyNumberFormat="1" applyFont="1" applyBorder="1" applyAlignment="1">
      <alignment horizontal="right" indent="1"/>
    </xf>
    <xf numFmtId="3" fontId="0" fillId="0" borderId="7" xfId="1" applyNumberFormat="1" applyFont="1" applyBorder="1" applyAlignment="1">
      <alignment horizontal="right" indent="1"/>
    </xf>
    <xf numFmtId="0" fontId="0" fillId="0" borderId="0" xfId="0" pivotButton="1"/>
    <xf numFmtId="0" fontId="0" fillId="0" borderId="0" xfId="0" applyAlignment="1">
      <alignment horizontal="left"/>
    </xf>
    <xf numFmtId="169" fontId="0" fillId="0" borderId="0" xfId="0" applyNumberFormat="1"/>
    <xf numFmtId="169" fontId="0" fillId="0" borderId="6" xfId="1" applyNumberFormat="1" applyFont="1" applyBorder="1" applyAlignment="1">
      <alignment horizontal="right" indent="1"/>
    </xf>
    <xf numFmtId="0" fontId="0" fillId="0" borderId="0" xfId="0" applyAlignment="1">
      <alignment horizontal="left" indent="1"/>
    </xf>
    <xf numFmtId="170" fontId="0" fillId="0" borderId="0" xfId="0" applyNumberFormat="1"/>
    <xf numFmtId="3" fontId="0" fillId="0" borderId="0" xfId="0" applyNumberFormat="1"/>
    <xf numFmtId="171" fontId="0" fillId="0" borderId="0" xfId="0" applyNumberFormat="1"/>
    <xf numFmtId="0" fontId="0" fillId="5" borderId="0" xfId="0" applyFill="1"/>
    <xf numFmtId="0" fontId="4" fillId="2" borderId="3" xfId="0" applyNumberFormat="1" applyFont="1" applyFill="1" applyBorder="1"/>
    <xf numFmtId="0" fontId="4" fillId="2" borderId="3" xfId="0" applyFont="1" applyFill="1" applyBorder="1"/>
    <xf numFmtId="0" fontId="0" fillId="6" borderId="2" xfId="0" applyNumberFormat="1" applyFont="1" applyFill="1" applyBorder="1"/>
    <xf numFmtId="0" fontId="0" fillId="6" borderId="2" xfId="0" applyFont="1" applyFill="1" applyBorder="1"/>
    <xf numFmtId="0" fontId="0" fillId="7" borderId="2" xfId="0" applyNumberFormat="1" applyFont="1" applyFill="1" applyBorder="1"/>
    <xf numFmtId="0" fontId="0" fillId="7" borderId="2" xfId="0" applyFont="1" applyFill="1" applyBorder="1"/>
    <xf numFmtId="0" fontId="0" fillId="7" borderId="4" xfId="0" applyNumberFormat="1" applyFont="1" applyFill="1" applyBorder="1"/>
    <xf numFmtId="0" fontId="0" fillId="6" borderId="4" xfId="0" applyNumberFormat="1" applyFont="1" applyFill="1" applyBorder="1"/>
    <xf numFmtId="0" fontId="0" fillId="6" borderId="4" xfId="0" applyFont="1" applyFill="1" applyBorder="1"/>
    <xf numFmtId="0" fontId="0" fillId="7" borderId="3" xfId="0" applyNumberFormat="1" applyFont="1" applyFill="1" applyBorder="1"/>
    <xf numFmtId="172" fontId="0" fillId="0" borderId="0" xfId="0" applyNumberFormat="1"/>
    <xf numFmtId="0" fontId="0" fillId="8" borderId="0" xfId="0" applyFill="1"/>
    <xf numFmtId="0" fontId="2" fillId="8" borderId="0" xfId="0" applyFont="1" applyFill="1"/>
    <xf numFmtId="0" fontId="0" fillId="9" borderId="0" xfId="0" applyFill="1"/>
    <xf numFmtId="0" fontId="0" fillId="10" borderId="0" xfId="0" applyFill="1"/>
    <xf numFmtId="170" fontId="0" fillId="10" borderId="0" xfId="0" applyNumberFormat="1" applyFill="1"/>
    <xf numFmtId="0" fontId="0" fillId="10" borderId="0" xfId="0" applyFill="1" applyAlignment="1">
      <alignment horizontal="center"/>
    </xf>
    <xf numFmtId="0" fontId="5" fillId="5" borderId="0" xfId="0" applyFont="1" applyFill="1"/>
  </cellXfs>
  <cellStyles count="2">
    <cellStyle name="Normal" xfId="0" builtinId="0"/>
    <cellStyle name="Percent" xfId="1" builtinId="5"/>
  </cellStyles>
  <dxfs count="46">
    <dxf>
      <numFmt numFmtId="0" formatCode="General"/>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0"/>
        </patternFill>
      </fill>
      <border diagonalUp="0" diagonalDown="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0"/>
        </patternFill>
      </fill>
      <border diagonalUp="0" diagonalDown="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0"/>
        </patternFill>
      </fill>
      <border diagonalUp="0" diagonalDown="0">
        <left/>
        <right/>
        <top style="thin">
          <color theme="9" tint="0.39997558519241921"/>
        </top>
        <bottom style="thin">
          <color theme="9" tint="0.39997558519241921"/>
        </bottom>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0"/>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0"/>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0"/>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0"/>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0"/>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0"/>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auto="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ill>
        <patternFill patternType="solid">
          <bgColor theme="7" tint="-0.249977111117893"/>
        </patternFill>
      </fill>
    </dxf>
    <dxf>
      <fill>
        <patternFill patternType="solid">
          <bgColor theme="7" tint="-0.249977111117893"/>
        </patternFill>
      </fill>
    </dxf>
    <dxf>
      <numFmt numFmtId="171" formatCode="[$$-409]#,##0.0"/>
    </dxf>
    <dxf>
      <numFmt numFmtId="165" formatCode="_-[$$-409]* #,##0.00_ ;_-[$$-409]* \-#,##0.00\ ;_-[$$-409]* &quot;-&quot;??_ ;_-@_ "/>
    </dxf>
    <dxf>
      <numFmt numFmtId="3" formatCode="#,##0"/>
    </dxf>
    <dxf>
      <numFmt numFmtId="170" formatCode="[$$-409]#,##0"/>
    </dxf>
    <dxf>
      <numFmt numFmtId="167" formatCode="_-[$$-409]* #,##0_ ;_-[$$-409]* \-#,##0\ ;_-[$$-409]* &quot;-&quot;??_ ;_-@_ "/>
    </dxf>
    <dxf>
      <numFmt numFmtId="167" formatCode="_-[$$-409]* #,##0_ ;_-[$$-409]* \-#,##0\ ;_-[$$-409]* &quot;-&quot;??_ ;_-@_ "/>
    </dxf>
    <dxf>
      <numFmt numFmtId="169" formatCode="[$$-409]#,##0_ ;\-[$$-409]#,##0\ "/>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512490375081855"/>
          <c:y val="0"/>
        </c:manualLayout>
      </c:layout>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'Abnomalies in Data'!$Q$4</c:f>
              <c:strCache>
                <c:ptCount val="1"/>
                <c:pt idx="0">
                  <c:v>Units</c:v>
                </c:pt>
              </c:strCache>
            </c:strRef>
          </c:tx>
          <c:spPr>
            <a:ln w="25400">
              <a:noFill/>
            </a:ln>
            <a:effectLst/>
          </c:spPr>
          <c:marker>
            <c:symbol val="circle"/>
            <c:size val="4"/>
            <c:spPr>
              <a:solidFill>
                <a:schemeClr val="accent1"/>
              </a:solidFill>
              <a:ln w="9525" cap="flat" cmpd="sng" algn="ctr">
                <a:solidFill>
                  <a:schemeClr val="accent1"/>
                </a:solidFill>
                <a:round/>
              </a:ln>
              <a:effectLst/>
            </c:spPr>
          </c:marker>
          <c:xVal>
            <c:numRef>
              <c:f>'Abnomalies in Data'!$P$5:$P$304</c:f>
              <c:numCache>
                <c:formatCode>General</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'Abnomalies in Data'!$Q$5:$Q$304</c:f>
              <c:numCache>
                <c:formatCode>General</c:formatCode>
                <c:ptCount val="300"/>
                <c:pt idx="0">
                  <c:v>39</c:v>
                </c:pt>
                <c:pt idx="1">
                  <c:v>339</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87</c:v>
                </c:pt>
                <c:pt idx="40">
                  <c:v>21</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237</c:v>
                </c:pt>
                <c:pt idx="74">
                  <c:v>45</c:v>
                </c:pt>
                <c:pt idx="75">
                  <c:v>63</c:v>
                </c:pt>
                <c:pt idx="76">
                  <c:v>93</c:v>
                </c:pt>
                <c:pt idx="77">
                  <c:v>102</c:v>
                </c:pt>
                <c:pt idx="78">
                  <c:v>174</c:v>
                </c:pt>
                <c:pt idx="79">
                  <c:v>9</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12</c:v>
                </c:pt>
                <c:pt idx="101">
                  <c:v>9</c:v>
                </c:pt>
                <c:pt idx="102">
                  <c:v>156</c:v>
                </c:pt>
                <c:pt idx="103">
                  <c:v>171</c:v>
                </c:pt>
                <c:pt idx="104">
                  <c:v>189</c:v>
                </c:pt>
                <c:pt idx="105">
                  <c:v>126</c:v>
                </c:pt>
                <c:pt idx="106">
                  <c:v>279</c:v>
                </c:pt>
                <c:pt idx="107">
                  <c:v>36</c:v>
                </c:pt>
                <c:pt idx="108">
                  <c:v>123</c:v>
                </c:pt>
                <c:pt idx="109">
                  <c:v>69</c:v>
                </c:pt>
                <c:pt idx="110">
                  <c:v>300</c:v>
                </c:pt>
                <c:pt idx="111">
                  <c:v>246</c:v>
                </c:pt>
                <c:pt idx="112">
                  <c:v>174</c:v>
                </c:pt>
                <c:pt idx="113">
                  <c:v>30</c:v>
                </c:pt>
                <c:pt idx="114">
                  <c:v>63</c:v>
                </c:pt>
                <c:pt idx="115">
                  <c:v>324</c:v>
                </c:pt>
                <c:pt idx="116">
                  <c:v>240</c:v>
                </c:pt>
                <c:pt idx="117">
                  <c:v>333</c:v>
                </c:pt>
                <c:pt idx="118">
                  <c:v>111</c:v>
                </c:pt>
                <c:pt idx="119">
                  <c:v>357</c:v>
                </c:pt>
                <c:pt idx="120">
                  <c:v>246</c:v>
                </c:pt>
                <c:pt idx="121">
                  <c:v>201</c:v>
                </c:pt>
                <c:pt idx="122">
                  <c:v>153</c:v>
                </c:pt>
                <c:pt idx="123">
                  <c:v>348</c:v>
                </c:pt>
                <c:pt idx="124">
                  <c:v>30</c:v>
                </c:pt>
                <c:pt idx="125">
                  <c:v>156</c:v>
                </c:pt>
                <c:pt idx="126">
                  <c:v>207</c:v>
                </c:pt>
                <c:pt idx="127">
                  <c:v>60</c:v>
                </c:pt>
                <c:pt idx="128">
                  <c:v>24</c:v>
                </c:pt>
                <c:pt idx="129">
                  <c:v>171</c:v>
                </c:pt>
                <c:pt idx="130">
                  <c:v>162</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348</c:v>
                </c:pt>
                <c:pt idx="153">
                  <c:v>75</c:v>
                </c:pt>
                <c:pt idx="154">
                  <c:v>39</c:v>
                </c:pt>
                <c:pt idx="155">
                  <c:v>75</c:v>
                </c:pt>
                <c:pt idx="156">
                  <c:v>72</c:v>
                </c:pt>
                <c:pt idx="157">
                  <c:v>306</c:v>
                </c:pt>
                <c:pt idx="158">
                  <c:v>54</c:v>
                </c:pt>
                <c:pt idx="159">
                  <c:v>225</c:v>
                </c:pt>
                <c:pt idx="160">
                  <c:v>246</c:v>
                </c:pt>
                <c:pt idx="161">
                  <c:v>27</c:v>
                </c:pt>
                <c:pt idx="162">
                  <c:v>378</c:v>
                </c:pt>
                <c:pt idx="163">
                  <c:v>3</c:v>
                </c:pt>
                <c:pt idx="164">
                  <c:v>189</c:v>
                </c:pt>
                <c:pt idx="165">
                  <c:v>9</c:v>
                </c:pt>
                <c:pt idx="166">
                  <c:v>93</c:v>
                </c:pt>
                <c:pt idx="167">
                  <c:v>45</c:v>
                </c:pt>
                <c:pt idx="168">
                  <c:v>102</c:v>
                </c:pt>
                <c:pt idx="169">
                  <c:v>300</c:v>
                </c:pt>
                <c:pt idx="170">
                  <c:v>42</c:v>
                </c:pt>
                <c:pt idx="171">
                  <c:v>246</c:v>
                </c:pt>
                <c:pt idx="172">
                  <c:v>114</c:v>
                </c:pt>
                <c:pt idx="173">
                  <c:v>75</c:v>
                </c:pt>
                <c:pt idx="174">
                  <c:v>9</c:v>
                </c:pt>
                <c:pt idx="175">
                  <c:v>93</c:v>
                </c:pt>
                <c:pt idx="176">
                  <c:v>363</c:v>
                </c:pt>
                <c:pt idx="177">
                  <c:v>54</c:v>
                </c:pt>
                <c:pt idx="178">
                  <c:v>177</c:v>
                </c:pt>
                <c:pt idx="179">
                  <c:v>120</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186</c:v>
                </c:pt>
                <c:pt idx="208">
                  <c:v>66</c:v>
                </c:pt>
                <c:pt idx="209">
                  <c:v>414</c:v>
                </c:pt>
                <c:pt idx="210">
                  <c:v>168</c:v>
                </c:pt>
                <c:pt idx="211">
                  <c:v>78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102</c:v>
                </c:pt>
                <c:pt idx="225">
                  <c:v>93</c:v>
                </c:pt>
                <c:pt idx="226">
                  <c:v>63</c:v>
                </c:pt>
                <c:pt idx="227">
                  <c:v>48</c:v>
                </c:pt>
                <c:pt idx="228">
                  <c:v>114</c:v>
                </c:pt>
                <c:pt idx="229">
                  <c:v>126</c:v>
                </c:pt>
                <c:pt idx="230">
                  <c:v>303</c:v>
                </c:pt>
                <c:pt idx="231">
                  <c:v>141</c:v>
                </c:pt>
                <c:pt idx="232">
                  <c:v>96</c:v>
                </c:pt>
                <c:pt idx="233">
                  <c:v>27</c:v>
                </c:pt>
                <c:pt idx="234">
                  <c:v>240</c:v>
                </c:pt>
                <c:pt idx="235">
                  <c:v>105</c:v>
                </c:pt>
                <c:pt idx="236">
                  <c:v>102</c:v>
                </c:pt>
                <c:pt idx="237">
                  <c:v>39</c:v>
                </c:pt>
                <c:pt idx="238">
                  <c:v>15</c:v>
                </c:pt>
                <c:pt idx="239">
                  <c:v>93</c:v>
                </c:pt>
                <c:pt idx="240">
                  <c:v>72</c:v>
                </c:pt>
                <c:pt idx="241">
                  <c:v>135</c:v>
                </c:pt>
                <c:pt idx="242">
                  <c:v>402</c:v>
                </c:pt>
                <c:pt idx="243">
                  <c:v>75</c:v>
                </c:pt>
                <c:pt idx="244">
                  <c:v>18</c:v>
                </c:pt>
                <c:pt idx="245">
                  <c:v>225</c:v>
                </c:pt>
                <c:pt idx="246">
                  <c:v>282</c:v>
                </c:pt>
                <c:pt idx="247">
                  <c:v>273</c:v>
                </c:pt>
                <c:pt idx="248">
                  <c:v>270</c:v>
                </c:pt>
                <c:pt idx="249">
                  <c:v>54</c:v>
                </c:pt>
                <c:pt idx="250">
                  <c:v>162</c:v>
                </c:pt>
                <c:pt idx="251">
                  <c:v>198</c:v>
                </c:pt>
                <c:pt idx="252">
                  <c:v>147</c:v>
                </c:pt>
                <c:pt idx="253">
                  <c:v>135</c:v>
                </c:pt>
                <c:pt idx="254">
                  <c:v>75</c:v>
                </c:pt>
                <c:pt idx="255">
                  <c:v>366</c:v>
                </c:pt>
                <c:pt idx="256">
                  <c:v>189</c:v>
                </c:pt>
                <c:pt idx="257">
                  <c:v>6</c:v>
                </c:pt>
                <c:pt idx="258">
                  <c:v>195</c:v>
                </c:pt>
                <c:pt idx="259">
                  <c:v>309</c:v>
                </c:pt>
                <c:pt idx="260">
                  <c:v>129</c:v>
                </c:pt>
                <c:pt idx="261">
                  <c:v>510</c:v>
                </c:pt>
                <c:pt idx="262">
                  <c:v>306</c:v>
                </c:pt>
                <c:pt idx="263">
                  <c:v>519</c:v>
                </c:pt>
                <c:pt idx="264">
                  <c:v>231</c:v>
                </c:pt>
                <c:pt idx="265">
                  <c:v>174</c:v>
                </c:pt>
                <c:pt idx="266">
                  <c:v>87</c:v>
                </c:pt>
                <c:pt idx="267">
                  <c:v>36</c:v>
                </c:pt>
                <c:pt idx="268">
                  <c:v>51</c:v>
                </c:pt>
                <c:pt idx="269">
                  <c:v>99</c:v>
                </c:pt>
                <c:pt idx="270">
                  <c:v>87</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204</c:v>
                </c:pt>
                <c:pt idx="294">
                  <c:v>159</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BE8A-4477-B999-1AB22500E7C0}"/>
            </c:ext>
          </c:extLst>
        </c:ser>
        <c:dLbls>
          <c:showLegendKey val="0"/>
          <c:showVal val="0"/>
          <c:showCatName val="0"/>
          <c:showSerName val="0"/>
          <c:showPercent val="0"/>
          <c:showBubbleSize val="0"/>
        </c:dLbls>
        <c:axId val="1048231743"/>
        <c:axId val="1048220831"/>
      </c:scatterChart>
      <c:valAx>
        <c:axId val="104823174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048220831"/>
        <c:crosses val="autoZero"/>
        <c:crossBetween val="midCat"/>
      </c:valAx>
      <c:valAx>
        <c:axId val="104822083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0482317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AE74CC2E-E7C9-40C4-B487-00B6ED9299C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chartData>
  <cx:chart>
    <cx:title pos="t" align="ctr" overlay="0"/>
    <cx:plotArea>
      <cx:plotAreaRegion>
        <cx:series layoutId="boxWhisker" uniqueId="{BB28C100-DE71-4E1F-B69A-FDB97193556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393700</xdr:colOff>
      <xdr:row>0</xdr:row>
      <xdr:rowOff>38100</xdr:rowOff>
    </xdr:from>
    <xdr:to>
      <xdr:col>8</xdr:col>
      <xdr:colOff>412750</xdr:colOff>
      <xdr:row>11</xdr:row>
      <xdr:rowOff>25399</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9A0CB5F0-E9EB-67C4-199F-EF1E8C6319F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810000" y="38100"/>
              <a:ext cx="1847850" cy="20129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450850</xdr:colOff>
      <xdr:row>0</xdr:row>
      <xdr:rowOff>44450</xdr:rowOff>
    </xdr:from>
    <xdr:to>
      <xdr:col>11</xdr:col>
      <xdr:colOff>450850</xdr:colOff>
      <xdr:row>9</xdr:row>
      <xdr:rowOff>152399</xdr:rowOff>
    </xdr:to>
    <mc:AlternateContent xmlns:mc="http://schemas.openxmlformats.org/markup-compatibility/2006">
      <mc:Choice xmlns:a14="http://schemas.microsoft.com/office/drawing/2010/main" Requires="a14">
        <xdr:graphicFrame macro="">
          <xdr:nvGraphicFramePr>
            <xdr:cNvPr id="3" name="Sales Person">
              <a:extLst>
                <a:ext uri="{FF2B5EF4-FFF2-40B4-BE49-F238E27FC236}">
                  <a16:creationId xmlns:a16="http://schemas.microsoft.com/office/drawing/2014/main" id="{C6949E20-9F3E-BB7E-EAE7-7536A0C1082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5695950" y="44450"/>
              <a:ext cx="1828800" cy="17652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205114</xdr:colOff>
      <xdr:row>1</xdr:row>
      <xdr:rowOff>148507</xdr:rowOff>
    </xdr:from>
    <xdr:to>
      <xdr:col>10</xdr:col>
      <xdr:colOff>509658</xdr:colOff>
      <xdr:row>16</xdr:row>
      <xdr:rowOff>129457</xdr:rowOff>
    </xdr:to>
    <xdr:graphicFrame macro="">
      <xdr:nvGraphicFramePr>
        <xdr:cNvPr id="3" name="Chart 2">
          <a:extLst>
            <a:ext uri="{FF2B5EF4-FFF2-40B4-BE49-F238E27FC236}">
              <a16:creationId xmlns:a16="http://schemas.microsoft.com/office/drawing/2014/main" id="{C781BEF4-644F-3DFD-EA77-D23D2F082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257208</xdr:colOff>
      <xdr:row>17</xdr:row>
      <xdr:rowOff>135723</xdr:rowOff>
    </xdr:from>
    <xdr:to>
      <xdr:col>10</xdr:col>
      <xdr:colOff>563804</xdr:colOff>
      <xdr:row>32</xdr:row>
      <xdr:rowOff>88772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760EE88-B94F-CB82-648A-5BB635E520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085238" y="3297895"/>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218723</xdr:colOff>
      <xdr:row>34</xdr:row>
      <xdr:rowOff>52340</xdr:rowOff>
    </xdr:from>
    <xdr:to>
      <xdr:col>10</xdr:col>
      <xdr:colOff>525319</xdr:colOff>
      <xdr:row>49</xdr:row>
      <xdr:rowOff>5388</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D61CA2F-B0BC-0F19-27EA-886FE8824D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046753" y="6376683"/>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463550</xdr:colOff>
      <xdr:row>3</xdr:row>
      <xdr:rowOff>88901</xdr:rowOff>
    </xdr:from>
    <xdr:to>
      <xdr:col>7</xdr:col>
      <xdr:colOff>292100</xdr:colOff>
      <xdr:row>14</xdr:row>
      <xdr:rowOff>44451</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78968482-7CB2-B02A-28C4-D211E10BE492}"/>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3778250" y="641351"/>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41.576949421295" backgroundQuery="1" createdVersion="8" refreshedVersion="8" minRefreshableVersion="3" recordCount="0" supportSubquery="1" supportAdvancedDrill="1" xr:uid="{012EAB03-5F0B-42B0-8A6D-1E991128C7C1}">
  <cacheSource type="external" connectionId="3"/>
  <cacheFields count="3">
    <cacheField name="[sales].[Geography].[Geography]" caption="Geography" numFmtId="0" hierarchy="1" level="1">
      <sharedItems count="6">
        <s v="Australia"/>
        <s v="Canada"/>
        <s v="India"/>
        <s v="New Zealand"/>
        <s v="UK"/>
        <s v="USA"/>
      </sharedItems>
    </cacheField>
    <cacheField name="[sales].[Sales Person].[Sales Person]" caption="Sales Person" numFmtId="0" level="1">
      <sharedItems count="4">
        <s v="Gigi Bohling"/>
        <s v="Ches Bonnell"/>
        <s v="Barr Faughny"/>
        <s v="Ram Mahesh"/>
      </sharedItems>
    </cacheField>
    <cacheField name="[Measures].[Sum of Amount]" caption="Sum of Amount" numFmtId="0" hierarchy="9" level="32767"/>
  </cacheFields>
  <cacheHierarchies count="17">
    <cacheHierarchy uniqueName="[sales].[Sales Person]" caption="Sales Person" attribute="1" defaultMemberUniqueName="[sales].[Sales Person].[All]" allUniqueName="[sales].[Sales Person].[All]" dimensionUniqueName="[sales]" displayFolder="" count="2" memberValueDatatype="130" unbalanced="0">
      <fieldsUsage count="2">
        <fieldUsage x="-1"/>
        <fieldUsage x="1"/>
      </fieldsUsage>
    </cacheHierarchy>
    <cacheHierarchy uniqueName="[sales].[Geography]" caption="Geography" attribute="1" defaultMemberUniqueName="[sales].[Geography].[All]" allUniqueName="[sales].[Geography].[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0" memberValueDatatype="130" unbalanced="0"/>
    <cacheHierarchy uniqueName="[sales].[Amount]" caption="Amount" attribute="1" defaultMemberUniqueName="[sales].[Amount].[All]" allUniqueName="[sales].[Amount].[All]" dimensionUniqueName="[sales]" displayFolder="" count="0" memberValueDatatype="20" unbalanced="0"/>
    <cacheHierarchy uniqueName="[sales].[Units]" caption="Units" attribute="1" defaultMemberUniqueName="[sales].[Units].[All]" allUniqueName="[sales].[Units].[All]" dimensionUniqueName="[sales]" displayFolder="" count="0" memberValueDatatype="20" unbalanced="0"/>
    <cacheHierarchy uniqueName="[sales].[Questions]" caption="Questions" attribute="1" defaultMemberUniqueName="[sales].[Questions].[All]" allUniqueName="[sales].[Questions].[All]" dimensionUniqueName="[sales]" displayFolder="" count="0" memberValueDatatype="20" unbalanced="0"/>
    <cacheHierarchy uniqueName="[sales].[Column1]" caption="Column1" attribute="1" defaultMemberUniqueName="[sales].[Column1].[All]" allUniqueName="[sales].[Column1].[All]" dimensionUniqueName="[sales]" displayFolder="" count="0" memberValueDatatype="130" unbalanced="0"/>
    <cacheHierarchy uniqueName="[sales].[Product2]" caption="Product2" attribute="1" defaultMemberUniqueName="[sales].[Product2].[All]" allUniqueName="[sales].[Product2].[All]" dimensionUniqueName="[sales]" displayFolder="" count="0" memberValueDatatype="130" unbalanced="0"/>
    <cacheHierarchy uniqueName="[sales].[Cost per unit]" caption="Cost per unit" attribute="1" defaultMemberUniqueName="[sales].[Cost per unit].[All]" allUniqueName="[sales].[Cost per unit].[All]" dimensionUniqueName="[sales]" displayFolder="" count="0" memberValueDatatype="5" unbalanced="0"/>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sales"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sales" count="0">
      <extLst>
        <ext xmlns:x15="http://schemas.microsoft.com/office/spreadsheetml/2010/11/main" uri="{B97F6D7D-B522-45F9-BDA1-12C45D357490}">
          <x15:cacheHierarchy aggregatedColumn="8"/>
        </ext>
      </extLst>
    </cacheHierarchy>
    <cacheHierarchy uniqueName="[Measures].[Dollar per unit]" caption="Dollar per unit" measure="1" displayFolder="" measureGroup="sales" count="0"/>
    <cacheHierarchy uniqueName="[Measures].[Cost]" caption="Cost" measure="1" displayFolder="" measureGroup="sales" count="0"/>
    <cacheHierarchy uniqueName="[Measures].[Profit]" caption="Profit"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41.576951736111" backgroundQuery="1" createdVersion="8" refreshedVersion="8" minRefreshableVersion="3" recordCount="0" supportSubquery="1" supportAdvancedDrill="1" xr:uid="{DF36EEBF-6697-4E71-A3A1-D8D8616CC8E9}">
  <cacheSource type="external" connectionId="3"/>
  <cacheFields count="3">
    <cacheField name="[sales].[Geography].[Geography]" caption="Geography" numFmtId="0" hierarchy="1" level="1">
      <sharedItems count="6">
        <s v="Australia"/>
        <s v="Canada"/>
        <s v="India"/>
        <s v="New Zealand"/>
        <s v="UK"/>
        <s v="USA"/>
      </sharedItems>
    </cacheField>
    <cacheField name="[sales].[Sales Person].[Sales Person]" caption="Sales Person" numFmtId="0" level="1">
      <sharedItems count="4">
        <s v="Carla Molina"/>
        <s v="Brien Boise"/>
        <s v="Oby Sorrel"/>
        <s v="Barr Faughny"/>
      </sharedItems>
    </cacheField>
    <cacheField name="[Measures].[Sum of Amount]" caption="Sum of Amount" numFmtId="0" hierarchy="9" level="32767"/>
  </cacheFields>
  <cacheHierarchies count="17">
    <cacheHierarchy uniqueName="[sales].[Sales Person]" caption="Sales Person" attribute="1" defaultMemberUniqueName="[sales].[Sales Person].[All]" allUniqueName="[sales].[Sales Person].[All]" dimensionUniqueName="[sales]" displayFolder="" count="2" memberValueDatatype="130" unbalanced="0">
      <fieldsUsage count="2">
        <fieldUsage x="-1"/>
        <fieldUsage x="1"/>
      </fieldsUsage>
    </cacheHierarchy>
    <cacheHierarchy uniqueName="[sales].[Geography]" caption="Geography" attribute="1" defaultMemberUniqueName="[sales].[Geography].[All]" allUniqueName="[sales].[Geography].[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0" memberValueDatatype="130" unbalanced="0"/>
    <cacheHierarchy uniqueName="[sales].[Amount]" caption="Amount" attribute="1" defaultMemberUniqueName="[sales].[Amount].[All]" allUniqueName="[sales].[Amount].[All]" dimensionUniqueName="[sales]" displayFolder="" count="0" memberValueDatatype="20" unbalanced="0"/>
    <cacheHierarchy uniqueName="[sales].[Units]" caption="Units" attribute="1" defaultMemberUniqueName="[sales].[Units].[All]" allUniqueName="[sales].[Units].[All]" dimensionUniqueName="[sales]" displayFolder="" count="0" memberValueDatatype="20" unbalanced="0"/>
    <cacheHierarchy uniqueName="[sales].[Questions]" caption="Questions" attribute="1" defaultMemberUniqueName="[sales].[Questions].[All]" allUniqueName="[sales].[Questions].[All]" dimensionUniqueName="[sales]" displayFolder="" count="0" memberValueDatatype="20" unbalanced="0"/>
    <cacheHierarchy uniqueName="[sales].[Column1]" caption="Column1" attribute="1" defaultMemberUniqueName="[sales].[Column1].[All]" allUniqueName="[sales].[Column1].[All]" dimensionUniqueName="[sales]" displayFolder="" count="0" memberValueDatatype="130" unbalanced="0"/>
    <cacheHierarchy uniqueName="[sales].[Product2]" caption="Product2" attribute="1" defaultMemberUniqueName="[sales].[Product2].[All]" allUniqueName="[sales].[Product2].[All]" dimensionUniqueName="[sales]" displayFolder="" count="0" memberValueDatatype="130" unbalanced="0"/>
    <cacheHierarchy uniqueName="[sales].[Cost per unit]" caption="Cost per unit" attribute="1" defaultMemberUniqueName="[sales].[Cost per unit].[All]" allUniqueName="[sales].[Cost per unit].[All]" dimensionUniqueName="[sales]" displayFolder="" count="0" memberValueDatatype="5" unbalanced="0"/>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sales"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sales" count="0">
      <extLst>
        <ext xmlns:x15="http://schemas.microsoft.com/office/spreadsheetml/2010/11/main" uri="{B97F6D7D-B522-45F9-BDA1-12C45D357490}">
          <x15:cacheHierarchy aggregatedColumn="8"/>
        </ext>
      </extLst>
    </cacheHierarchy>
    <cacheHierarchy uniqueName="[Measures].[Dollar per unit]" caption="Dollar per unit" measure="1" displayFolder="" measureGroup="sales" count="0"/>
    <cacheHierarchy uniqueName="[Measures].[Cost]" caption="Cost" measure="1" displayFolder="" measureGroup="sales" count="0"/>
    <cacheHierarchy uniqueName="[Measures].[Profit]" caption="Profit"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41.57695347222" backgroundQuery="1" createdVersion="8" refreshedVersion="8" minRefreshableVersion="3" recordCount="0" supportSubquery="1" supportAdvancedDrill="1" xr:uid="{1B2FE811-024B-4FFE-A610-C87AA05D4E56}">
  <cacheSource type="external" connectionId="3"/>
  <cacheFields count="2">
    <cacheField name="[sales].[Product].[Product]" caption="Product" numFmtId="0" hierarchy="2" level="1">
      <sharedItems count="5">
        <s v="85% Dark Bars"/>
        <s v="After Nines"/>
        <s v="Baker's Choco Chips"/>
        <s v="Peanut Butter Cubes"/>
        <s v="Raspberry Choco"/>
      </sharedItems>
    </cacheField>
    <cacheField name="[Measures].[Dollar per unit]" caption="Dollar per unit" numFmtId="0" hierarchy="12" level="32767"/>
  </cacheFields>
  <cacheHierarchies count="17">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Amount]" caption="Amount" attribute="1" defaultMemberUniqueName="[sales].[Amount].[All]" allUniqueName="[sales].[Amount].[All]" dimensionUniqueName="[sales]" displayFolder="" count="0" memberValueDatatype="20" unbalanced="0"/>
    <cacheHierarchy uniqueName="[sales].[Units]" caption="Units" attribute="1" defaultMemberUniqueName="[sales].[Units].[All]" allUniqueName="[sales].[Units].[All]" dimensionUniqueName="[sales]" displayFolder="" count="0" memberValueDatatype="20" unbalanced="0"/>
    <cacheHierarchy uniqueName="[sales].[Questions]" caption="Questions" attribute="1" defaultMemberUniqueName="[sales].[Questions].[All]" allUniqueName="[sales].[Questions].[All]" dimensionUniqueName="[sales]" displayFolder="" count="0" memberValueDatatype="20" unbalanced="0"/>
    <cacheHierarchy uniqueName="[sales].[Column1]" caption="Column1" attribute="1" defaultMemberUniqueName="[sales].[Column1].[All]" allUniqueName="[sales].[Column1].[All]" dimensionUniqueName="[sales]" displayFolder="" count="0" memberValueDatatype="130" unbalanced="0"/>
    <cacheHierarchy uniqueName="[sales].[Product2]" caption="Product2" attribute="1" defaultMemberUniqueName="[sales].[Product2].[All]" allUniqueName="[sales].[Product2].[All]" dimensionUniqueName="[sales]" displayFolder="" count="0" memberValueDatatype="130" unbalanced="0"/>
    <cacheHierarchy uniqueName="[sales].[Cost per unit]" caption="Cost per unit" attribute="1" defaultMemberUniqueName="[sales].[Cost per unit].[All]" allUniqueName="[sales].[Cost per unit].[All]" dimensionUniqueName="[sales]" displayFolder="" count="0" memberValueDatatype="5" unbalanced="0"/>
    <cacheHierarchy uniqueName="[Measures].[Sum of Amount]" caption="Sum of Amount" measure="1" displayFolder="" measureGroup="sales"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sales" count="0">
      <extLst>
        <ext xmlns:x15="http://schemas.microsoft.com/office/spreadsheetml/2010/11/main" uri="{B97F6D7D-B522-45F9-BDA1-12C45D357490}">
          <x15:cacheHierarchy aggregatedColumn="8"/>
        </ext>
      </extLst>
    </cacheHierarchy>
    <cacheHierarchy uniqueName="[Measures].[Dollar per unit]" caption="Dollar per unit" measure="1" displayFolder="" measureGroup="sales" count="0" oneField="1">
      <fieldsUsage count="1">
        <fieldUsage x="1"/>
      </fieldsUsage>
    </cacheHierarchy>
    <cacheHierarchy uniqueName="[Measures].[Cost]" caption="Cost" measure="1" displayFolder="" measureGroup="sales" count="0"/>
    <cacheHierarchy uniqueName="[Measures].[Profit]" caption="Profit"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41.576957175923" backgroundQuery="1" createdVersion="8" refreshedVersion="8" minRefreshableVersion="3" recordCount="0" supportSubquery="1" supportAdvancedDrill="1" xr:uid="{9B61FF29-3A0D-4E57-9A10-878A60D4E0A2}">
  <cacheSource type="external" connectionId="3"/>
  <cacheFields count="5">
    <cacheField name="[sales].[Geography].[Geography]" caption="Geography" numFmtId="0" hierarchy="1" level="1">
      <sharedItems count="6">
        <s v="Australia"/>
        <s v="Canada"/>
        <s v="India"/>
        <s v="New Zealand"/>
        <s v="UK"/>
        <s v="USA"/>
      </sharedItems>
    </cacheField>
    <cacheField name="[Measures].[Sum of Amount]" caption="Sum of Amount" numFmtId="0" hierarchy="9" level="32767"/>
    <cacheField name="[Measures].[Sum of Units]" caption="Sum of Units" numFmtId="0" hierarchy="10" level="32767"/>
    <cacheField name="[sales].[Sales Person].[Sales Person]" caption="Sales Person" numFmtId="0" level="1">
      <sharedItems containsSemiMixedTypes="0" containsNonDate="0" containsString="0"/>
    </cacheField>
    <cacheField name="Dummy0" numFmtId="0" hierarchy="17" level="32767">
      <extLst>
        <ext xmlns:x14="http://schemas.microsoft.com/office/spreadsheetml/2009/9/main" uri="{63CAB8AC-B538-458d-9737-405883B0398D}">
          <x14:cacheField ignore="1"/>
        </ext>
      </extLst>
    </cacheField>
  </cacheFields>
  <cacheHierarchies count="18">
    <cacheHierarchy uniqueName="[sales].[Sales Person]" caption="Sales Person" attribute="1" defaultMemberUniqueName="[sales].[Sales Person].[All]" allUniqueName="[sales].[Sales Person].[All]" dimensionUniqueName="[sales]" displayFolder="" count="2" memberValueDatatype="130" unbalanced="0">
      <fieldsUsage count="2">
        <fieldUsage x="-1"/>
        <fieldUsage x="3"/>
      </fieldsUsage>
    </cacheHierarchy>
    <cacheHierarchy uniqueName="[sales].[Geography]" caption="Geography" attribute="1" defaultMemberUniqueName="[sales].[Geography].[All]" allUniqueName="[sales].[Geography].[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0" memberValueDatatype="130" unbalanced="0"/>
    <cacheHierarchy uniqueName="[sales].[Amount]" caption="Amount" attribute="1" defaultMemberUniqueName="[sales].[Amount].[All]" allUniqueName="[sales].[Amount].[All]" dimensionUniqueName="[sales]" displayFolder="" count="0" memberValueDatatype="20" unbalanced="0"/>
    <cacheHierarchy uniqueName="[sales].[Units]" caption="Units" attribute="1" defaultMemberUniqueName="[sales].[Units].[All]" allUniqueName="[sales].[Units].[All]" dimensionUniqueName="[sales]" displayFolder="" count="0" memberValueDatatype="20" unbalanced="0"/>
    <cacheHierarchy uniqueName="[sales].[Questions]" caption="Questions" attribute="1" defaultMemberUniqueName="[sales].[Questions].[All]" allUniqueName="[sales].[Questions].[All]" dimensionUniqueName="[sales]" displayFolder="" count="0" memberValueDatatype="20" unbalanced="0"/>
    <cacheHierarchy uniqueName="[sales].[Column1]" caption="Column1" attribute="1" defaultMemberUniqueName="[sales].[Column1].[All]" allUniqueName="[sales].[Column1].[All]" dimensionUniqueName="[sales]" displayFolder="" count="0" memberValueDatatype="130" unbalanced="0"/>
    <cacheHierarchy uniqueName="[sales].[Product2]" caption="Product2" attribute="1" defaultMemberUniqueName="[sales].[Product2].[All]" allUniqueName="[sales].[Product2].[All]" dimensionUniqueName="[sales]" displayFolder="" count="0" memberValueDatatype="130" unbalanced="0"/>
    <cacheHierarchy uniqueName="[sales].[Cost per unit]" caption="Cost per unit" attribute="1" defaultMemberUniqueName="[sales].[Cost per unit].[All]" allUniqueName="[sales].[Cost per unit].[All]" dimensionUniqueName="[sales]" displayFolder="" count="0" memberValueDatatype="5" unbalanced="0"/>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sales" count="0" oneField="1">
      <fieldsUsage count="1">
        <fieldUsage x="2"/>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sales" count="0">
      <extLst>
        <ext xmlns:x15="http://schemas.microsoft.com/office/spreadsheetml/2010/11/main" uri="{B97F6D7D-B522-45F9-BDA1-12C45D357490}">
          <x15:cacheHierarchy aggregatedColumn="8"/>
        </ext>
      </extLst>
    </cacheHierarchy>
    <cacheHierarchy uniqueName="[Measures].[Dollar per unit]" caption="Dollar per unit" measure="1" displayFolder="" measureGroup="sales" count="0"/>
    <cacheHierarchy uniqueName="[Measures].[Cost]" caption="Cost" measure="1" displayFolder="" measureGroup="sales" count="0"/>
    <cacheHierarchy uniqueName="[Measures].[Profit]" caption="Profit"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y uniqueName="Dummy0" caption="Sales Person"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41.579295717595" backgroundQuery="1" createdVersion="8" refreshedVersion="8" minRefreshableVersion="3" recordCount="0" supportSubquery="1" supportAdvancedDrill="1" xr:uid="{1AE3EC91-0DFD-481E-A13A-E1E243C6575C}">
  <cacheSource type="external" connectionId="3"/>
  <cacheFields count="3">
    <cacheField name="[sales].[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4" level="32767"/>
    <cacheField name="[sales].[Geography].[Geography]" caption="Geography" numFmtId="0" hierarchy="1" level="1">
      <sharedItems containsSemiMixedTypes="0" containsNonDate="0" containsString="0"/>
    </cacheField>
  </cacheFields>
  <cacheHierarchies count="17">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fieldsUsage count="2">
        <fieldUsage x="-1"/>
        <fieldUsage x="2"/>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Amount]" caption="Amount" attribute="1" defaultMemberUniqueName="[sales].[Amount].[All]" allUniqueName="[sales].[Amount].[All]" dimensionUniqueName="[sales]" displayFolder="" count="0" memberValueDatatype="20" unbalanced="0"/>
    <cacheHierarchy uniqueName="[sales].[Units]" caption="Units" attribute="1" defaultMemberUniqueName="[sales].[Units].[All]" allUniqueName="[sales].[Units].[All]" dimensionUniqueName="[sales]" displayFolder="" count="0" memberValueDatatype="20" unbalanced="0"/>
    <cacheHierarchy uniqueName="[sales].[Questions]" caption="Questions" attribute="1" defaultMemberUniqueName="[sales].[Questions].[All]" allUniqueName="[sales].[Questions].[All]" dimensionUniqueName="[sales]" displayFolder="" count="0" memberValueDatatype="20" unbalanced="0"/>
    <cacheHierarchy uniqueName="[sales].[Column1]" caption="Column1" attribute="1" defaultMemberUniqueName="[sales].[Column1].[All]" allUniqueName="[sales].[Column1].[All]" dimensionUniqueName="[sales]" displayFolder="" count="0" memberValueDatatype="130" unbalanced="0"/>
    <cacheHierarchy uniqueName="[sales].[Product2]" caption="Product2" attribute="1" defaultMemberUniqueName="[sales].[Product2].[All]" allUniqueName="[sales].[Product2].[All]" dimensionUniqueName="[sales]" displayFolder="" count="0" memberValueDatatype="130" unbalanced="0"/>
    <cacheHierarchy uniqueName="[sales].[Cost per unit]" caption="Cost per unit" attribute="1" defaultMemberUniqueName="[sales].[Cost per unit].[All]" allUniqueName="[sales].[Cost per unit].[All]" dimensionUniqueName="[sales]" displayFolder="" count="0" memberValueDatatype="5" unbalanced="0"/>
    <cacheHierarchy uniqueName="[Measures].[Sum of Amount]" caption="Sum of Amount" measure="1" displayFolder="" measureGroup="sales"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sales" count="0">
      <extLst>
        <ext xmlns:x15="http://schemas.microsoft.com/office/spreadsheetml/2010/11/main" uri="{B97F6D7D-B522-45F9-BDA1-12C45D357490}">
          <x15:cacheHierarchy aggregatedColumn="8"/>
        </ext>
      </extLst>
    </cacheHierarchy>
    <cacheHierarchy uniqueName="[Measures].[Dollar per unit]" caption="Dollar per unit" measure="1" displayFolder="" measureGroup="sales" count="0"/>
    <cacheHierarchy uniqueName="[Measures].[Cost]" caption="Cost" measure="1" displayFolder="" measureGroup="sales" count="0"/>
    <cacheHierarchy uniqueName="[Measures].[Profit]" caption="Profit"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41.576954629629" backgroundQuery="1" createdVersion="3" refreshedVersion="8" minRefreshableVersion="3" recordCount="0" supportSubquery="1" supportAdvancedDrill="1" xr:uid="{5FA887E1-977B-4C9E-8EA5-AE7270B0F1C4}">
  <cacheSource type="external" connectionId="3">
    <extLst>
      <ext xmlns:x14="http://schemas.microsoft.com/office/spreadsheetml/2009/9/main" uri="{F057638F-6D5F-4e77-A914-E7F072B9BCA8}">
        <x14:sourceConnection name="ThisWorkbookDataModel"/>
      </ext>
    </extLst>
  </cacheSource>
  <cacheFields count="0"/>
  <cacheHierarchies count="17">
    <cacheHierarchy uniqueName="[sales].[Sales Person]" caption="Sales Person" attribute="1" defaultMemberUniqueName="[sales].[Sales Person].[All]" allUniqueName="[sales].[Sales Person].[All]" dimensionUniqueName="[sales]" displayFolder="" count="2"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Amount]" caption="Amount" attribute="1" defaultMemberUniqueName="[sales].[Amount].[All]" allUniqueName="[sales].[Amount].[All]" dimensionUniqueName="[sales]" displayFolder="" count="0" memberValueDatatype="20" unbalanced="0"/>
    <cacheHierarchy uniqueName="[sales].[Units]" caption="Units" attribute="1" defaultMemberUniqueName="[sales].[Units].[All]" allUniqueName="[sales].[Units].[All]" dimensionUniqueName="[sales]" displayFolder="" count="0" memberValueDatatype="20" unbalanced="0"/>
    <cacheHierarchy uniqueName="[sales].[Questions]" caption="Questions" attribute="1" defaultMemberUniqueName="[sales].[Questions].[All]" allUniqueName="[sales].[Questions].[All]" dimensionUniqueName="[sales]" displayFolder="" count="0" memberValueDatatype="20" unbalanced="0"/>
    <cacheHierarchy uniqueName="[sales].[Column1]" caption="Column1" attribute="1" defaultMemberUniqueName="[sales].[Column1].[All]" allUniqueName="[sales].[Column1].[All]" dimensionUniqueName="[sales]" displayFolder="" count="0" memberValueDatatype="130" unbalanced="0"/>
    <cacheHierarchy uniqueName="[sales].[Product2]" caption="Product2" attribute="1" defaultMemberUniqueName="[sales].[Product2].[All]" allUniqueName="[sales].[Product2].[All]" dimensionUniqueName="[sales]" displayFolder="" count="0" memberValueDatatype="130" unbalanced="0"/>
    <cacheHierarchy uniqueName="[sales].[Cost per unit]" caption="Cost per unit" attribute="1" defaultMemberUniqueName="[sales].[Cost per unit].[All]" allUniqueName="[sales].[Cost per unit].[All]" dimensionUniqueName="[sales]" displayFolder="" count="0" memberValueDatatype="5" unbalanced="0"/>
    <cacheHierarchy uniqueName="[Measures].[Sum of Amount]" caption="Sum of Amount" measure="1" displayFolder="" measureGroup="sales"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sales" count="0">
      <extLst>
        <ext xmlns:x15="http://schemas.microsoft.com/office/spreadsheetml/2010/11/main" uri="{B97F6D7D-B522-45F9-BDA1-12C45D357490}">
          <x15:cacheHierarchy aggregatedColumn="8"/>
        </ext>
      </extLst>
    </cacheHierarchy>
    <cacheHierarchy uniqueName="[Measures].[Dollar per unit]" caption="Dollar per unit" measure="1" displayFolder="" measureGroup="sales" count="0"/>
    <cacheHierarchy uniqueName="[Measures].[Cost]" caption="Cost" measure="1" displayFolder="" measureGroup="sales" count="0"/>
    <cacheHierarchy uniqueName="[Measures].[Profit]" caption="Profit"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050504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3603D4-B706-45C9-86FC-9E20DD16DA3D}" name="PivotTable1" cacheId="37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1:D7" firstHeaderRow="0" firstDataRow="1" firstDataCol="1"/>
  <pivotFields count="5">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6">
    <i>
      <x v="2"/>
    </i>
    <i>
      <x v="1"/>
    </i>
    <i>
      <x v="3"/>
    </i>
    <i>
      <x v="5"/>
    </i>
    <i>
      <x v="4"/>
    </i>
    <i>
      <x/>
    </i>
  </rowItems>
  <colFields count="1">
    <field x="-2"/>
  </colFields>
  <colItems count="3">
    <i>
      <x/>
    </i>
    <i i="1">
      <x v="1"/>
    </i>
    <i i="2">
      <x v="2"/>
    </i>
  </colItems>
  <dataFields count="3">
    <dataField name="Sum of Amount" fld="1" baseField="0" baseItem="2" numFmtId="170">
      <extLst>
        <ext xmlns:x14="http://schemas.microsoft.com/office/spreadsheetml/2009/9/main" uri="{E15A36E0-9728-4e99-A89B-3F7291B0FE68}">
          <x14:dataField sourceField="1" uniqueName="[__Xl2].[Measures].[Sum of Amount]"/>
        </ext>
      </extLst>
    </dataField>
    <dataField name=" " fld="4" baseField="0" baseItem="2" numFmtId="169">
      <extLst>
        <ext xmlns:x14="http://schemas.microsoft.com/office/spreadsheetml/2009/9/main" uri="{E15A36E0-9728-4e99-A89B-3F7291B0FE68}">
          <x14:dataField sourceField="1"/>
        </ext>
      </extLst>
    </dataField>
    <dataField name="Sum of Units" fld="2" baseField="0" baseItem="0" numFmtId="3"/>
  </dataFields>
  <formats count="5">
    <format dxfId="30">
      <pivotArea outline="0" collapsedLevelsAreSubtotals="1" fieldPosition="0">
        <references count="1">
          <reference field="4294967294" count="1" selected="0">
            <x v="1"/>
          </reference>
        </references>
      </pivotArea>
    </format>
    <format dxfId="31">
      <pivotArea dataOnly="0" labelOnly="1" outline="0" fieldPosition="0">
        <references count="1">
          <reference field="4294967294" count="1">
            <x v="1"/>
          </reference>
        </references>
      </pivotArea>
    </format>
    <format dxfId="32">
      <pivotArea outline="0" fieldPosition="0">
        <references count="1">
          <reference field="4294967294" count="1">
            <x v="1"/>
          </reference>
        </references>
      </pivotArea>
    </format>
    <format dxfId="29">
      <pivotArea outline="0" fieldPosition="0">
        <references count="1">
          <reference field="4294967294" count="1">
            <x v="0"/>
          </reference>
        </references>
      </pivotArea>
    </format>
    <format dxfId="28">
      <pivotArea outline="0" fieldPosition="0">
        <references count="1">
          <reference field="4294967294" count="1">
            <x v="2"/>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Hierarchies count="18">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caption=" "/>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Dark5"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4!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4836D9-4528-46F5-9BA4-13BFC91874A1}" name="PivotTable2" cacheId="3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numFmtId="171"/>
  </dataFields>
  <formats count="4">
    <format dxfId="27">
      <pivotArea dataOnly="0" outline="0" fieldPosition="0">
        <references count="1">
          <reference field="4294967294" count="1">
            <x v="0"/>
          </reference>
        </references>
      </pivotArea>
    </format>
    <format dxfId="26">
      <pivotArea outline="0" fieldPosition="0">
        <references count="1">
          <reference field="4294967294" count="1">
            <x v="0"/>
          </reference>
        </references>
      </pivotArea>
    </format>
    <format dxfId="25">
      <pivotArea field="0" type="button" dataOnly="0" labelOnly="1" outline="0" axis="axisRow" fieldPosition="0"/>
    </format>
    <format dxfId="24">
      <pivotArea dataOnly="0" labelOnly="1" outline="0" axis="axisValues" fieldPosition="0"/>
    </format>
  </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5" showRowHeaders="1" showColHeaders="1" showRowStripes="0" showColStripes="0" showLastColumn="1"/>
  <filters count="1">
    <filter fld="0" type="count" id="1" iMeasureHier="12">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4!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85B3A9-7DE7-4F02-AD59-A39F96D3E974}" name="PivotTable6" cacheId="3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J17"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2" iMeasureHier="9">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4!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E4C633-B6C2-4B02-84E7-9136F2A573B1}" name="PivotTable5" cacheId="3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9">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4!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67C6E5-AB52-44F7-B8DF-FE706D5F8DEE}" name="PivotTable7" cacheId="39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5:D28"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7">
    <pivotHierarchy dragToData="1"/>
    <pivotHierarchy multipleItemSelectionAllowed="1" dragToData="1">
      <members count="1" level="1">
        <member name="[sales].[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4!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FD5EF208-3885-416A-9209-53DDB27EA9B5}" autoFormatId="16" applyNumberFormats="0" applyBorderFormats="0" applyFontFormats="0" applyPatternFormats="0" applyAlignmentFormats="0" applyWidthHeightFormats="0">
  <queryTableRefresh nextId="3">
    <queryTableFields count="2">
      <queryTableField id="1" name="Product" tableColumnId="1"/>
      <queryTableField id="2" name="Cost per unit"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DEB73D38-6B2B-47D2-92BC-ED1D86D49D0D}" sourceName="[sales].[Geography]">
  <pivotTables>
    <pivotTable tabId="9" name="PivotTable1"/>
  </pivotTables>
  <data>
    <olap pivotCacheId="180505042">
      <levels count="2">
        <level uniqueName="[sales].[Geography].[(All)]" sourceCaption="(All)" count="0"/>
        <level uniqueName="[sales].[Geography].[Geography]" sourceCaption="Geography" count="6">
          <ranges>
            <range startItem="0">
              <i n="[sales].[Geography].&amp;[Australia]" c="Australia"/>
              <i n="[sales].[Geography].&amp;[Canada]" c="Canada"/>
              <i n="[sales].[Geography].&amp;[India]" c="India"/>
              <i n="[sales].[Geography].&amp;[New Zealand]" c="New Zealand"/>
              <i n="[sales].[Geography].&amp;[UK]" c="UK"/>
              <i n="[sales].[Geography].&amp;[USA]" c="USA"/>
            </range>
          </ranges>
        </level>
      </levels>
      <selections count="1">
        <selection n="[sales].[Geograp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E24C0994-F732-437F-8C4B-8B725C4F5D8D}" sourceName="[sales].[Sales Person]">
  <pivotTables>
    <pivotTable tabId="9" name="PivotTable1"/>
  </pivotTables>
  <data>
    <olap pivotCacheId="180505042">
      <levels count="2">
        <level uniqueName="[sales].[Sales Person].[(All)]" sourceCaption="(All)" count="0"/>
        <level uniqueName="[sales].[Sales Person].[Sales Person]" sourceCaption="Sales Person" count="10">
          <ranges>
            <range startItem="0">
              <i n="[sales].[Sales Person].&amp;[Barr Faughny]" c="Barr Faughny"/>
              <i n="[sales].[Sales Person].&amp;[Brien Boise]" c="Brien Boise"/>
              <i n="[sales].[Sales Person].&amp;[Carla Molina]" c="Carla Molina"/>
              <i n="[sales].[Sales Person].&amp;[Ches Bonnell]" c="Ches Bonnell"/>
              <i n="[sales].[Sales Person].&amp;[Curtice Advani]" c="Curtice Advani"/>
              <i n="[sales].[Sales Person].&amp;[Gigi Bohling]" c="Gigi Bohling"/>
              <i n="[sales].[Sales Person].&amp;[Gunar Cockshoot]" c="Gunar Cockshoot"/>
              <i n="[sales].[Sales Person].&amp;[Husein Augar]" c="Husein Augar"/>
              <i n="[sales].[Sales Person].&amp;[Oby Sorrel]" c="Oby Sorrel"/>
              <i n="[sales].[Sales Person].&amp;[Ram Mahesh]" c="Ram Mahesh"/>
            </range>
          </ranges>
        </level>
      </levels>
      <selections count="1">
        <selection n="[sales].[Sales Pers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F00FC12D-26D3-4161-850A-01B92AF9EAF3}" sourceName="[sales].[Geography]">
  <pivotTables>
    <pivotTable tabId="17" name="PivotTable7"/>
  </pivotTables>
  <data>
    <olap pivotCacheId="180505042">
      <levels count="2">
        <level uniqueName="[sales].[Geography].[(All)]" sourceCaption="(All)" count="0"/>
        <level uniqueName="[sales].[Geography].[Geography]" sourceCaption="Geography" count="6">
          <ranges>
            <range startItem="0">
              <i n="[sales].[Geography].&amp;[Australia]" c="Australia"/>
              <i n="[sales].[Geography].&amp;[Canada]" c="Canada"/>
              <i n="[sales].[Geography].&amp;[India]" c="India"/>
              <i n="[sales].[Geography].&amp;[New Zealand]" c="New Zealand"/>
              <i n="[sales].[Geography].&amp;[UK]" c="UK"/>
              <i n="[sales].[Geography].&amp;[USA]" c="USA"/>
            </range>
          </ranges>
        </level>
      </levels>
      <selections count="1">
        <selection n="[sales].[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88AE2D38-2101-4EAD-B428-59FF110BF5A7}" cache="Slicer_Geography" caption="Geography" level="1" style="SlicerStyleLight4" rowHeight="241300"/>
  <slicer name="Sales Person" xr10:uid="{0D67E662-0446-4AA5-94B7-E41FEDF1F8BE}" cache="Slicer_Sales_Person" caption="Sales Person" columnCount="2" level="1"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C30D1B1-4318-4854-9E23-7109D6CF5398}" cache="Slicer_Geography1" caption="Geography"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0F1305-12DA-448F-8361-9712E6157ACD}" name="product" displayName="product" ref="A1:B23" tableType="queryTable" totalsRowShown="0">
  <autoFilter ref="A1:B23" xr:uid="{130F1305-12DA-448F-8361-9712E6157ACD}"/>
  <tableColumns count="2">
    <tableColumn id="1" xr3:uid="{5907C745-978E-4DD6-8596-9AC62195CB2C}" uniqueName="1" name="Product" queryTableFieldId="1" dataDxfId="0"/>
    <tableColumn id="2" xr3:uid="{81FD4564-52AD-4C2E-9B09-4AE7190EEAFA}" uniqueName="2" name="Cost per unit"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4FA12-48D1-4046-9ACA-399AA4A194EB}" name="sales" displayName="sales" ref="D8:K308" totalsRowShown="0" headerRowDxfId="13" dataDxfId="8" headerRowBorderDxfId="44" tableBorderDxfId="45" totalsRowBorderDxfId="43">
  <sortState xmlns:xlrd2="http://schemas.microsoft.com/office/spreadsheetml/2017/richdata2" ref="D9:J308">
    <sortCondition ref="G8:G308"/>
  </sortState>
  <tableColumns count="8">
    <tableColumn id="1" xr3:uid="{8EABF188-727B-403A-A1BC-D957E423B1CC}" name="Sales Person" dataDxfId="12"/>
    <tableColumn id="2" xr3:uid="{2EED4DA2-2910-4516-9AE2-605D29F6AE4B}" name="Geography" dataDxfId="11"/>
    <tableColumn id="3" xr3:uid="{03C71B3C-9FEF-42D9-9640-DDFA7F5DD6A9}" name="Product" dataDxfId="7"/>
    <tableColumn id="4" xr3:uid="{4D1AE44B-76B5-4236-8BCB-23EFD740EE43}" name="Amount" dataDxfId="10"/>
    <tableColumn id="5" xr3:uid="{678B2799-2658-4A12-9423-BE7F663B6362}" name="Units" dataDxfId="9"/>
    <tableColumn id="10" xr3:uid="{8FDDF1B5-572E-4644-A5FF-ABD42263E342}" name="Cost per Unit" dataDxfId="3">
      <calculatedColumnFormula>_xlfn.XLOOKUP(sales[[#This Row],[Product]],product[Product],product[Cost per unit])</calculatedColumnFormula>
    </tableColumn>
    <tableColumn id="11" xr3:uid="{683270AB-6EF4-42F8-8F51-3C3E4767A275}" name="Cost" dataDxfId="2">
      <calculatedColumnFormula>sales[[#This Row],[Units]]*sales[[#This Row],[Cost per Unit]]</calculatedColumnFormula>
    </tableColumn>
    <tableColumn id="12" xr3:uid="{E058B5DD-CAAE-4C40-A9FA-58E8A66DF048}" name="Profit" dataDxfId="1">
      <calculatedColumnFormula>sales[[#This Row],[Amount]]-sales[[#This Row],[Cost]]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33F1300-6256-4219-AE22-D14C0591D281}" name="sales9" displayName="sales9" ref="F5:J305" totalsRowShown="0" headerRowDxfId="42" dataDxfId="41" headerRowBorderDxfId="39" tableBorderDxfId="40" totalsRowBorderDxfId="38">
  <autoFilter ref="F5:J305" xr:uid="{933F1300-6256-4219-AE22-D14C0591D281}"/>
  <sortState xmlns:xlrd2="http://schemas.microsoft.com/office/spreadsheetml/2017/richdata2" ref="F6:J305">
    <sortCondition descending="1" ref="I5:I305"/>
  </sortState>
  <tableColumns count="5">
    <tableColumn id="1" xr3:uid="{64FA3CE4-7082-4218-A821-8E68D19CA8AE}" name="Sales Person" dataDxfId="37"/>
    <tableColumn id="2" xr3:uid="{61B037F5-EA6B-4396-9EDE-2A1A12976370}" name="Geography" dataDxfId="36"/>
    <tableColumn id="3" xr3:uid="{BA531702-60E3-4F7B-ADA3-064C434526DB}" name="Product" dataDxfId="35"/>
    <tableColumn id="4" xr3:uid="{9D3A7AD8-70F6-4316-83FF-2C6E7D0603DA}" name="Amount" dataDxfId="34"/>
    <tableColumn id="5" xr3:uid="{AD6FD9F5-0FF5-4BB8-A73A-F752C3656A88}" name="Units" dataDxfId="3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B6D1C67-CFFA-4C0E-A6A4-E51049C1AE5C}" name="sales914" displayName="sales914" ref="M4:Q304" totalsRowShown="0" headerRowDxfId="23" dataDxfId="22" headerRowBorderDxfId="20" tableBorderDxfId="21" totalsRowBorderDxfId="19">
  <autoFilter ref="M4:Q304" xr:uid="{4B6D1C67-CFFA-4C0E-A6A4-E51049C1AE5C}"/>
  <sortState xmlns:xlrd2="http://schemas.microsoft.com/office/spreadsheetml/2017/richdata2" ref="M5:Q304">
    <sortCondition descending="1" ref="P5:P305"/>
  </sortState>
  <tableColumns count="5">
    <tableColumn id="1" xr3:uid="{08CC77AD-726F-41E3-A2A1-7AC18C0BCD33}" name="Sales Person" dataDxfId="18"/>
    <tableColumn id="2" xr3:uid="{CBBF1FFC-566A-45CE-89C1-EA16D803EDE6}" name="Geography" dataDxfId="17"/>
    <tableColumn id="3" xr3:uid="{E36405EF-10BE-4277-AE48-5B5104A132B8}" name="Product" dataDxfId="16"/>
    <tableColumn id="4" xr3:uid="{E83F91FB-9B20-45F8-A765-5453BA3FEA28}" name="Amount" dataDxfId="15"/>
    <tableColumn id="5" xr3:uid="{ED6DBC54-54B9-4C2A-8003-13F3976B9175}" name="Units"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85BFD-A24E-4CD2-9DB9-AB71CCA13128}">
  <dimension ref="A1:B23"/>
  <sheetViews>
    <sheetView workbookViewId="0">
      <selection activeCell="B6" sqref="B6"/>
    </sheetView>
  </sheetViews>
  <sheetFormatPr defaultRowHeight="14.5" x14ac:dyDescent="0.35"/>
  <cols>
    <col min="1" max="1" width="20.36328125" bestFit="1" customWidth="1"/>
    <col min="2" max="2" width="13.90625" bestFit="1" customWidth="1"/>
  </cols>
  <sheetData>
    <row r="1" spans="1:2" x14ac:dyDescent="0.35">
      <c r="A1" t="s">
        <v>2</v>
      </c>
      <c r="B1" t="s">
        <v>5</v>
      </c>
    </row>
    <row r="2" spans="1:2" x14ac:dyDescent="0.35">
      <c r="A2" s="1" t="s">
        <v>9</v>
      </c>
      <c r="B2">
        <v>9.33</v>
      </c>
    </row>
    <row r="3" spans="1:2" x14ac:dyDescent="0.35">
      <c r="A3" s="1" t="s">
        <v>13</v>
      </c>
      <c r="B3">
        <v>11.7</v>
      </c>
    </row>
    <row r="4" spans="1:2" x14ac:dyDescent="0.35">
      <c r="A4" s="1" t="s">
        <v>15</v>
      </c>
      <c r="B4">
        <v>11.88</v>
      </c>
    </row>
    <row r="5" spans="1:2" x14ac:dyDescent="0.35">
      <c r="A5" s="1" t="s">
        <v>19</v>
      </c>
      <c r="B5">
        <v>11.73</v>
      </c>
    </row>
    <row r="6" spans="1:2" x14ac:dyDescent="0.35">
      <c r="A6" s="1" t="s">
        <v>23</v>
      </c>
      <c r="B6">
        <v>8.7899999999999991</v>
      </c>
    </row>
    <row r="7" spans="1:2" x14ac:dyDescent="0.35">
      <c r="A7" s="1" t="s">
        <v>25</v>
      </c>
      <c r="B7">
        <v>3.11</v>
      </c>
    </row>
    <row r="8" spans="1:2" x14ac:dyDescent="0.35">
      <c r="A8" s="1" t="s">
        <v>18</v>
      </c>
      <c r="B8">
        <v>6.47</v>
      </c>
    </row>
    <row r="9" spans="1:2" x14ac:dyDescent="0.35">
      <c r="A9" s="1" t="s">
        <v>29</v>
      </c>
      <c r="B9">
        <v>7.64</v>
      </c>
    </row>
    <row r="10" spans="1:2" x14ac:dyDescent="0.35">
      <c r="A10" s="1" t="s">
        <v>31</v>
      </c>
      <c r="B10">
        <v>10.62</v>
      </c>
    </row>
    <row r="11" spans="1:2" x14ac:dyDescent="0.35">
      <c r="A11" s="1" t="s">
        <v>33</v>
      </c>
      <c r="B11">
        <v>9</v>
      </c>
    </row>
    <row r="12" spans="1:2" x14ac:dyDescent="0.35">
      <c r="A12" s="1" t="s">
        <v>28</v>
      </c>
      <c r="B12">
        <v>9.77</v>
      </c>
    </row>
    <row r="13" spans="1:2" x14ac:dyDescent="0.35">
      <c r="A13" s="1" t="s">
        <v>36</v>
      </c>
      <c r="B13">
        <v>6.49</v>
      </c>
    </row>
    <row r="14" spans="1:2" x14ac:dyDescent="0.35">
      <c r="A14" s="1" t="s">
        <v>37</v>
      </c>
      <c r="B14">
        <v>4.97</v>
      </c>
    </row>
    <row r="15" spans="1:2" x14ac:dyDescent="0.35">
      <c r="A15" s="1" t="s">
        <v>22</v>
      </c>
      <c r="B15">
        <v>13.15</v>
      </c>
    </row>
    <row r="16" spans="1:2" x14ac:dyDescent="0.35">
      <c r="A16" s="1" t="s">
        <v>39</v>
      </c>
      <c r="B16">
        <v>5.6</v>
      </c>
    </row>
    <row r="17" spans="1:2" x14ac:dyDescent="0.35">
      <c r="A17" s="1" t="s">
        <v>41</v>
      </c>
      <c r="B17">
        <v>16.73</v>
      </c>
    </row>
    <row r="18" spans="1:2" x14ac:dyDescent="0.35">
      <c r="A18" s="1" t="s">
        <v>42</v>
      </c>
      <c r="B18">
        <v>10.38</v>
      </c>
    </row>
    <row r="19" spans="1:2" x14ac:dyDescent="0.35">
      <c r="A19" s="1" t="s">
        <v>40</v>
      </c>
      <c r="B19">
        <v>7.16</v>
      </c>
    </row>
    <row r="20" spans="1:2" x14ac:dyDescent="0.35">
      <c r="A20" s="1" t="s">
        <v>8</v>
      </c>
      <c r="B20">
        <v>14.49</v>
      </c>
    </row>
    <row r="21" spans="1:2" x14ac:dyDescent="0.35">
      <c r="A21" s="1" t="s">
        <v>27</v>
      </c>
      <c r="B21">
        <v>5.79</v>
      </c>
    </row>
    <row r="22" spans="1:2" x14ac:dyDescent="0.35">
      <c r="A22" s="1" t="s">
        <v>12</v>
      </c>
      <c r="B22">
        <v>8.65</v>
      </c>
    </row>
    <row r="23" spans="1:2" x14ac:dyDescent="0.35">
      <c r="A23" s="1" t="s">
        <v>24</v>
      </c>
      <c r="B23">
        <v>12.37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D974-223D-4882-8569-EF7DD55418CE}">
  <dimension ref="D8:K308"/>
  <sheetViews>
    <sheetView topLeftCell="B13" workbookViewId="0">
      <selection activeCell="M30" sqref="M30"/>
    </sheetView>
  </sheetViews>
  <sheetFormatPr defaultRowHeight="14.5" x14ac:dyDescent="0.35"/>
  <cols>
    <col min="4" max="4" width="13.26953125" customWidth="1"/>
    <col min="5" max="5" width="11.90625" customWidth="1"/>
    <col min="6" max="6" width="9.453125" customWidth="1"/>
    <col min="7" max="7" width="9.6328125" customWidth="1"/>
  </cols>
  <sheetData>
    <row r="8" spans="4:11" x14ac:dyDescent="0.35">
      <c r="D8" s="33" t="s">
        <v>0</v>
      </c>
      <c r="E8" s="33" t="s">
        <v>1</v>
      </c>
      <c r="F8" s="33" t="s">
        <v>2</v>
      </c>
      <c r="G8" s="34" t="s">
        <v>3</v>
      </c>
      <c r="H8" s="34" t="s">
        <v>4</v>
      </c>
      <c r="I8" s="34" t="s">
        <v>61</v>
      </c>
      <c r="J8" s="34" t="s">
        <v>60</v>
      </c>
      <c r="K8" s="34" t="s">
        <v>62</v>
      </c>
    </row>
    <row r="9" spans="4:11" x14ac:dyDescent="0.35">
      <c r="D9" s="37" t="s">
        <v>6</v>
      </c>
      <c r="E9" s="37" t="s">
        <v>21</v>
      </c>
      <c r="F9" s="37" t="s">
        <v>40</v>
      </c>
      <c r="G9" s="38">
        <v>0</v>
      </c>
      <c r="H9" s="38">
        <v>135</v>
      </c>
      <c r="I9" s="42">
        <f>_xlfn.XLOOKUP(sales[[#This Row],[Product]],product[Product],product[Cost per unit])</f>
        <v>7.16</v>
      </c>
      <c r="J9" s="42">
        <f>sales[[#This Row],[Units]]*sales[[#This Row],[Cost per Unit]]</f>
        <v>966.6</v>
      </c>
      <c r="K9" s="42">
        <f>sales[[#This Row],[Amount]]-sales[[#This Row],[Cost]]</f>
        <v>-966.6</v>
      </c>
    </row>
    <row r="10" spans="4:11" x14ac:dyDescent="0.35">
      <c r="D10" s="35" t="s">
        <v>35</v>
      </c>
      <c r="E10" s="35" t="s">
        <v>21</v>
      </c>
      <c r="F10" s="35" t="s">
        <v>23</v>
      </c>
      <c r="G10" s="36">
        <v>21</v>
      </c>
      <c r="H10" s="36">
        <v>168</v>
      </c>
      <c r="I10" s="37">
        <f>_xlfn.XLOOKUP(sales[[#This Row],[Product]],product[Product],product[Cost per unit])</f>
        <v>8.7899999999999991</v>
      </c>
      <c r="J10" s="37">
        <f>sales[[#This Row],[Units]]*sales[[#This Row],[Cost per Unit]]</f>
        <v>1476.7199999999998</v>
      </c>
      <c r="K10" s="37">
        <f>sales[[#This Row],[Amount]]-sales[[#This Row],[Cost]]</f>
        <v>-1455.7199999999998</v>
      </c>
    </row>
    <row r="11" spans="4:11" x14ac:dyDescent="0.35">
      <c r="D11" s="35" t="s">
        <v>10</v>
      </c>
      <c r="E11" s="35" t="s">
        <v>7</v>
      </c>
      <c r="F11" s="35" t="s">
        <v>8</v>
      </c>
      <c r="G11" s="36">
        <v>42</v>
      </c>
      <c r="H11" s="36">
        <v>150</v>
      </c>
      <c r="I11" s="37">
        <f>_xlfn.XLOOKUP(sales[[#This Row],[Product]],product[Product],product[Cost per unit])</f>
        <v>14.49</v>
      </c>
      <c r="J11" s="37">
        <f>sales[[#This Row],[Units]]*sales[[#This Row],[Cost per Unit]]</f>
        <v>2173.5</v>
      </c>
      <c r="K11" s="37">
        <f>sales[[#This Row],[Amount]]-sales[[#This Row],[Cost]]</f>
        <v>-2131.5</v>
      </c>
    </row>
    <row r="12" spans="4:11" x14ac:dyDescent="0.35">
      <c r="D12" s="37" t="s">
        <v>34</v>
      </c>
      <c r="E12" s="37" t="s">
        <v>26</v>
      </c>
      <c r="F12" s="37" t="s">
        <v>9</v>
      </c>
      <c r="G12" s="38">
        <v>56</v>
      </c>
      <c r="H12" s="38">
        <v>51</v>
      </c>
      <c r="I12" s="37">
        <f>_xlfn.XLOOKUP(sales[[#This Row],[Product]],product[Product],product[Cost per unit])</f>
        <v>9.33</v>
      </c>
      <c r="J12" s="37">
        <f>sales[[#This Row],[Units]]*sales[[#This Row],[Cost per Unit]]</f>
        <v>475.83</v>
      </c>
      <c r="K12" s="37">
        <f>sales[[#This Row],[Amount]]-sales[[#This Row],[Cost]]</f>
        <v>-419.83</v>
      </c>
    </row>
    <row r="13" spans="4:11" x14ac:dyDescent="0.35">
      <c r="D13" s="35" t="s">
        <v>43</v>
      </c>
      <c r="E13" s="35" t="s">
        <v>26</v>
      </c>
      <c r="F13" s="35" t="s">
        <v>9</v>
      </c>
      <c r="G13" s="36">
        <v>63</v>
      </c>
      <c r="H13" s="36">
        <v>123</v>
      </c>
      <c r="I13" s="37">
        <f>_xlfn.XLOOKUP(sales[[#This Row],[Product]],product[Product],product[Cost per unit])</f>
        <v>9.33</v>
      </c>
      <c r="J13" s="37">
        <f>sales[[#This Row],[Units]]*sales[[#This Row],[Cost per Unit]]</f>
        <v>1147.5899999999999</v>
      </c>
      <c r="K13" s="37">
        <f>sales[[#This Row],[Amount]]-sales[[#This Row],[Cost]]</f>
        <v>-1084.5899999999999</v>
      </c>
    </row>
    <row r="14" spans="4:11" x14ac:dyDescent="0.35">
      <c r="D14" s="35" t="s">
        <v>14</v>
      </c>
      <c r="E14" s="35" t="s">
        <v>11</v>
      </c>
      <c r="F14" s="35" t="s">
        <v>39</v>
      </c>
      <c r="G14" s="36">
        <v>98</v>
      </c>
      <c r="H14" s="36">
        <v>159</v>
      </c>
      <c r="I14" s="37">
        <f>_xlfn.XLOOKUP(sales[[#This Row],[Product]],product[Product],product[Cost per unit])</f>
        <v>5.6</v>
      </c>
      <c r="J14" s="37">
        <f>sales[[#This Row],[Units]]*sales[[#This Row],[Cost per Unit]]</f>
        <v>890.4</v>
      </c>
      <c r="K14" s="37">
        <f>sales[[#This Row],[Amount]]-sales[[#This Row],[Cost]]</f>
        <v>-792.4</v>
      </c>
    </row>
    <row r="15" spans="4:11" x14ac:dyDescent="0.35">
      <c r="D15" s="37" t="s">
        <v>16</v>
      </c>
      <c r="E15" s="37" t="s">
        <v>17</v>
      </c>
      <c r="F15" s="37" t="s">
        <v>39</v>
      </c>
      <c r="G15" s="38">
        <v>98</v>
      </c>
      <c r="H15" s="38">
        <v>204</v>
      </c>
      <c r="I15" s="37">
        <f>_xlfn.XLOOKUP(sales[[#This Row],[Product]],product[Product],product[Cost per unit])</f>
        <v>5.6</v>
      </c>
      <c r="J15" s="37">
        <f>sales[[#This Row],[Units]]*sales[[#This Row],[Cost per Unit]]</f>
        <v>1142.3999999999999</v>
      </c>
      <c r="K15" s="37">
        <f>sales[[#This Row],[Amount]]-sales[[#This Row],[Cost]]</f>
        <v>-1044.3999999999999</v>
      </c>
    </row>
    <row r="16" spans="4:11" x14ac:dyDescent="0.35">
      <c r="D16" s="35" t="s">
        <v>16</v>
      </c>
      <c r="E16" s="35" t="s">
        <v>26</v>
      </c>
      <c r="F16" s="35" t="s">
        <v>22</v>
      </c>
      <c r="G16" s="36">
        <v>154</v>
      </c>
      <c r="H16" s="36">
        <v>21</v>
      </c>
      <c r="I16" s="37">
        <f>_xlfn.XLOOKUP(sales[[#This Row],[Product]],product[Product],product[Cost per unit])</f>
        <v>13.15</v>
      </c>
      <c r="J16" s="37">
        <f>sales[[#This Row],[Units]]*sales[[#This Row],[Cost per Unit]]</f>
        <v>276.15000000000003</v>
      </c>
      <c r="K16" s="37">
        <f>sales[[#This Row],[Amount]]-sales[[#This Row],[Cost]]</f>
        <v>-122.15000000000003</v>
      </c>
    </row>
    <row r="17" spans="4:11" x14ac:dyDescent="0.35">
      <c r="D17" s="35" t="s">
        <v>10</v>
      </c>
      <c r="E17" s="35" t="s">
        <v>26</v>
      </c>
      <c r="F17" s="35" t="s">
        <v>28</v>
      </c>
      <c r="G17" s="36">
        <v>168</v>
      </c>
      <c r="H17" s="36">
        <v>84</v>
      </c>
      <c r="I17" s="37">
        <f>_xlfn.XLOOKUP(sales[[#This Row],[Product]],product[Product],product[Cost per unit])</f>
        <v>9.77</v>
      </c>
      <c r="J17" s="37">
        <f>sales[[#This Row],[Units]]*sales[[#This Row],[Cost per Unit]]</f>
        <v>820.68</v>
      </c>
      <c r="K17" s="37">
        <f>sales[[#This Row],[Amount]]-sales[[#This Row],[Cost]]</f>
        <v>-652.67999999999995</v>
      </c>
    </row>
    <row r="18" spans="4:11" x14ac:dyDescent="0.35">
      <c r="D18" s="37" t="s">
        <v>32</v>
      </c>
      <c r="E18" s="37" t="s">
        <v>7</v>
      </c>
      <c r="F18" s="37" t="s">
        <v>27</v>
      </c>
      <c r="G18" s="38">
        <v>182</v>
      </c>
      <c r="H18" s="38">
        <v>48</v>
      </c>
      <c r="I18" s="37">
        <f>_xlfn.XLOOKUP(sales[[#This Row],[Product]],product[Product],product[Cost per unit])</f>
        <v>5.79</v>
      </c>
      <c r="J18" s="37">
        <f>sales[[#This Row],[Units]]*sales[[#This Row],[Cost per Unit]]</f>
        <v>277.92</v>
      </c>
      <c r="K18" s="37">
        <f>sales[[#This Row],[Amount]]-sales[[#This Row],[Cost]]</f>
        <v>-95.920000000000016</v>
      </c>
    </row>
    <row r="19" spans="4:11" x14ac:dyDescent="0.35">
      <c r="D19" s="37" t="s">
        <v>34</v>
      </c>
      <c r="E19" s="37" t="s">
        <v>17</v>
      </c>
      <c r="F19" s="37" t="s">
        <v>25</v>
      </c>
      <c r="G19" s="38">
        <v>189</v>
      </c>
      <c r="H19" s="38">
        <v>48</v>
      </c>
      <c r="I19" s="37">
        <f>_xlfn.XLOOKUP(sales[[#This Row],[Product]],product[Product],product[Cost per unit])</f>
        <v>3.11</v>
      </c>
      <c r="J19" s="37">
        <f>sales[[#This Row],[Units]]*sales[[#This Row],[Cost per Unit]]</f>
        <v>149.28</v>
      </c>
      <c r="K19" s="37">
        <f>sales[[#This Row],[Amount]]-sales[[#This Row],[Cost]]</f>
        <v>39.72</v>
      </c>
    </row>
    <row r="20" spans="4:11" x14ac:dyDescent="0.35">
      <c r="D20" s="35" t="s">
        <v>6</v>
      </c>
      <c r="E20" s="35" t="s">
        <v>17</v>
      </c>
      <c r="F20" s="35" t="s">
        <v>15</v>
      </c>
      <c r="G20" s="36">
        <v>217</v>
      </c>
      <c r="H20" s="36">
        <v>36</v>
      </c>
      <c r="I20" s="37">
        <f>_xlfn.XLOOKUP(sales[[#This Row],[Product]],product[Product],product[Cost per unit])</f>
        <v>11.88</v>
      </c>
      <c r="J20" s="37">
        <f>sales[[#This Row],[Units]]*sales[[#This Row],[Cost per Unit]]</f>
        <v>427.68</v>
      </c>
      <c r="K20" s="37">
        <f>sales[[#This Row],[Amount]]-sales[[#This Row],[Cost]]</f>
        <v>-210.68</v>
      </c>
    </row>
    <row r="21" spans="4:11" x14ac:dyDescent="0.35">
      <c r="D21" s="35" t="s">
        <v>34</v>
      </c>
      <c r="E21" s="35" t="s">
        <v>7</v>
      </c>
      <c r="F21" s="35" t="s">
        <v>29</v>
      </c>
      <c r="G21" s="36">
        <v>238</v>
      </c>
      <c r="H21" s="36">
        <v>18</v>
      </c>
      <c r="I21" s="37">
        <f>_xlfn.XLOOKUP(sales[[#This Row],[Product]],product[Product],product[Cost per unit])</f>
        <v>7.64</v>
      </c>
      <c r="J21" s="37">
        <f>sales[[#This Row],[Units]]*sales[[#This Row],[Cost per Unit]]</f>
        <v>137.51999999999998</v>
      </c>
      <c r="K21" s="37">
        <f>sales[[#This Row],[Amount]]-sales[[#This Row],[Cost]]</f>
        <v>100.48000000000002</v>
      </c>
    </row>
    <row r="22" spans="4:11" x14ac:dyDescent="0.35">
      <c r="D22" s="37" t="s">
        <v>43</v>
      </c>
      <c r="E22" s="37" t="s">
        <v>7</v>
      </c>
      <c r="F22" s="37" t="s">
        <v>33</v>
      </c>
      <c r="G22" s="38">
        <v>245</v>
      </c>
      <c r="H22" s="38">
        <v>288</v>
      </c>
      <c r="I22" s="37">
        <f>_xlfn.XLOOKUP(sales[[#This Row],[Product]],product[Product],product[Cost per unit])</f>
        <v>9</v>
      </c>
      <c r="J22" s="37">
        <f>sales[[#This Row],[Units]]*sales[[#This Row],[Cost per Unit]]</f>
        <v>2592</v>
      </c>
      <c r="K22" s="37">
        <f>sales[[#This Row],[Amount]]-sales[[#This Row],[Cost]]</f>
        <v>-2347</v>
      </c>
    </row>
    <row r="23" spans="4:11" x14ac:dyDescent="0.35">
      <c r="D23" s="37" t="s">
        <v>34</v>
      </c>
      <c r="E23" s="37" t="s">
        <v>38</v>
      </c>
      <c r="F23" s="37" t="s">
        <v>9</v>
      </c>
      <c r="G23" s="38">
        <v>252</v>
      </c>
      <c r="H23" s="38">
        <v>54</v>
      </c>
      <c r="I23" s="37">
        <f>_xlfn.XLOOKUP(sales[[#This Row],[Product]],product[Product],product[Cost per unit])</f>
        <v>9.33</v>
      </c>
      <c r="J23" s="37">
        <f>sales[[#This Row],[Units]]*sales[[#This Row],[Cost per Unit]]</f>
        <v>503.82</v>
      </c>
      <c r="K23" s="37">
        <f>sales[[#This Row],[Amount]]-sales[[#This Row],[Cost]]</f>
        <v>-251.82</v>
      </c>
    </row>
    <row r="24" spans="4:11" x14ac:dyDescent="0.35">
      <c r="D24" s="37" t="s">
        <v>14</v>
      </c>
      <c r="E24" s="37" t="s">
        <v>7</v>
      </c>
      <c r="F24" s="37" t="s">
        <v>15</v>
      </c>
      <c r="G24" s="38">
        <v>259</v>
      </c>
      <c r="H24" s="38">
        <v>207</v>
      </c>
      <c r="I24" s="37">
        <f>_xlfn.XLOOKUP(sales[[#This Row],[Product]],product[Product],product[Cost per unit])</f>
        <v>11.88</v>
      </c>
      <c r="J24" s="37">
        <f>sales[[#This Row],[Units]]*sales[[#This Row],[Cost per Unit]]</f>
        <v>2459.1600000000003</v>
      </c>
      <c r="K24" s="37">
        <f>sales[[#This Row],[Amount]]-sales[[#This Row],[Cost]]</f>
        <v>-2200.1600000000003</v>
      </c>
    </row>
    <row r="25" spans="4:11" x14ac:dyDescent="0.35">
      <c r="D25" s="37" t="s">
        <v>30</v>
      </c>
      <c r="E25" s="37" t="s">
        <v>17</v>
      </c>
      <c r="F25" s="37" t="s">
        <v>12</v>
      </c>
      <c r="G25" s="38">
        <v>280</v>
      </c>
      <c r="H25" s="38">
        <v>87</v>
      </c>
      <c r="I25" s="37">
        <f>_xlfn.XLOOKUP(sales[[#This Row],[Product]],product[Product],product[Cost per unit])</f>
        <v>8.65</v>
      </c>
      <c r="J25" s="37">
        <f>sales[[#This Row],[Units]]*sales[[#This Row],[Cost per Unit]]</f>
        <v>752.55000000000007</v>
      </c>
      <c r="K25" s="37">
        <f>sales[[#This Row],[Amount]]-sales[[#This Row],[Cost]]</f>
        <v>-472.55000000000007</v>
      </c>
    </row>
    <row r="26" spans="4:11" x14ac:dyDescent="0.35">
      <c r="D26" s="35" t="s">
        <v>16</v>
      </c>
      <c r="E26" s="35" t="s">
        <v>38</v>
      </c>
      <c r="F26" s="35" t="s">
        <v>28</v>
      </c>
      <c r="G26" s="36">
        <v>336</v>
      </c>
      <c r="H26" s="36">
        <v>144</v>
      </c>
      <c r="I26" s="37">
        <f>_xlfn.XLOOKUP(sales[[#This Row],[Product]],product[Product],product[Cost per unit])</f>
        <v>9.77</v>
      </c>
      <c r="J26" s="37">
        <f>sales[[#This Row],[Units]]*sales[[#This Row],[Cost per Unit]]</f>
        <v>1406.8799999999999</v>
      </c>
      <c r="K26" s="37">
        <f>sales[[#This Row],[Amount]]-sales[[#This Row],[Cost]]</f>
        <v>-1070.8799999999999</v>
      </c>
    </row>
    <row r="27" spans="4:11" x14ac:dyDescent="0.35">
      <c r="D27" s="35" t="s">
        <v>10</v>
      </c>
      <c r="E27" s="35" t="s">
        <v>11</v>
      </c>
      <c r="F27" s="35" t="s">
        <v>24</v>
      </c>
      <c r="G27" s="36">
        <v>357</v>
      </c>
      <c r="H27" s="36">
        <v>126</v>
      </c>
      <c r="I27" s="37">
        <f>_xlfn.XLOOKUP(sales[[#This Row],[Product]],product[Product],product[Cost per unit])</f>
        <v>12.37</v>
      </c>
      <c r="J27" s="37">
        <f>sales[[#This Row],[Units]]*sales[[#This Row],[Cost per Unit]]</f>
        <v>1558.62</v>
      </c>
      <c r="K27" s="37">
        <f>sales[[#This Row],[Amount]]-sales[[#This Row],[Cost]]</f>
        <v>-1201.6199999999999</v>
      </c>
    </row>
    <row r="28" spans="4:11" x14ac:dyDescent="0.35">
      <c r="D28" s="35" t="s">
        <v>32</v>
      </c>
      <c r="E28" s="35" t="s">
        <v>21</v>
      </c>
      <c r="F28" s="35" t="s">
        <v>18</v>
      </c>
      <c r="G28" s="36">
        <v>385</v>
      </c>
      <c r="H28" s="36">
        <v>249</v>
      </c>
      <c r="I28" s="37">
        <f>_xlfn.XLOOKUP(sales[[#This Row],[Product]],product[Product],product[Cost per unit])</f>
        <v>6.47</v>
      </c>
      <c r="J28" s="37">
        <f>sales[[#This Row],[Units]]*sales[[#This Row],[Cost per Unit]]</f>
        <v>1611.03</v>
      </c>
      <c r="K28" s="37">
        <f>sales[[#This Row],[Amount]]-sales[[#This Row],[Cost]]</f>
        <v>-1226.03</v>
      </c>
    </row>
    <row r="29" spans="4:11" x14ac:dyDescent="0.35">
      <c r="D29" s="37" t="s">
        <v>10</v>
      </c>
      <c r="E29" s="37" t="s">
        <v>7</v>
      </c>
      <c r="F29" s="37" t="s">
        <v>33</v>
      </c>
      <c r="G29" s="38">
        <v>434</v>
      </c>
      <c r="H29" s="38">
        <v>87</v>
      </c>
      <c r="I29" s="37">
        <f>_xlfn.XLOOKUP(sales[[#This Row],[Product]],product[Product],product[Cost per unit])</f>
        <v>9</v>
      </c>
      <c r="J29" s="37">
        <f>sales[[#This Row],[Units]]*sales[[#This Row],[Cost per Unit]]</f>
        <v>783</v>
      </c>
      <c r="K29" s="37">
        <f>sales[[#This Row],[Amount]]-sales[[#This Row],[Cost]]</f>
        <v>-349</v>
      </c>
    </row>
    <row r="30" spans="4:11" x14ac:dyDescent="0.35">
      <c r="D30" s="37" t="s">
        <v>20</v>
      </c>
      <c r="E30" s="37" t="s">
        <v>26</v>
      </c>
      <c r="F30" s="37" t="s">
        <v>22</v>
      </c>
      <c r="G30" s="38">
        <v>469</v>
      </c>
      <c r="H30" s="38">
        <v>75</v>
      </c>
      <c r="I30" s="37">
        <f>_xlfn.XLOOKUP(sales[[#This Row],[Product]],product[Product],product[Cost per unit])</f>
        <v>13.15</v>
      </c>
      <c r="J30" s="37">
        <f>sales[[#This Row],[Units]]*sales[[#This Row],[Cost per Unit]]</f>
        <v>986.25</v>
      </c>
      <c r="K30" s="37">
        <f>sales[[#This Row],[Amount]]-sales[[#This Row],[Cost]]</f>
        <v>-517.25</v>
      </c>
    </row>
    <row r="31" spans="4:11" x14ac:dyDescent="0.35">
      <c r="D31" s="35" t="s">
        <v>32</v>
      </c>
      <c r="E31" s="35" t="s">
        <v>11</v>
      </c>
      <c r="F31" s="35" t="s">
        <v>28</v>
      </c>
      <c r="G31" s="36">
        <v>490</v>
      </c>
      <c r="H31" s="36">
        <v>84</v>
      </c>
      <c r="I31" s="37">
        <f>_xlfn.XLOOKUP(sales[[#This Row],[Product]],product[Product],product[Cost per unit])</f>
        <v>9.77</v>
      </c>
      <c r="J31" s="37">
        <f>sales[[#This Row],[Units]]*sales[[#This Row],[Cost per Unit]]</f>
        <v>820.68</v>
      </c>
      <c r="K31" s="37">
        <f>sales[[#This Row],[Amount]]-sales[[#This Row],[Cost]]</f>
        <v>-330.67999999999995</v>
      </c>
    </row>
    <row r="32" spans="4:11" x14ac:dyDescent="0.35">
      <c r="D32" s="37" t="s">
        <v>20</v>
      </c>
      <c r="E32" s="37" t="s">
        <v>17</v>
      </c>
      <c r="F32" s="37" t="s">
        <v>33</v>
      </c>
      <c r="G32" s="38">
        <v>497</v>
      </c>
      <c r="H32" s="38">
        <v>63</v>
      </c>
      <c r="I32" s="37">
        <f>_xlfn.XLOOKUP(sales[[#This Row],[Product]],product[Product],product[Cost per unit])</f>
        <v>9</v>
      </c>
      <c r="J32" s="37">
        <f>sales[[#This Row],[Units]]*sales[[#This Row],[Cost per Unit]]</f>
        <v>567</v>
      </c>
      <c r="K32" s="37">
        <f>sales[[#This Row],[Amount]]-sales[[#This Row],[Cost]]</f>
        <v>-70</v>
      </c>
    </row>
    <row r="33" spans="4:11" x14ac:dyDescent="0.35">
      <c r="D33" s="35" t="s">
        <v>32</v>
      </c>
      <c r="E33" s="35" t="s">
        <v>7</v>
      </c>
      <c r="F33" s="35" t="s">
        <v>28</v>
      </c>
      <c r="G33" s="36">
        <v>518</v>
      </c>
      <c r="H33" s="36">
        <v>75</v>
      </c>
      <c r="I33" s="37">
        <f>_xlfn.XLOOKUP(sales[[#This Row],[Product]],product[Product],product[Cost per unit])</f>
        <v>9.77</v>
      </c>
      <c r="J33" s="37">
        <f>sales[[#This Row],[Units]]*sales[[#This Row],[Cost per Unit]]</f>
        <v>732.75</v>
      </c>
      <c r="K33" s="37">
        <f>sales[[#This Row],[Amount]]-sales[[#This Row],[Cost]]</f>
        <v>-214.75</v>
      </c>
    </row>
    <row r="34" spans="4:11" x14ac:dyDescent="0.35">
      <c r="D34" s="37" t="s">
        <v>20</v>
      </c>
      <c r="E34" s="37" t="s">
        <v>38</v>
      </c>
      <c r="F34" s="37" t="s">
        <v>15</v>
      </c>
      <c r="G34" s="38">
        <v>525</v>
      </c>
      <c r="H34" s="38">
        <v>48</v>
      </c>
      <c r="I34" s="37">
        <f>_xlfn.XLOOKUP(sales[[#This Row],[Product]],product[Product],product[Cost per unit])</f>
        <v>11.88</v>
      </c>
      <c r="J34" s="37">
        <f>sales[[#This Row],[Units]]*sales[[#This Row],[Cost per Unit]]</f>
        <v>570.24</v>
      </c>
      <c r="K34" s="37">
        <f>sales[[#This Row],[Amount]]-sales[[#This Row],[Cost]]</f>
        <v>-45.240000000000009</v>
      </c>
    </row>
    <row r="35" spans="4:11" x14ac:dyDescent="0.35">
      <c r="D35" s="37" t="s">
        <v>34</v>
      </c>
      <c r="E35" s="37" t="s">
        <v>11</v>
      </c>
      <c r="F35" s="37" t="s">
        <v>29</v>
      </c>
      <c r="G35" s="38">
        <v>553</v>
      </c>
      <c r="H35" s="38">
        <v>15</v>
      </c>
      <c r="I35" s="37">
        <f>_xlfn.XLOOKUP(sales[[#This Row],[Product]],product[Product],product[Cost per unit])</f>
        <v>7.64</v>
      </c>
      <c r="J35" s="37">
        <f>sales[[#This Row],[Units]]*sales[[#This Row],[Cost per Unit]]</f>
        <v>114.6</v>
      </c>
      <c r="K35" s="37">
        <f>sales[[#This Row],[Amount]]-sales[[#This Row],[Cost]]</f>
        <v>438.4</v>
      </c>
    </row>
    <row r="36" spans="4:11" x14ac:dyDescent="0.35">
      <c r="D36" s="35" t="s">
        <v>20</v>
      </c>
      <c r="E36" s="35" t="s">
        <v>7</v>
      </c>
      <c r="F36" s="35" t="s">
        <v>8</v>
      </c>
      <c r="G36" s="36">
        <v>560</v>
      </c>
      <c r="H36" s="36">
        <v>81</v>
      </c>
      <c r="I36" s="37">
        <f>_xlfn.XLOOKUP(sales[[#This Row],[Product]],product[Product],product[Cost per unit])</f>
        <v>14.49</v>
      </c>
      <c r="J36" s="37">
        <f>sales[[#This Row],[Units]]*sales[[#This Row],[Cost per Unit]]</f>
        <v>1173.69</v>
      </c>
      <c r="K36" s="37">
        <f>sales[[#This Row],[Amount]]-sales[[#This Row],[Cost]]</f>
        <v>-613.69000000000005</v>
      </c>
    </row>
    <row r="37" spans="4:11" x14ac:dyDescent="0.35">
      <c r="D37" s="35" t="s">
        <v>43</v>
      </c>
      <c r="E37" s="35" t="s">
        <v>11</v>
      </c>
      <c r="F37" s="35" t="s">
        <v>33</v>
      </c>
      <c r="G37" s="36">
        <v>567</v>
      </c>
      <c r="H37" s="36">
        <v>228</v>
      </c>
      <c r="I37" s="37">
        <f>_xlfn.XLOOKUP(sales[[#This Row],[Product]],product[Product],product[Cost per unit])</f>
        <v>9</v>
      </c>
      <c r="J37" s="37">
        <f>sales[[#This Row],[Units]]*sales[[#This Row],[Cost per Unit]]</f>
        <v>2052</v>
      </c>
      <c r="K37" s="37">
        <f>sales[[#This Row],[Amount]]-sales[[#This Row],[Cost]]</f>
        <v>-1485</v>
      </c>
    </row>
    <row r="38" spans="4:11" x14ac:dyDescent="0.35">
      <c r="D38" s="35" t="s">
        <v>6</v>
      </c>
      <c r="E38" s="35" t="s">
        <v>26</v>
      </c>
      <c r="F38" s="35" t="s">
        <v>39</v>
      </c>
      <c r="G38" s="36">
        <v>609</v>
      </c>
      <c r="H38" s="36">
        <v>87</v>
      </c>
      <c r="I38" s="37">
        <f>_xlfn.XLOOKUP(sales[[#This Row],[Product]],product[Product],product[Cost per unit])</f>
        <v>5.6</v>
      </c>
      <c r="J38" s="37">
        <f>sales[[#This Row],[Units]]*sales[[#This Row],[Cost per Unit]]</f>
        <v>487.2</v>
      </c>
      <c r="K38" s="37">
        <f>sales[[#This Row],[Amount]]-sales[[#This Row],[Cost]]</f>
        <v>121.80000000000001</v>
      </c>
    </row>
    <row r="39" spans="4:11" x14ac:dyDescent="0.35">
      <c r="D39" s="35" t="s">
        <v>16</v>
      </c>
      <c r="E39" s="35" t="s">
        <v>11</v>
      </c>
      <c r="F39" s="35" t="s">
        <v>29</v>
      </c>
      <c r="G39" s="36">
        <v>609</v>
      </c>
      <c r="H39" s="36">
        <v>99</v>
      </c>
      <c r="I39" s="37">
        <f>_xlfn.XLOOKUP(sales[[#This Row],[Product]],product[Product],product[Cost per unit])</f>
        <v>7.64</v>
      </c>
      <c r="J39" s="37">
        <f>sales[[#This Row],[Units]]*sales[[#This Row],[Cost per Unit]]</f>
        <v>756.36</v>
      </c>
      <c r="K39" s="37">
        <f>sales[[#This Row],[Amount]]-sales[[#This Row],[Cost]]</f>
        <v>-147.36000000000001</v>
      </c>
    </row>
    <row r="40" spans="4:11" x14ac:dyDescent="0.35">
      <c r="D40" s="35" t="s">
        <v>6</v>
      </c>
      <c r="E40" s="35" t="s">
        <v>26</v>
      </c>
      <c r="F40" s="35" t="s">
        <v>37</v>
      </c>
      <c r="G40" s="36">
        <v>623</v>
      </c>
      <c r="H40" s="36">
        <v>51</v>
      </c>
      <c r="I40" s="37">
        <f>_xlfn.XLOOKUP(sales[[#This Row],[Product]],product[Product],product[Cost per unit])</f>
        <v>4.97</v>
      </c>
      <c r="J40" s="37">
        <f>sales[[#This Row],[Units]]*sales[[#This Row],[Cost per Unit]]</f>
        <v>253.47</v>
      </c>
      <c r="K40" s="37">
        <f>sales[[#This Row],[Amount]]-sales[[#This Row],[Cost]]</f>
        <v>369.53</v>
      </c>
    </row>
    <row r="41" spans="4:11" x14ac:dyDescent="0.35">
      <c r="D41" s="35" t="s">
        <v>34</v>
      </c>
      <c r="E41" s="35" t="s">
        <v>21</v>
      </c>
      <c r="F41" s="35" t="s">
        <v>36</v>
      </c>
      <c r="G41" s="36">
        <v>630</v>
      </c>
      <c r="H41" s="36">
        <v>36</v>
      </c>
      <c r="I41" s="37">
        <f>_xlfn.XLOOKUP(sales[[#This Row],[Product]],product[Product],product[Cost per unit])</f>
        <v>6.49</v>
      </c>
      <c r="J41" s="37">
        <f>sales[[#This Row],[Units]]*sales[[#This Row],[Cost per Unit]]</f>
        <v>233.64000000000001</v>
      </c>
      <c r="K41" s="37">
        <f>sales[[#This Row],[Amount]]-sales[[#This Row],[Cost]]</f>
        <v>396.36</v>
      </c>
    </row>
    <row r="42" spans="4:11" x14ac:dyDescent="0.35">
      <c r="D42" s="37" t="s">
        <v>43</v>
      </c>
      <c r="E42" s="37" t="s">
        <v>38</v>
      </c>
      <c r="F42" s="37" t="s">
        <v>25</v>
      </c>
      <c r="G42" s="38">
        <v>700</v>
      </c>
      <c r="H42" s="38">
        <v>87</v>
      </c>
      <c r="I42" s="37">
        <f>_xlfn.XLOOKUP(sales[[#This Row],[Product]],product[Product],product[Cost per unit])</f>
        <v>3.11</v>
      </c>
      <c r="J42" s="37">
        <f>sales[[#This Row],[Units]]*sales[[#This Row],[Cost per Unit]]</f>
        <v>270.57</v>
      </c>
      <c r="K42" s="37">
        <f>sales[[#This Row],[Amount]]-sales[[#This Row],[Cost]]</f>
        <v>429.43</v>
      </c>
    </row>
    <row r="43" spans="4:11" x14ac:dyDescent="0.35">
      <c r="D43" s="35" t="s">
        <v>14</v>
      </c>
      <c r="E43" s="35" t="s">
        <v>38</v>
      </c>
      <c r="F43" s="35" t="s">
        <v>25</v>
      </c>
      <c r="G43" s="36">
        <v>707</v>
      </c>
      <c r="H43" s="36">
        <v>174</v>
      </c>
      <c r="I43" s="37">
        <f>_xlfn.XLOOKUP(sales[[#This Row],[Product]],product[Product],product[Cost per unit])</f>
        <v>3.11</v>
      </c>
      <c r="J43" s="37">
        <f>sales[[#This Row],[Units]]*sales[[#This Row],[Cost per Unit]]</f>
        <v>541.14</v>
      </c>
      <c r="K43" s="37">
        <f>sales[[#This Row],[Amount]]-sales[[#This Row],[Cost]]</f>
        <v>165.86</v>
      </c>
    </row>
    <row r="44" spans="4:11" x14ac:dyDescent="0.35">
      <c r="D44" s="35" t="s">
        <v>16</v>
      </c>
      <c r="E44" s="35" t="s">
        <v>7</v>
      </c>
      <c r="F44" s="35" t="s">
        <v>19</v>
      </c>
      <c r="G44" s="36">
        <v>714</v>
      </c>
      <c r="H44" s="36">
        <v>231</v>
      </c>
      <c r="I44" s="37">
        <f>_xlfn.XLOOKUP(sales[[#This Row],[Product]],product[Product],product[Cost per unit])</f>
        <v>11.73</v>
      </c>
      <c r="J44" s="37">
        <f>sales[[#This Row],[Units]]*sales[[#This Row],[Cost per Unit]]</f>
        <v>2709.63</v>
      </c>
      <c r="K44" s="37">
        <f>sales[[#This Row],[Amount]]-sales[[#This Row],[Cost]]</f>
        <v>-1995.63</v>
      </c>
    </row>
    <row r="45" spans="4:11" x14ac:dyDescent="0.35">
      <c r="D45" s="37" t="s">
        <v>34</v>
      </c>
      <c r="E45" s="37" t="s">
        <v>17</v>
      </c>
      <c r="F45" s="37" t="s">
        <v>41</v>
      </c>
      <c r="G45" s="38">
        <v>798</v>
      </c>
      <c r="H45" s="38">
        <v>519</v>
      </c>
      <c r="I45" s="37">
        <f>_xlfn.XLOOKUP(sales[[#This Row],[Product]],product[Product],product[Cost per unit])</f>
        <v>16.73</v>
      </c>
      <c r="J45" s="37">
        <f>sales[[#This Row],[Units]]*sales[[#This Row],[Cost per Unit]]</f>
        <v>8682.8700000000008</v>
      </c>
      <c r="K45" s="37">
        <f>sales[[#This Row],[Amount]]-sales[[#This Row],[Cost]]</f>
        <v>-7884.8700000000008</v>
      </c>
    </row>
    <row r="46" spans="4:11" x14ac:dyDescent="0.35">
      <c r="D46" s="35" t="s">
        <v>35</v>
      </c>
      <c r="E46" s="35" t="s">
        <v>11</v>
      </c>
      <c r="F46" s="35" t="s">
        <v>24</v>
      </c>
      <c r="G46" s="36">
        <v>819</v>
      </c>
      <c r="H46" s="36">
        <v>306</v>
      </c>
      <c r="I46" s="37">
        <f>_xlfn.XLOOKUP(sales[[#This Row],[Product]],product[Product],product[Cost per unit])</f>
        <v>12.37</v>
      </c>
      <c r="J46" s="37">
        <f>sales[[#This Row],[Units]]*sales[[#This Row],[Cost per Unit]]</f>
        <v>3785.22</v>
      </c>
      <c r="K46" s="37">
        <f>sales[[#This Row],[Amount]]-sales[[#This Row],[Cost]]</f>
        <v>-2966.22</v>
      </c>
    </row>
    <row r="47" spans="4:11" x14ac:dyDescent="0.35">
      <c r="D47" s="37" t="s">
        <v>10</v>
      </c>
      <c r="E47" s="37" t="s">
        <v>26</v>
      </c>
      <c r="F47" s="37" t="s">
        <v>9</v>
      </c>
      <c r="G47" s="38">
        <v>819</v>
      </c>
      <c r="H47" s="38">
        <v>510</v>
      </c>
      <c r="I47" s="37">
        <f>_xlfn.XLOOKUP(sales[[#This Row],[Product]],product[Product],product[Cost per unit])</f>
        <v>9.33</v>
      </c>
      <c r="J47" s="37">
        <f>sales[[#This Row],[Units]]*sales[[#This Row],[Cost per Unit]]</f>
        <v>4758.3</v>
      </c>
      <c r="K47" s="37">
        <f>sales[[#This Row],[Amount]]-sales[[#This Row],[Cost]]</f>
        <v>-3939.3</v>
      </c>
    </row>
    <row r="48" spans="4:11" x14ac:dyDescent="0.35">
      <c r="D48" s="35" t="s">
        <v>16</v>
      </c>
      <c r="E48" s="35" t="s">
        <v>11</v>
      </c>
      <c r="F48" s="35" t="s">
        <v>41</v>
      </c>
      <c r="G48" s="36">
        <v>847</v>
      </c>
      <c r="H48" s="36">
        <v>129</v>
      </c>
      <c r="I48" s="37">
        <f>_xlfn.XLOOKUP(sales[[#This Row],[Product]],product[Product],product[Cost per unit])</f>
        <v>16.73</v>
      </c>
      <c r="J48" s="37">
        <f>sales[[#This Row],[Units]]*sales[[#This Row],[Cost per Unit]]</f>
        <v>2158.17</v>
      </c>
      <c r="K48" s="37">
        <f>sales[[#This Row],[Amount]]-sales[[#This Row],[Cost]]</f>
        <v>-1311.17</v>
      </c>
    </row>
    <row r="49" spans="4:11" x14ac:dyDescent="0.35">
      <c r="D49" s="35" t="s">
        <v>16</v>
      </c>
      <c r="E49" s="35" t="s">
        <v>17</v>
      </c>
      <c r="F49" s="35" t="s">
        <v>42</v>
      </c>
      <c r="G49" s="36">
        <v>854</v>
      </c>
      <c r="H49" s="36">
        <v>309</v>
      </c>
      <c r="I49" s="37">
        <f>_xlfn.XLOOKUP(sales[[#This Row],[Product]],product[Product],product[Cost per unit])</f>
        <v>10.38</v>
      </c>
      <c r="J49" s="37">
        <f>sales[[#This Row],[Units]]*sales[[#This Row],[Cost per Unit]]</f>
        <v>3207.42</v>
      </c>
      <c r="K49" s="37">
        <f>sales[[#This Row],[Amount]]-sales[[#This Row],[Cost]]</f>
        <v>-2353.42</v>
      </c>
    </row>
    <row r="50" spans="4:11" x14ac:dyDescent="0.35">
      <c r="D50" s="37" t="s">
        <v>32</v>
      </c>
      <c r="E50" s="37" t="s">
        <v>38</v>
      </c>
      <c r="F50" s="37" t="s">
        <v>29</v>
      </c>
      <c r="G50" s="38">
        <v>861</v>
      </c>
      <c r="H50" s="38">
        <v>195</v>
      </c>
      <c r="I50" s="37">
        <f>_xlfn.XLOOKUP(sales[[#This Row],[Product]],product[Product],product[Cost per unit])</f>
        <v>7.64</v>
      </c>
      <c r="J50" s="37">
        <f>sales[[#This Row],[Units]]*sales[[#This Row],[Cost per Unit]]</f>
        <v>1489.8</v>
      </c>
      <c r="K50" s="37">
        <f>sales[[#This Row],[Amount]]-sales[[#This Row],[Cost]]</f>
        <v>-628.79999999999995</v>
      </c>
    </row>
    <row r="51" spans="4:11" x14ac:dyDescent="0.35">
      <c r="D51" s="37" t="s">
        <v>20</v>
      </c>
      <c r="E51" s="37" t="s">
        <v>26</v>
      </c>
      <c r="F51" s="37" t="s">
        <v>23</v>
      </c>
      <c r="G51" s="38">
        <v>938</v>
      </c>
      <c r="H51" s="38">
        <v>6</v>
      </c>
      <c r="I51" s="37">
        <f>_xlfn.XLOOKUP(sales[[#This Row],[Product]],product[Product],product[Cost per unit])</f>
        <v>8.7899999999999991</v>
      </c>
      <c r="J51" s="37">
        <f>sales[[#This Row],[Units]]*sales[[#This Row],[Cost per Unit]]</f>
        <v>52.739999999999995</v>
      </c>
      <c r="K51" s="37">
        <f>sales[[#This Row],[Amount]]-sales[[#This Row],[Cost]]</f>
        <v>885.26</v>
      </c>
    </row>
    <row r="52" spans="4:11" x14ac:dyDescent="0.35">
      <c r="D52" s="37" t="s">
        <v>14</v>
      </c>
      <c r="E52" s="37" t="s">
        <v>38</v>
      </c>
      <c r="F52" s="37" t="s">
        <v>23</v>
      </c>
      <c r="G52" s="38">
        <v>938</v>
      </c>
      <c r="H52" s="38">
        <v>189</v>
      </c>
      <c r="I52" s="37">
        <f>_xlfn.XLOOKUP(sales[[#This Row],[Product]],product[Product],product[Cost per unit])</f>
        <v>8.7899999999999991</v>
      </c>
      <c r="J52" s="37">
        <f>sales[[#This Row],[Units]]*sales[[#This Row],[Cost per Unit]]</f>
        <v>1661.31</v>
      </c>
      <c r="K52" s="37">
        <f>sales[[#This Row],[Amount]]-sales[[#This Row],[Cost]]</f>
        <v>-723.31</v>
      </c>
    </row>
    <row r="53" spans="4:11" x14ac:dyDescent="0.35">
      <c r="D53" s="37" t="s">
        <v>35</v>
      </c>
      <c r="E53" s="37" t="s">
        <v>7</v>
      </c>
      <c r="F53" s="37" t="s">
        <v>15</v>
      </c>
      <c r="G53" s="38">
        <v>938</v>
      </c>
      <c r="H53" s="38">
        <v>366</v>
      </c>
      <c r="I53" s="37">
        <f>_xlfn.XLOOKUP(sales[[#This Row],[Product]],product[Product],product[Cost per unit])</f>
        <v>11.88</v>
      </c>
      <c r="J53" s="37">
        <f>sales[[#This Row],[Units]]*sales[[#This Row],[Cost per Unit]]</f>
        <v>4348.08</v>
      </c>
      <c r="K53" s="37">
        <f>sales[[#This Row],[Amount]]-sales[[#This Row],[Cost]]</f>
        <v>-3410.08</v>
      </c>
    </row>
    <row r="54" spans="4:11" x14ac:dyDescent="0.35">
      <c r="D54" s="37" t="s">
        <v>43</v>
      </c>
      <c r="E54" s="37" t="s">
        <v>17</v>
      </c>
      <c r="F54" s="37" t="s">
        <v>9</v>
      </c>
      <c r="G54" s="38">
        <v>945</v>
      </c>
      <c r="H54" s="38">
        <v>75</v>
      </c>
      <c r="I54" s="37">
        <f>_xlfn.XLOOKUP(sales[[#This Row],[Product]],product[Product],product[Cost per unit])</f>
        <v>9.33</v>
      </c>
      <c r="J54" s="37">
        <f>sales[[#This Row],[Units]]*sales[[#This Row],[Cost per Unit]]</f>
        <v>699.75</v>
      </c>
      <c r="K54" s="37">
        <f>sales[[#This Row],[Amount]]-sales[[#This Row],[Cost]]</f>
        <v>245.25</v>
      </c>
    </row>
    <row r="55" spans="4:11" x14ac:dyDescent="0.35">
      <c r="D55" s="35" t="s">
        <v>14</v>
      </c>
      <c r="E55" s="35" t="s">
        <v>11</v>
      </c>
      <c r="F55" s="35" t="s">
        <v>15</v>
      </c>
      <c r="G55" s="36">
        <v>959</v>
      </c>
      <c r="H55" s="36">
        <v>147</v>
      </c>
      <c r="I55" s="37">
        <f>_xlfn.XLOOKUP(sales[[#This Row],[Product]],product[Product],product[Cost per unit])</f>
        <v>11.88</v>
      </c>
      <c r="J55" s="37">
        <f>sales[[#This Row],[Units]]*sales[[#This Row],[Cost per Unit]]</f>
        <v>1746.3600000000001</v>
      </c>
      <c r="K55" s="37">
        <f>sales[[#This Row],[Amount]]-sales[[#This Row],[Cost]]</f>
        <v>-787.36000000000013</v>
      </c>
    </row>
    <row r="56" spans="4:11" x14ac:dyDescent="0.35">
      <c r="D56" s="35" t="s">
        <v>20</v>
      </c>
      <c r="E56" s="35" t="s">
        <v>26</v>
      </c>
      <c r="F56" s="35" t="s">
        <v>24</v>
      </c>
      <c r="G56" s="36">
        <v>959</v>
      </c>
      <c r="H56" s="36">
        <v>135</v>
      </c>
      <c r="I56" s="37">
        <f>_xlfn.XLOOKUP(sales[[#This Row],[Product]],product[Product],product[Cost per unit])</f>
        <v>12.37</v>
      </c>
      <c r="J56" s="37">
        <f>sales[[#This Row],[Units]]*sales[[#This Row],[Cost per Unit]]</f>
        <v>1669.9499999999998</v>
      </c>
      <c r="K56" s="37">
        <f>sales[[#This Row],[Amount]]-sales[[#This Row],[Cost]]</f>
        <v>-710.94999999999982</v>
      </c>
    </row>
    <row r="57" spans="4:11" x14ac:dyDescent="0.35">
      <c r="D57" s="37" t="s">
        <v>30</v>
      </c>
      <c r="E57" s="37" t="s">
        <v>21</v>
      </c>
      <c r="F57" s="37" t="s">
        <v>41</v>
      </c>
      <c r="G57" s="38">
        <v>966</v>
      </c>
      <c r="H57" s="38">
        <v>198</v>
      </c>
      <c r="I57" s="37">
        <f>_xlfn.XLOOKUP(sales[[#This Row],[Product]],product[Product],product[Cost per unit])</f>
        <v>16.73</v>
      </c>
      <c r="J57" s="37">
        <f>sales[[#This Row],[Units]]*sales[[#This Row],[Cost per Unit]]</f>
        <v>3312.54</v>
      </c>
      <c r="K57" s="37">
        <f>sales[[#This Row],[Amount]]-sales[[#This Row],[Cost]]</f>
        <v>-2346.54</v>
      </c>
    </row>
    <row r="58" spans="4:11" x14ac:dyDescent="0.35">
      <c r="D58" s="37" t="s">
        <v>35</v>
      </c>
      <c r="E58" s="37" t="s">
        <v>17</v>
      </c>
      <c r="F58" s="37" t="s">
        <v>42</v>
      </c>
      <c r="G58" s="38">
        <v>973</v>
      </c>
      <c r="H58" s="38">
        <v>162</v>
      </c>
      <c r="I58" s="37">
        <f>_xlfn.XLOOKUP(sales[[#This Row],[Product]],product[Product],product[Cost per unit])</f>
        <v>10.38</v>
      </c>
      <c r="J58" s="37">
        <f>sales[[#This Row],[Units]]*sales[[#This Row],[Cost per Unit]]</f>
        <v>1681.5600000000002</v>
      </c>
      <c r="K58" s="37">
        <f>sales[[#This Row],[Amount]]-sales[[#This Row],[Cost]]</f>
        <v>-708.56000000000017</v>
      </c>
    </row>
    <row r="59" spans="4:11" x14ac:dyDescent="0.35">
      <c r="D59" s="35" t="s">
        <v>34</v>
      </c>
      <c r="E59" s="35" t="s">
        <v>7</v>
      </c>
      <c r="F59" s="35" t="s">
        <v>13</v>
      </c>
      <c r="G59" s="36">
        <v>1057</v>
      </c>
      <c r="H59" s="36">
        <v>54</v>
      </c>
      <c r="I59" s="37">
        <f>_xlfn.XLOOKUP(sales[[#This Row],[Product]],product[Product],product[Cost per unit])</f>
        <v>11.7</v>
      </c>
      <c r="J59" s="37">
        <f>sales[[#This Row],[Units]]*sales[[#This Row],[Cost per Unit]]</f>
        <v>631.79999999999995</v>
      </c>
      <c r="K59" s="37">
        <f>sales[[#This Row],[Amount]]-sales[[#This Row],[Cost]]</f>
        <v>425.20000000000005</v>
      </c>
    </row>
    <row r="60" spans="4:11" x14ac:dyDescent="0.35">
      <c r="D60" s="35" t="s">
        <v>20</v>
      </c>
      <c r="E60" s="35" t="s">
        <v>11</v>
      </c>
      <c r="F60" s="35" t="s">
        <v>31</v>
      </c>
      <c r="G60" s="36">
        <v>1071</v>
      </c>
      <c r="H60" s="36">
        <v>270</v>
      </c>
      <c r="I60" s="37">
        <f>_xlfn.XLOOKUP(sales[[#This Row],[Product]],product[Product],product[Cost per unit])</f>
        <v>10.62</v>
      </c>
      <c r="J60" s="37">
        <f>sales[[#This Row],[Units]]*sales[[#This Row],[Cost per Unit]]</f>
        <v>2867.3999999999996</v>
      </c>
      <c r="K60" s="37">
        <f>sales[[#This Row],[Amount]]-sales[[#This Row],[Cost]]</f>
        <v>-1796.3999999999996</v>
      </c>
    </row>
    <row r="61" spans="4:11" x14ac:dyDescent="0.35">
      <c r="D61" s="35" t="s">
        <v>14</v>
      </c>
      <c r="E61" s="35" t="s">
        <v>7</v>
      </c>
      <c r="F61" s="35" t="s">
        <v>40</v>
      </c>
      <c r="G61" s="36">
        <v>1085</v>
      </c>
      <c r="H61" s="36">
        <v>273</v>
      </c>
      <c r="I61" s="37">
        <f>_xlfn.XLOOKUP(sales[[#This Row],[Product]],product[Product],product[Cost per unit])</f>
        <v>7.16</v>
      </c>
      <c r="J61" s="37">
        <f>sales[[#This Row],[Units]]*sales[[#This Row],[Cost per Unit]]</f>
        <v>1954.68</v>
      </c>
      <c r="K61" s="37">
        <f>sales[[#This Row],[Amount]]-sales[[#This Row],[Cost]]</f>
        <v>-869.68000000000006</v>
      </c>
    </row>
    <row r="62" spans="4:11" x14ac:dyDescent="0.35">
      <c r="D62" s="37" t="s">
        <v>20</v>
      </c>
      <c r="E62" s="37" t="s">
        <v>26</v>
      </c>
      <c r="F62" s="37" t="s">
        <v>41</v>
      </c>
      <c r="G62" s="38">
        <v>1134</v>
      </c>
      <c r="H62" s="38">
        <v>282</v>
      </c>
      <c r="I62" s="37">
        <f>_xlfn.XLOOKUP(sales[[#This Row],[Product]],product[Product],product[Cost per unit])</f>
        <v>16.73</v>
      </c>
      <c r="J62" s="37">
        <f>sales[[#This Row],[Units]]*sales[[#This Row],[Cost per Unit]]</f>
        <v>4717.8599999999997</v>
      </c>
      <c r="K62" s="37">
        <f>sales[[#This Row],[Amount]]-sales[[#This Row],[Cost]]</f>
        <v>-3583.8599999999997</v>
      </c>
    </row>
    <row r="63" spans="4:11" x14ac:dyDescent="0.35">
      <c r="D63" s="37" t="s">
        <v>16</v>
      </c>
      <c r="E63" s="37" t="s">
        <v>38</v>
      </c>
      <c r="F63" s="37" t="s">
        <v>23</v>
      </c>
      <c r="G63" s="38">
        <v>1274</v>
      </c>
      <c r="H63" s="38">
        <v>225</v>
      </c>
      <c r="I63" s="37">
        <f>_xlfn.XLOOKUP(sales[[#This Row],[Product]],product[Product],product[Cost per unit])</f>
        <v>8.7899999999999991</v>
      </c>
      <c r="J63" s="37">
        <f>sales[[#This Row],[Units]]*sales[[#This Row],[Cost per Unit]]</f>
        <v>1977.7499999999998</v>
      </c>
      <c r="K63" s="37">
        <f>sales[[#This Row],[Amount]]-sales[[#This Row],[Cost]]</f>
        <v>-703.74999999999977</v>
      </c>
    </row>
    <row r="64" spans="4:11" x14ac:dyDescent="0.35">
      <c r="D64" s="35" t="s">
        <v>30</v>
      </c>
      <c r="E64" s="35" t="s">
        <v>26</v>
      </c>
      <c r="F64" s="35" t="s">
        <v>13</v>
      </c>
      <c r="G64" s="36">
        <v>1281</v>
      </c>
      <c r="H64" s="36">
        <v>75</v>
      </c>
      <c r="I64" s="37">
        <f>_xlfn.XLOOKUP(sales[[#This Row],[Product]],product[Product],product[Cost per unit])</f>
        <v>11.7</v>
      </c>
      <c r="J64" s="37">
        <f>sales[[#This Row],[Units]]*sales[[#This Row],[Cost per Unit]]</f>
        <v>877.5</v>
      </c>
      <c r="K64" s="37">
        <f>sales[[#This Row],[Amount]]-sales[[#This Row],[Cost]]</f>
        <v>403.5</v>
      </c>
    </row>
    <row r="65" spans="4:11" x14ac:dyDescent="0.35">
      <c r="D65" s="37" t="s">
        <v>35</v>
      </c>
      <c r="E65" s="37" t="s">
        <v>17</v>
      </c>
      <c r="F65" s="37" t="s">
        <v>29</v>
      </c>
      <c r="G65" s="38">
        <v>1281</v>
      </c>
      <c r="H65" s="38">
        <v>18</v>
      </c>
      <c r="I65" s="37">
        <f>_xlfn.XLOOKUP(sales[[#This Row],[Product]],product[Product],product[Cost per unit])</f>
        <v>7.64</v>
      </c>
      <c r="J65" s="37">
        <f>sales[[#This Row],[Units]]*sales[[#This Row],[Cost per Unit]]</f>
        <v>137.51999999999998</v>
      </c>
      <c r="K65" s="37">
        <f>sales[[#This Row],[Amount]]-sales[[#This Row],[Cost]]</f>
        <v>1143.48</v>
      </c>
    </row>
    <row r="66" spans="4:11" x14ac:dyDescent="0.35">
      <c r="D66" s="35" t="s">
        <v>20</v>
      </c>
      <c r="E66" s="35" t="s">
        <v>11</v>
      </c>
      <c r="F66" s="35" t="s">
        <v>15</v>
      </c>
      <c r="G66" s="36">
        <v>1302</v>
      </c>
      <c r="H66" s="36">
        <v>402</v>
      </c>
      <c r="I66" s="37">
        <f>_xlfn.XLOOKUP(sales[[#This Row],[Product]],product[Product],product[Cost per unit])</f>
        <v>11.88</v>
      </c>
      <c r="J66" s="37">
        <f>sales[[#This Row],[Units]]*sales[[#This Row],[Cost per Unit]]</f>
        <v>4775.76</v>
      </c>
      <c r="K66" s="37">
        <f>sales[[#This Row],[Amount]]-sales[[#This Row],[Cost]]</f>
        <v>-3473.76</v>
      </c>
    </row>
    <row r="67" spans="4:11" x14ac:dyDescent="0.35">
      <c r="D67" s="35" t="s">
        <v>20</v>
      </c>
      <c r="E67" s="35" t="s">
        <v>17</v>
      </c>
      <c r="F67" s="35" t="s">
        <v>40</v>
      </c>
      <c r="G67" s="36">
        <v>1400</v>
      </c>
      <c r="H67" s="36">
        <v>135</v>
      </c>
      <c r="I67" s="37">
        <f>_xlfn.XLOOKUP(sales[[#This Row],[Product]],product[Product],product[Cost per unit])</f>
        <v>7.16</v>
      </c>
      <c r="J67" s="37">
        <f>sales[[#This Row],[Units]]*sales[[#This Row],[Cost per Unit]]</f>
        <v>966.6</v>
      </c>
      <c r="K67" s="37">
        <f>sales[[#This Row],[Amount]]-sales[[#This Row],[Cost]]</f>
        <v>433.4</v>
      </c>
    </row>
    <row r="68" spans="4:11" x14ac:dyDescent="0.35">
      <c r="D68" s="35" t="s">
        <v>43</v>
      </c>
      <c r="E68" s="35" t="s">
        <v>17</v>
      </c>
      <c r="F68" s="35" t="s">
        <v>41</v>
      </c>
      <c r="G68" s="36">
        <v>1407</v>
      </c>
      <c r="H68" s="36">
        <v>72</v>
      </c>
      <c r="I68" s="37">
        <f>_xlfn.XLOOKUP(sales[[#This Row],[Product]],product[Product],product[Cost per unit])</f>
        <v>16.73</v>
      </c>
      <c r="J68" s="37">
        <f>sales[[#This Row],[Units]]*sales[[#This Row],[Cost per Unit]]</f>
        <v>1204.56</v>
      </c>
      <c r="K68" s="37">
        <f>sales[[#This Row],[Amount]]-sales[[#This Row],[Cost]]</f>
        <v>202.44000000000005</v>
      </c>
    </row>
    <row r="69" spans="4:11" x14ac:dyDescent="0.35">
      <c r="D69" s="35" t="s">
        <v>43</v>
      </c>
      <c r="E69" s="35" t="s">
        <v>38</v>
      </c>
      <c r="F69" s="35" t="s">
        <v>22</v>
      </c>
      <c r="G69" s="36">
        <v>1428</v>
      </c>
      <c r="H69" s="36">
        <v>93</v>
      </c>
      <c r="I69" s="37">
        <f>_xlfn.XLOOKUP(sales[[#This Row],[Product]],product[Product],product[Cost per unit])</f>
        <v>13.15</v>
      </c>
      <c r="J69" s="37">
        <f>sales[[#This Row],[Units]]*sales[[#This Row],[Cost per Unit]]</f>
        <v>1222.95</v>
      </c>
      <c r="K69" s="37">
        <f>sales[[#This Row],[Amount]]-sales[[#This Row],[Cost]]</f>
        <v>205.04999999999995</v>
      </c>
    </row>
    <row r="70" spans="4:11" x14ac:dyDescent="0.35">
      <c r="D70" s="35" t="s">
        <v>20</v>
      </c>
      <c r="E70" s="35" t="s">
        <v>38</v>
      </c>
      <c r="F70" s="35" t="s">
        <v>19</v>
      </c>
      <c r="G70" s="36">
        <v>1442</v>
      </c>
      <c r="H70" s="36">
        <v>15</v>
      </c>
      <c r="I70" s="37">
        <f>_xlfn.XLOOKUP(sales[[#This Row],[Product]],product[Product],product[Cost per unit])</f>
        <v>11.73</v>
      </c>
      <c r="J70" s="37">
        <f>sales[[#This Row],[Units]]*sales[[#This Row],[Cost per Unit]]</f>
        <v>175.95000000000002</v>
      </c>
      <c r="K70" s="37">
        <f>sales[[#This Row],[Amount]]-sales[[#This Row],[Cost]]</f>
        <v>1266.05</v>
      </c>
    </row>
    <row r="71" spans="4:11" x14ac:dyDescent="0.35">
      <c r="D71" s="35" t="s">
        <v>16</v>
      </c>
      <c r="E71" s="35" t="s">
        <v>38</v>
      </c>
      <c r="F71" s="35" t="s">
        <v>25</v>
      </c>
      <c r="G71" s="36">
        <v>1463</v>
      </c>
      <c r="H71" s="36">
        <v>39</v>
      </c>
      <c r="I71" s="37">
        <f>_xlfn.XLOOKUP(sales[[#This Row],[Product]],product[Product],product[Cost per unit])</f>
        <v>3.11</v>
      </c>
      <c r="J71" s="37">
        <f>sales[[#This Row],[Units]]*sales[[#This Row],[Cost per Unit]]</f>
        <v>121.28999999999999</v>
      </c>
      <c r="K71" s="37">
        <f>sales[[#This Row],[Amount]]-sales[[#This Row],[Cost]]</f>
        <v>1341.71</v>
      </c>
    </row>
    <row r="72" spans="4:11" x14ac:dyDescent="0.35">
      <c r="D72" s="35" t="s">
        <v>20</v>
      </c>
      <c r="E72" s="35" t="s">
        <v>7</v>
      </c>
      <c r="F72" s="35" t="s">
        <v>18</v>
      </c>
      <c r="G72" s="36">
        <v>1505</v>
      </c>
      <c r="H72" s="36">
        <v>102</v>
      </c>
      <c r="I72" s="37">
        <f>_xlfn.XLOOKUP(sales[[#This Row],[Product]],product[Product],product[Cost per unit])</f>
        <v>6.47</v>
      </c>
      <c r="J72" s="37">
        <f>sales[[#This Row],[Units]]*sales[[#This Row],[Cost per Unit]]</f>
        <v>659.93999999999994</v>
      </c>
      <c r="K72" s="37">
        <f>sales[[#This Row],[Amount]]-sales[[#This Row],[Cost]]</f>
        <v>845.06000000000006</v>
      </c>
    </row>
    <row r="73" spans="4:11" x14ac:dyDescent="0.35">
      <c r="D73" s="35" t="s">
        <v>32</v>
      </c>
      <c r="E73" s="35" t="s">
        <v>17</v>
      </c>
      <c r="F73" s="35" t="s">
        <v>8</v>
      </c>
      <c r="G73" s="36">
        <v>1526</v>
      </c>
      <c r="H73" s="36">
        <v>105</v>
      </c>
      <c r="I73" s="37">
        <f>_xlfn.XLOOKUP(sales[[#This Row],[Product]],product[Product],product[Cost per unit])</f>
        <v>14.49</v>
      </c>
      <c r="J73" s="37">
        <f>sales[[#This Row],[Units]]*sales[[#This Row],[Cost per Unit]]</f>
        <v>1521.45</v>
      </c>
      <c r="K73" s="37">
        <f>sales[[#This Row],[Amount]]-sales[[#This Row],[Cost]]</f>
        <v>4.5499999999999545</v>
      </c>
    </row>
    <row r="74" spans="4:11" x14ac:dyDescent="0.35">
      <c r="D74" s="35" t="s">
        <v>16</v>
      </c>
      <c r="E74" s="35" t="s">
        <v>7</v>
      </c>
      <c r="F74" s="35" t="s">
        <v>8</v>
      </c>
      <c r="G74" s="36">
        <v>1526</v>
      </c>
      <c r="H74" s="36">
        <v>240</v>
      </c>
      <c r="I74" s="37">
        <f>_xlfn.XLOOKUP(sales[[#This Row],[Product]],product[Product],product[Cost per unit])</f>
        <v>14.49</v>
      </c>
      <c r="J74" s="37">
        <f>sales[[#This Row],[Units]]*sales[[#This Row],[Cost per Unit]]</f>
        <v>3477.6</v>
      </c>
      <c r="K74" s="37">
        <f>sales[[#This Row],[Amount]]-sales[[#This Row],[Cost]]</f>
        <v>-1951.6</v>
      </c>
    </row>
    <row r="75" spans="4:11" x14ac:dyDescent="0.35">
      <c r="D75" s="35" t="s">
        <v>10</v>
      </c>
      <c r="E75" s="35" t="s">
        <v>21</v>
      </c>
      <c r="F75" s="35" t="s">
        <v>39</v>
      </c>
      <c r="G75" s="36">
        <v>1561</v>
      </c>
      <c r="H75" s="36">
        <v>27</v>
      </c>
      <c r="I75" s="37">
        <f>_xlfn.XLOOKUP(sales[[#This Row],[Product]],product[Product],product[Cost per unit])</f>
        <v>5.6</v>
      </c>
      <c r="J75" s="37">
        <f>sales[[#This Row],[Units]]*sales[[#This Row],[Cost per Unit]]</f>
        <v>151.19999999999999</v>
      </c>
      <c r="K75" s="37">
        <f>sales[[#This Row],[Amount]]-sales[[#This Row],[Cost]]</f>
        <v>1409.8</v>
      </c>
    </row>
    <row r="76" spans="4:11" x14ac:dyDescent="0.35">
      <c r="D76" s="37" t="s">
        <v>30</v>
      </c>
      <c r="E76" s="37" t="s">
        <v>38</v>
      </c>
      <c r="F76" s="37" t="s">
        <v>22</v>
      </c>
      <c r="G76" s="38">
        <v>1568</v>
      </c>
      <c r="H76" s="38">
        <v>96</v>
      </c>
      <c r="I76" s="37">
        <f>_xlfn.XLOOKUP(sales[[#This Row],[Product]],product[Product],product[Cost per unit])</f>
        <v>13.15</v>
      </c>
      <c r="J76" s="37">
        <f>sales[[#This Row],[Units]]*sales[[#This Row],[Cost per Unit]]</f>
        <v>1262.4000000000001</v>
      </c>
      <c r="K76" s="37">
        <f>sales[[#This Row],[Amount]]-sales[[#This Row],[Cost]]</f>
        <v>305.59999999999991</v>
      </c>
    </row>
    <row r="77" spans="4:11" x14ac:dyDescent="0.35">
      <c r="D77" s="35" t="s">
        <v>34</v>
      </c>
      <c r="E77" s="35" t="s">
        <v>21</v>
      </c>
      <c r="F77" s="35" t="s">
        <v>28</v>
      </c>
      <c r="G77" s="36">
        <v>1568</v>
      </c>
      <c r="H77" s="36">
        <v>141</v>
      </c>
      <c r="I77" s="37">
        <f>_xlfn.XLOOKUP(sales[[#This Row],[Product]],product[Product],product[Cost per unit])</f>
        <v>9.77</v>
      </c>
      <c r="J77" s="37">
        <f>sales[[#This Row],[Units]]*sales[[#This Row],[Cost per Unit]]</f>
        <v>1377.57</v>
      </c>
      <c r="K77" s="37">
        <f>sales[[#This Row],[Amount]]-sales[[#This Row],[Cost]]</f>
        <v>190.43000000000006</v>
      </c>
    </row>
    <row r="78" spans="4:11" x14ac:dyDescent="0.35">
      <c r="D78" s="37" t="s">
        <v>34</v>
      </c>
      <c r="E78" s="37" t="s">
        <v>11</v>
      </c>
      <c r="F78" s="37" t="s">
        <v>25</v>
      </c>
      <c r="G78" s="38">
        <v>1589</v>
      </c>
      <c r="H78" s="38">
        <v>303</v>
      </c>
      <c r="I78" s="37">
        <f>_xlfn.XLOOKUP(sales[[#This Row],[Product]],product[Product],product[Cost per unit])</f>
        <v>3.11</v>
      </c>
      <c r="J78" s="37">
        <f>sales[[#This Row],[Units]]*sales[[#This Row],[Cost per Unit]]</f>
        <v>942.32999999999993</v>
      </c>
      <c r="K78" s="37">
        <f>sales[[#This Row],[Amount]]-sales[[#This Row],[Cost]]</f>
        <v>646.67000000000007</v>
      </c>
    </row>
    <row r="79" spans="4:11" x14ac:dyDescent="0.35">
      <c r="D79" s="37" t="s">
        <v>6</v>
      </c>
      <c r="E79" s="37" t="s">
        <v>11</v>
      </c>
      <c r="F79" s="37" t="s">
        <v>40</v>
      </c>
      <c r="G79" s="38">
        <v>1617</v>
      </c>
      <c r="H79" s="38">
        <v>126</v>
      </c>
      <c r="I79" s="37">
        <f>_xlfn.XLOOKUP(sales[[#This Row],[Product]],product[Product],product[Cost per unit])</f>
        <v>7.16</v>
      </c>
      <c r="J79" s="37">
        <f>sales[[#This Row],[Units]]*sales[[#This Row],[Cost per Unit]]</f>
        <v>902.16</v>
      </c>
      <c r="K79" s="37">
        <f>sales[[#This Row],[Amount]]-sales[[#This Row],[Cost]]</f>
        <v>714.84</v>
      </c>
    </row>
    <row r="80" spans="4:11" x14ac:dyDescent="0.35">
      <c r="D80" s="35" t="s">
        <v>6</v>
      </c>
      <c r="E80" s="35" t="s">
        <v>7</v>
      </c>
      <c r="F80" s="35" t="s">
        <v>8</v>
      </c>
      <c r="G80" s="36">
        <v>1624</v>
      </c>
      <c r="H80" s="36">
        <v>114</v>
      </c>
      <c r="I80" s="37">
        <f>_xlfn.XLOOKUP(sales[[#This Row],[Product]],product[Product],product[Cost per unit])</f>
        <v>14.49</v>
      </c>
      <c r="J80" s="37">
        <f>sales[[#This Row],[Units]]*sales[[#This Row],[Cost per Unit]]</f>
        <v>1651.8600000000001</v>
      </c>
      <c r="K80" s="37">
        <f>sales[[#This Row],[Amount]]-sales[[#This Row],[Cost]]</f>
        <v>-27.860000000000127</v>
      </c>
    </row>
    <row r="81" spans="4:11" x14ac:dyDescent="0.35">
      <c r="D81" s="37" t="s">
        <v>6</v>
      </c>
      <c r="E81" s="37" t="s">
        <v>11</v>
      </c>
      <c r="F81" s="37" t="s">
        <v>37</v>
      </c>
      <c r="G81" s="38">
        <v>1638</v>
      </c>
      <c r="H81" s="38">
        <v>48</v>
      </c>
      <c r="I81" s="37">
        <f>_xlfn.XLOOKUP(sales[[#This Row],[Product]],product[Product],product[Cost per unit])</f>
        <v>4.97</v>
      </c>
      <c r="J81" s="37">
        <f>sales[[#This Row],[Units]]*sales[[#This Row],[Cost per Unit]]</f>
        <v>238.56</v>
      </c>
      <c r="K81" s="37">
        <f>sales[[#This Row],[Amount]]-sales[[#This Row],[Cost]]</f>
        <v>1399.44</v>
      </c>
    </row>
    <row r="82" spans="4:11" x14ac:dyDescent="0.35">
      <c r="D82" s="37" t="s">
        <v>20</v>
      </c>
      <c r="E82" s="37" t="s">
        <v>21</v>
      </c>
      <c r="F82" s="37" t="s">
        <v>8</v>
      </c>
      <c r="G82" s="38">
        <v>1638</v>
      </c>
      <c r="H82" s="38">
        <v>63</v>
      </c>
      <c r="I82" s="37">
        <f>_xlfn.XLOOKUP(sales[[#This Row],[Product]],product[Product],product[Cost per unit])</f>
        <v>14.49</v>
      </c>
      <c r="J82" s="37">
        <f>sales[[#This Row],[Units]]*sales[[#This Row],[Cost per Unit]]</f>
        <v>912.87</v>
      </c>
      <c r="K82" s="37">
        <f>sales[[#This Row],[Amount]]-sales[[#This Row],[Cost]]</f>
        <v>725.13</v>
      </c>
    </row>
    <row r="83" spans="4:11" x14ac:dyDescent="0.35">
      <c r="D83" s="37" t="s">
        <v>32</v>
      </c>
      <c r="E83" s="37" t="s">
        <v>38</v>
      </c>
      <c r="F83" s="37" t="s">
        <v>24</v>
      </c>
      <c r="G83" s="38">
        <v>1652</v>
      </c>
      <c r="H83" s="38">
        <v>93</v>
      </c>
      <c r="I83" s="37">
        <f>_xlfn.XLOOKUP(sales[[#This Row],[Product]],product[Product],product[Cost per unit])</f>
        <v>12.37</v>
      </c>
      <c r="J83" s="37">
        <f>sales[[#This Row],[Units]]*sales[[#This Row],[Cost per Unit]]</f>
        <v>1150.4099999999999</v>
      </c>
      <c r="K83" s="37">
        <f>sales[[#This Row],[Amount]]-sales[[#This Row],[Cost]]</f>
        <v>501.59000000000015</v>
      </c>
    </row>
    <row r="84" spans="4:11" x14ac:dyDescent="0.35">
      <c r="D84" s="37" t="s">
        <v>35</v>
      </c>
      <c r="E84" s="37" t="s">
        <v>21</v>
      </c>
      <c r="F84" s="37" t="s">
        <v>42</v>
      </c>
      <c r="G84" s="38">
        <v>1652</v>
      </c>
      <c r="H84" s="38">
        <v>102</v>
      </c>
      <c r="I84" s="37">
        <f>_xlfn.XLOOKUP(sales[[#This Row],[Product]],product[Product],product[Cost per unit])</f>
        <v>10.38</v>
      </c>
      <c r="J84" s="37">
        <f>sales[[#This Row],[Units]]*sales[[#This Row],[Cost per Unit]]</f>
        <v>1058.76</v>
      </c>
      <c r="K84" s="37">
        <f>sales[[#This Row],[Amount]]-sales[[#This Row],[Cost]]</f>
        <v>593.24</v>
      </c>
    </row>
    <row r="85" spans="4:11" x14ac:dyDescent="0.35">
      <c r="D85" s="37" t="s">
        <v>10</v>
      </c>
      <c r="E85" s="37" t="s">
        <v>26</v>
      </c>
      <c r="F85" s="37" t="s">
        <v>36</v>
      </c>
      <c r="G85" s="38">
        <v>1701</v>
      </c>
      <c r="H85" s="38">
        <v>234</v>
      </c>
      <c r="I85" s="37">
        <f>_xlfn.XLOOKUP(sales[[#This Row],[Product]],product[Product],product[Cost per unit])</f>
        <v>6.49</v>
      </c>
      <c r="J85" s="37">
        <f>sales[[#This Row],[Units]]*sales[[#This Row],[Cost per Unit]]</f>
        <v>1518.66</v>
      </c>
      <c r="K85" s="37">
        <f>sales[[#This Row],[Amount]]-sales[[#This Row],[Cost]]</f>
        <v>182.33999999999992</v>
      </c>
    </row>
    <row r="86" spans="4:11" x14ac:dyDescent="0.35">
      <c r="D86" s="37" t="s">
        <v>10</v>
      </c>
      <c r="E86" s="37" t="s">
        <v>7</v>
      </c>
      <c r="F86" s="37" t="s">
        <v>29</v>
      </c>
      <c r="G86" s="38">
        <v>1771</v>
      </c>
      <c r="H86" s="38">
        <v>204</v>
      </c>
      <c r="I86" s="37">
        <f>_xlfn.XLOOKUP(sales[[#This Row],[Product]],product[Product],product[Cost per unit])</f>
        <v>7.64</v>
      </c>
      <c r="J86" s="37">
        <f>sales[[#This Row],[Units]]*sales[[#This Row],[Cost per Unit]]</f>
        <v>1558.56</v>
      </c>
      <c r="K86" s="37">
        <f>sales[[#This Row],[Amount]]-sales[[#This Row],[Cost]]</f>
        <v>212.44000000000005</v>
      </c>
    </row>
    <row r="87" spans="4:11" x14ac:dyDescent="0.35">
      <c r="D87" s="35" t="s">
        <v>30</v>
      </c>
      <c r="E87" s="35" t="s">
        <v>26</v>
      </c>
      <c r="F87" s="35" t="s">
        <v>18</v>
      </c>
      <c r="G87" s="36">
        <v>1778</v>
      </c>
      <c r="H87" s="36">
        <v>270</v>
      </c>
      <c r="I87" s="37">
        <f>_xlfn.XLOOKUP(sales[[#This Row],[Product]],product[Product],product[Cost per unit])</f>
        <v>6.47</v>
      </c>
      <c r="J87" s="37">
        <f>sales[[#This Row],[Units]]*sales[[#This Row],[Cost per Unit]]</f>
        <v>1746.8999999999999</v>
      </c>
      <c r="K87" s="37">
        <f>sales[[#This Row],[Amount]]-sales[[#This Row],[Cost]]</f>
        <v>31.100000000000136</v>
      </c>
    </row>
    <row r="88" spans="4:11" x14ac:dyDescent="0.35">
      <c r="D88" s="35" t="s">
        <v>34</v>
      </c>
      <c r="E88" s="35" t="s">
        <v>21</v>
      </c>
      <c r="F88" s="35" t="s">
        <v>22</v>
      </c>
      <c r="G88" s="36">
        <v>1785</v>
      </c>
      <c r="H88" s="36">
        <v>462</v>
      </c>
      <c r="I88" s="37">
        <f>_xlfn.XLOOKUP(sales[[#This Row],[Product]],product[Product],product[Cost per unit])</f>
        <v>13.15</v>
      </c>
      <c r="J88" s="37">
        <f>sales[[#This Row],[Units]]*sales[[#This Row],[Cost per Unit]]</f>
        <v>6075.3</v>
      </c>
      <c r="K88" s="37">
        <f>sales[[#This Row],[Amount]]-sales[[#This Row],[Cost]]</f>
        <v>-4290.3</v>
      </c>
    </row>
    <row r="89" spans="4:11" x14ac:dyDescent="0.35">
      <c r="D89" s="37" t="s">
        <v>10</v>
      </c>
      <c r="E89" s="37" t="s">
        <v>7</v>
      </c>
      <c r="F89" s="37" t="s">
        <v>28</v>
      </c>
      <c r="G89" s="38">
        <v>1890</v>
      </c>
      <c r="H89" s="38">
        <v>195</v>
      </c>
      <c r="I89" s="37">
        <f>_xlfn.XLOOKUP(sales[[#This Row],[Product]],product[Product],product[Cost per unit])</f>
        <v>9.77</v>
      </c>
      <c r="J89" s="37">
        <f>sales[[#This Row],[Units]]*sales[[#This Row],[Cost per Unit]]</f>
        <v>1905.1499999999999</v>
      </c>
      <c r="K89" s="37">
        <f>sales[[#This Row],[Amount]]-sales[[#This Row],[Cost]]</f>
        <v>-15.149999999999864</v>
      </c>
    </row>
    <row r="90" spans="4:11" x14ac:dyDescent="0.35">
      <c r="D90" s="37" t="s">
        <v>20</v>
      </c>
      <c r="E90" s="37" t="s">
        <v>7</v>
      </c>
      <c r="F90" s="37" t="s">
        <v>23</v>
      </c>
      <c r="G90" s="38">
        <v>1904</v>
      </c>
      <c r="H90" s="38">
        <v>405</v>
      </c>
      <c r="I90" s="37">
        <f>_xlfn.XLOOKUP(sales[[#This Row],[Product]],product[Product],product[Cost per unit])</f>
        <v>8.7899999999999991</v>
      </c>
      <c r="J90" s="37">
        <f>sales[[#This Row],[Units]]*sales[[#This Row],[Cost per Unit]]</f>
        <v>3559.95</v>
      </c>
      <c r="K90" s="37">
        <f>sales[[#This Row],[Amount]]-sales[[#This Row],[Cost]]</f>
        <v>-1655.9499999999998</v>
      </c>
    </row>
    <row r="91" spans="4:11" x14ac:dyDescent="0.35">
      <c r="D91" s="37" t="s">
        <v>16</v>
      </c>
      <c r="E91" s="37" t="s">
        <v>17</v>
      </c>
      <c r="F91" s="37" t="s">
        <v>29</v>
      </c>
      <c r="G91" s="38">
        <v>1925</v>
      </c>
      <c r="H91" s="38">
        <v>192</v>
      </c>
      <c r="I91" s="37">
        <f>_xlfn.XLOOKUP(sales[[#This Row],[Product]],product[Product],product[Cost per unit])</f>
        <v>7.64</v>
      </c>
      <c r="J91" s="37">
        <f>sales[[#This Row],[Units]]*sales[[#This Row],[Cost per Unit]]</f>
        <v>1466.8799999999999</v>
      </c>
      <c r="K91" s="37">
        <f>sales[[#This Row],[Amount]]-sales[[#This Row],[Cost]]</f>
        <v>458.12000000000012</v>
      </c>
    </row>
    <row r="92" spans="4:11" x14ac:dyDescent="0.35">
      <c r="D92" s="35" t="s">
        <v>30</v>
      </c>
      <c r="E92" s="35" t="s">
        <v>38</v>
      </c>
      <c r="F92" s="35" t="s">
        <v>13</v>
      </c>
      <c r="G92" s="36">
        <v>1932</v>
      </c>
      <c r="H92" s="36">
        <v>369</v>
      </c>
      <c r="I92" s="37">
        <f>_xlfn.XLOOKUP(sales[[#This Row],[Product]],product[Product],product[Cost per unit])</f>
        <v>11.7</v>
      </c>
      <c r="J92" s="37">
        <f>sales[[#This Row],[Units]]*sales[[#This Row],[Cost per Unit]]</f>
        <v>4317.3</v>
      </c>
      <c r="K92" s="37">
        <f>sales[[#This Row],[Amount]]-sales[[#This Row],[Cost]]</f>
        <v>-2385.3000000000002</v>
      </c>
    </row>
    <row r="93" spans="4:11" x14ac:dyDescent="0.35">
      <c r="D93" s="37" t="s">
        <v>43</v>
      </c>
      <c r="E93" s="37" t="s">
        <v>11</v>
      </c>
      <c r="F93" s="37" t="s">
        <v>31</v>
      </c>
      <c r="G93" s="38">
        <v>1974</v>
      </c>
      <c r="H93" s="38">
        <v>195</v>
      </c>
      <c r="I93" s="37">
        <f>_xlfn.XLOOKUP(sales[[#This Row],[Product]],product[Product],product[Cost per unit])</f>
        <v>10.62</v>
      </c>
      <c r="J93" s="37">
        <f>sales[[#This Row],[Units]]*sales[[#This Row],[Cost per Unit]]</f>
        <v>2070.8999999999996</v>
      </c>
      <c r="K93" s="37">
        <f>sales[[#This Row],[Amount]]-sales[[#This Row],[Cost]]</f>
        <v>-96.899999999999636</v>
      </c>
    </row>
    <row r="94" spans="4:11" x14ac:dyDescent="0.35">
      <c r="D94" s="35" t="s">
        <v>6</v>
      </c>
      <c r="E94" s="35" t="s">
        <v>26</v>
      </c>
      <c r="F94" s="35" t="s">
        <v>27</v>
      </c>
      <c r="G94" s="36">
        <v>1988</v>
      </c>
      <c r="H94" s="36">
        <v>39</v>
      </c>
      <c r="I94" s="37">
        <f>_xlfn.XLOOKUP(sales[[#This Row],[Product]],product[Product],product[Cost per unit])</f>
        <v>5.79</v>
      </c>
      <c r="J94" s="37">
        <f>sales[[#This Row],[Units]]*sales[[#This Row],[Cost per Unit]]</f>
        <v>225.81</v>
      </c>
      <c r="K94" s="37">
        <f>sales[[#This Row],[Amount]]-sales[[#This Row],[Cost]]</f>
        <v>1762.19</v>
      </c>
    </row>
    <row r="95" spans="4:11" x14ac:dyDescent="0.35">
      <c r="D95" s="37" t="s">
        <v>10</v>
      </c>
      <c r="E95" s="37" t="s">
        <v>38</v>
      </c>
      <c r="F95" s="37" t="s">
        <v>23</v>
      </c>
      <c r="G95" s="38">
        <v>2009</v>
      </c>
      <c r="H95" s="38">
        <v>219</v>
      </c>
      <c r="I95" s="37">
        <f>_xlfn.XLOOKUP(sales[[#This Row],[Product]],product[Product],product[Cost per unit])</f>
        <v>8.7899999999999991</v>
      </c>
      <c r="J95" s="37">
        <f>sales[[#This Row],[Units]]*sales[[#This Row],[Cost per Unit]]</f>
        <v>1925.0099999999998</v>
      </c>
      <c r="K95" s="37">
        <f>sales[[#This Row],[Amount]]-sales[[#This Row],[Cost]]</f>
        <v>83.990000000000236</v>
      </c>
    </row>
    <row r="96" spans="4:11" x14ac:dyDescent="0.35">
      <c r="D96" s="35" t="s">
        <v>34</v>
      </c>
      <c r="E96" s="35" t="s">
        <v>21</v>
      </c>
      <c r="F96" s="35" t="s">
        <v>23</v>
      </c>
      <c r="G96" s="36">
        <v>2016</v>
      </c>
      <c r="H96" s="36">
        <v>117</v>
      </c>
      <c r="I96" s="37">
        <f>_xlfn.XLOOKUP(sales[[#This Row],[Product]],product[Product],product[Cost per unit])</f>
        <v>8.7899999999999991</v>
      </c>
      <c r="J96" s="37">
        <f>sales[[#This Row],[Units]]*sales[[#This Row],[Cost per Unit]]</f>
        <v>1028.4299999999998</v>
      </c>
      <c r="K96" s="37">
        <f>sales[[#This Row],[Amount]]-sales[[#This Row],[Cost]]</f>
        <v>987.57000000000016</v>
      </c>
    </row>
    <row r="97" spans="4:11" x14ac:dyDescent="0.35">
      <c r="D97" s="37" t="s">
        <v>35</v>
      </c>
      <c r="E97" s="37" t="s">
        <v>11</v>
      </c>
      <c r="F97" s="37" t="s">
        <v>36</v>
      </c>
      <c r="G97" s="38">
        <v>2023</v>
      </c>
      <c r="H97" s="38">
        <v>78</v>
      </c>
      <c r="I97" s="37">
        <f>_xlfn.XLOOKUP(sales[[#This Row],[Product]],product[Product],product[Cost per unit])</f>
        <v>6.49</v>
      </c>
      <c r="J97" s="37">
        <f>sales[[#This Row],[Units]]*sales[[#This Row],[Cost per Unit]]</f>
        <v>506.22</v>
      </c>
      <c r="K97" s="37">
        <f>sales[[#This Row],[Amount]]-sales[[#This Row],[Cost]]</f>
        <v>1516.78</v>
      </c>
    </row>
    <row r="98" spans="4:11" x14ac:dyDescent="0.35">
      <c r="D98" s="37" t="s">
        <v>10</v>
      </c>
      <c r="E98" s="37" t="s">
        <v>11</v>
      </c>
      <c r="F98" s="37" t="s">
        <v>40</v>
      </c>
      <c r="G98" s="38">
        <v>2023</v>
      </c>
      <c r="H98" s="38">
        <v>168</v>
      </c>
      <c r="I98" s="37">
        <f>_xlfn.XLOOKUP(sales[[#This Row],[Product]],product[Product],product[Cost per unit])</f>
        <v>7.16</v>
      </c>
      <c r="J98" s="37">
        <f>sales[[#This Row],[Units]]*sales[[#This Row],[Cost per Unit]]</f>
        <v>1202.8800000000001</v>
      </c>
      <c r="K98" s="37">
        <f>sales[[#This Row],[Amount]]-sales[[#This Row],[Cost]]</f>
        <v>820.11999999999989</v>
      </c>
    </row>
    <row r="99" spans="4:11" x14ac:dyDescent="0.35">
      <c r="D99" s="35" t="s">
        <v>20</v>
      </c>
      <c r="E99" s="35" t="s">
        <v>21</v>
      </c>
      <c r="F99" s="35" t="s">
        <v>22</v>
      </c>
      <c r="G99" s="36">
        <v>2100</v>
      </c>
      <c r="H99" s="36">
        <v>414</v>
      </c>
      <c r="I99" s="37">
        <f>_xlfn.XLOOKUP(sales[[#This Row],[Product]],product[Product],product[Cost per unit])</f>
        <v>13.15</v>
      </c>
      <c r="J99" s="37">
        <f>sales[[#This Row],[Units]]*sales[[#This Row],[Cost per Unit]]</f>
        <v>5444.1</v>
      </c>
      <c r="K99" s="37">
        <f>sales[[#This Row],[Amount]]-sales[[#This Row],[Cost]]</f>
        <v>-3344.1000000000004</v>
      </c>
    </row>
    <row r="100" spans="4:11" x14ac:dyDescent="0.35">
      <c r="D100" s="37" t="s">
        <v>35</v>
      </c>
      <c r="E100" s="37" t="s">
        <v>11</v>
      </c>
      <c r="F100" s="37" t="s">
        <v>40</v>
      </c>
      <c r="G100" s="38">
        <v>2114</v>
      </c>
      <c r="H100" s="38">
        <v>66</v>
      </c>
      <c r="I100" s="37">
        <f>_xlfn.XLOOKUP(sales[[#This Row],[Product]],product[Product],product[Cost per unit])</f>
        <v>7.16</v>
      </c>
      <c r="J100" s="37">
        <f>sales[[#This Row],[Units]]*sales[[#This Row],[Cost per Unit]]</f>
        <v>472.56</v>
      </c>
      <c r="K100" s="37">
        <f>sales[[#This Row],[Amount]]-sales[[#This Row],[Cost]]</f>
        <v>1641.44</v>
      </c>
    </row>
    <row r="101" spans="4:11" x14ac:dyDescent="0.35">
      <c r="D101" s="35" t="s">
        <v>16</v>
      </c>
      <c r="E101" s="35" t="s">
        <v>11</v>
      </c>
      <c r="F101" s="35" t="s">
        <v>19</v>
      </c>
      <c r="G101" s="36">
        <v>2114</v>
      </c>
      <c r="H101" s="36">
        <v>186</v>
      </c>
      <c r="I101" s="37">
        <f>_xlfn.XLOOKUP(sales[[#This Row],[Product]],product[Product],product[Cost per unit])</f>
        <v>11.73</v>
      </c>
      <c r="J101" s="37">
        <f>sales[[#This Row],[Units]]*sales[[#This Row],[Cost per Unit]]</f>
        <v>2181.7800000000002</v>
      </c>
      <c r="K101" s="37">
        <f>sales[[#This Row],[Amount]]-sales[[#This Row],[Cost]]</f>
        <v>-67.7800000000002</v>
      </c>
    </row>
    <row r="102" spans="4:11" x14ac:dyDescent="0.35">
      <c r="D102" s="37" t="s">
        <v>30</v>
      </c>
      <c r="E102" s="37" t="s">
        <v>11</v>
      </c>
      <c r="F102" s="37" t="s">
        <v>23</v>
      </c>
      <c r="G102" s="38">
        <v>2135</v>
      </c>
      <c r="H102" s="38">
        <v>27</v>
      </c>
      <c r="I102" s="37">
        <f>_xlfn.XLOOKUP(sales[[#This Row],[Product]],product[Product],product[Cost per unit])</f>
        <v>8.7899999999999991</v>
      </c>
      <c r="J102" s="37">
        <f>sales[[#This Row],[Units]]*sales[[#This Row],[Cost per Unit]]</f>
        <v>237.32999999999998</v>
      </c>
      <c r="K102" s="37">
        <f>sales[[#This Row],[Amount]]-sales[[#This Row],[Cost]]</f>
        <v>1897.67</v>
      </c>
    </row>
    <row r="103" spans="4:11" x14ac:dyDescent="0.35">
      <c r="D103" s="35" t="s">
        <v>14</v>
      </c>
      <c r="E103" s="35" t="s">
        <v>17</v>
      </c>
      <c r="F103" s="35" t="s">
        <v>22</v>
      </c>
      <c r="G103" s="36">
        <v>2142</v>
      </c>
      <c r="H103" s="36">
        <v>114</v>
      </c>
      <c r="I103" s="37">
        <f>_xlfn.XLOOKUP(sales[[#This Row],[Product]],product[Product],product[Cost per unit])</f>
        <v>13.15</v>
      </c>
      <c r="J103" s="37">
        <f>sales[[#This Row],[Units]]*sales[[#This Row],[Cost per Unit]]</f>
        <v>1499.1000000000001</v>
      </c>
      <c r="K103" s="37">
        <f>sales[[#This Row],[Amount]]-sales[[#This Row],[Cost]]</f>
        <v>642.89999999999986</v>
      </c>
    </row>
    <row r="104" spans="4:11" x14ac:dyDescent="0.35">
      <c r="D104" s="35" t="s">
        <v>30</v>
      </c>
      <c r="E104" s="35" t="s">
        <v>17</v>
      </c>
      <c r="F104" s="35" t="s">
        <v>27</v>
      </c>
      <c r="G104" s="36">
        <v>2149</v>
      </c>
      <c r="H104" s="36">
        <v>117</v>
      </c>
      <c r="I104" s="37">
        <f>_xlfn.XLOOKUP(sales[[#This Row],[Product]],product[Product],product[Cost per unit])</f>
        <v>5.79</v>
      </c>
      <c r="J104" s="37">
        <f>sales[[#This Row],[Units]]*sales[[#This Row],[Cost per Unit]]</f>
        <v>677.43</v>
      </c>
      <c r="K104" s="37">
        <f>sales[[#This Row],[Amount]]-sales[[#This Row],[Cost]]</f>
        <v>1471.5700000000002</v>
      </c>
    </row>
    <row r="105" spans="4:11" x14ac:dyDescent="0.35">
      <c r="D105" s="37" t="s">
        <v>30</v>
      </c>
      <c r="E105" s="37" t="s">
        <v>38</v>
      </c>
      <c r="F105" s="37" t="s">
        <v>31</v>
      </c>
      <c r="G105" s="38">
        <v>2205</v>
      </c>
      <c r="H105" s="38">
        <v>138</v>
      </c>
      <c r="I105" s="37">
        <f>_xlfn.XLOOKUP(sales[[#This Row],[Product]],product[Product],product[Cost per unit])</f>
        <v>10.62</v>
      </c>
      <c r="J105" s="37">
        <f>sales[[#This Row],[Units]]*sales[[#This Row],[Cost per Unit]]</f>
        <v>1465.56</v>
      </c>
      <c r="K105" s="37">
        <f>sales[[#This Row],[Amount]]-sales[[#This Row],[Cost]]</f>
        <v>739.44</v>
      </c>
    </row>
    <row r="106" spans="4:11" x14ac:dyDescent="0.35">
      <c r="D106" s="35" t="s">
        <v>43</v>
      </c>
      <c r="E106" s="35" t="s">
        <v>26</v>
      </c>
      <c r="F106" s="35" t="s">
        <v>28</v>
      </c>
      <c r="G106" s="36">
        <v>2205</v>
      </c>
      <c r="H106" s="36">
        <v>141</v>
      </c>
      <c r="I106" s="37">
        <f>_xlfn.XLOOKUP(sales[[#This Row],[Product]],product[Product],product[Cost per unit])</f>
        <v>9.77</v>
      </c>
      <c r="J106" s="37">
        <f>sales[[#This Row],[Units]]*sales[[#This Row],[Cost per Unit]]</f>
        <v>1377.57</v>
      </c>
      <c r="K106" s="37">
        <f>sales[[#This Row],[Amount]]-sales[[#This Row],[Cost]]</f>
        <v>827.43000000000006</v>
      </c>
    </row>
    <row r="107" spans="4:11" x14ac:dyDescent="0.35">
      <c r="D107" s="37" t="s">
        <v>35</v>
      </c>
      <c r="E107" s="37" t="s">
        <v>38</v>
      </c>
      <c r="F107" s="37" t="s">
        <v>36</v>
      </c>
      <c r="G107" s="38">
        <v>2212</v>
      </c>
      <c r="H107" s="38">
        <v>117</v>
      </c>
      <c r="I107" s="37">
        <f>_xlfn.XLOOKUP(sales[[#This Row],[Product]],product[Product],product[Cost per unit])</f>
        <v>6.49</v>
      </c>
      <c r="J107" s="37">
        <f>sales[[#This Row],[Units]]*sales[[#This Row],[Cost per Unit]]</f>
        <v>759.33</v>
      </c>
      <c r="K107" s="37">
        <f>sales[[#This Row],[Amount]]-sales[[#This Row],[Cost]]</f>
        <v>1452.67</v>
      </c>
    </row>
    <row r="108" spans="4:11" x14ac:dyDescent="0.35">
      <c r="D108" s="37" t="s">
        <v>20</v>
      </c>
      <c r="E108" s="37" t="s">
        <v>38</v>
      </c>
      <c r="F108" s="37" t="s">
        <v>23</v>
      </c>
      <c r="G108" s="38">
        <v>2219</v>
      </c>
      <c r="H108" s="38">
        <v>75</v>
      </c>
      <c r="I108" s="37">
        <f>_xlfn.XLOOKUP(sales[[#This Row],[Product]],product[Product],product[Cost per unit])</f>
        <v>8.7899999999999991</v>
      </c>
      <c r="J108" s="37">
        <f>sales[[#This Row],[Units]]*sales[[#This Row],[Cost per Unit]]</f>
        <v>659.24999999999989</v>
      </c>
      <c r="K108" s="37">
        <f>sales[[#This Row],[Amount]]-sales[[#This Row],[Cost]]</f>
        <v>1559.75</v>
      </c>
    </row>
    <row r="109" spans="4:11" x14ac:dyDescent="0.35">
      <c r="D109" s="37" t="s">
        <v>30</v>
      </c>
      <c r="E109" s="37" t="s">
        <v>38</v>
      </c>
      <c r="F109" s="37" t="s">
        <v>24</v>
      </c>
      <c r="G109" s="38">
        <v>2226</v>
      </c>
      <c r="H109" s="38">
        <v>48</v>
      </c>
      <c r="I109" s="37">
        <f>_xlfn.XLOOKUP(sales[[#This Row],[Product]],product[Product],product[Cost per unit])</f>
        <v>12.37</v>
      </c>
      <c r="J109" s="37">
        <f>sales[[#This Row],[Units]]*sales[[#This Row],[Cost per Unit]]</f>
        <v>593.76</v>
      </c>
      <c r="K109" s="37">
        <f>sales[[#This Row],[Amount]]-sales[[#This Row],[Cost]]</f>
        <v>1632.24</v>
      </c>
    </row>
    <row r="110" spans="4:11" x14ac:dyDescent="0.35">
      <c r="D110" s="37" t="s">
        <v>10</v>
      </c>
      <c r="E110" s="37" t="s">
        <v>26</v>
      </c>
      <c r="F110" s="37" t="s">
        <v>41</v>
      </c>
      <c r="G110" s="38">
        <v>2268</v>
      </c>
      <c r="H110" s="38">
        <v>63</v>
      </c>
      <c r="I110" s="37">
        <f>_xlfn.XLOOKUP(sales[[#This Row],[Product]],product[Product],product[Cost per unit])</f>
        <v>16.73</v>
      </c>
      <c r="J110" s="37">
        <f>sales[[#This Row],[Units]]*sales[[#This Row],[Cost per Unit]]</f>
        <v>1053.99</v>
      </c>
      <c r="K110" s="37">
        <f>sales[[#This Row],[Amount]]-sales[[#This Row],[Cost]]</f>
        <v>1214.01</v>
      </c>
    </row>
    <row r="111" spans="4:11" x14ac:dyDescent="0.35">
      <c r="D111" s="37" t="s">
        <v>6</v>
      </c>
      <c r="E111" s="37" t="s">
        <v>11</v>
      </c>
      <c r="F111" s="37" t="s">
        <v>8</v>
      </c>
      <c r="G111" s="38">
        <v>2275</v>
      </c>
      <c r="H111" s="38">
        <v>447</v>
      </c>
      <c r="I111" s="37">
        <f>_xlfn.XLOOKUP(sales[[#This Row],[Product]],product[Product],product[Cost per unit])</f>
        <v>14.49</v>
      </c>
      <c r="J111" s="37">
        <f>sales[[#This Row],[Units]]*sales[[#This Row],[Cost per Unit]]</f>
        <v>6477.03</v>
      </c>
      <c r="K111" s="37">
        <f>sales[[#This Row],[Amount]]-sales[[#This Row],[Cost]]</f>
        <v>-4202.03</v>
      </c>
    </row>
    <row r="112" spans="4:11" x14ac:dyDescent="0.35">
      <c r="D112" s="37" t="s">
        <v>6</v>
      </c>
      <c r="E112" s="37" t="s">
        <v>38</v>
      </c>
      <c r="F112" s="37" t="s">
        <v>41</v>
      </c>
      <c r="G112" s="38">
        <v>2289</v>
      </c>
      <c r="H112" s="38">
        <v>135</v>
      </c>
      <c r="I112" s="37">
        <f>_xlfn.XLOOKUP(sales[[#This Row],[Product]],product[Product],product[Cost per unit])</f>
        <v>16.73</v>
      </c>
      <c r="J112" s="37">
        <f>sales[[#This Row],[Units]]*sales[[#This Row],[Cost per Unit]]</f>
        <v>2258.5500000000002</v>
      </c>
      <c r="K112" s="37">
        <f>sales[[#This Row],[Amount]]-sales[[#This Row],[Cost]]</f>
        <v>30.449999999999818</v>
      </c>
    </row>
    <row r="113" spans="4:11" x14ac:dyDescent="0.35">
      <c r="D113" s="35" t="s">
        <v>20</v>
      </c>
      <c r="E113" s="35" t="s">
        <v>26</v>
      </c>
      <c r="F113" s="35" t="s">
        <v>9</v>
      </c>
      <c r="G113" s="36">
        <v>2317</v>
      </c>
      <c r="H113" s="36">
        <v>123</v>
      </c>
      <c r="I113" s="37">
        <f>_xlfn.XLOOKUP(sales[[#This Row],[Product]],product[Product],product[Cost per unit])</f>
        <v>9.33</v>
      </c>
      <c r="J113" s="37">
        <f>sales[[#This Row],[Units]]*sales[[#This Row],[Cost per Unit]]</f>
        <v>1147.5899999999999</v>
      </c>
      <c r="K113" s="37">
        <f>sales[[#This Row],[Amount]]-sales[[#This Row],[Cost]]</f>
        <v>1169.4100000000001</v>
      </c>
    </row>
    <row r="114" spans="4:11" x14ac:dyDescent="0.35">
      <c r="D114" s="35" t="s">
        <v>43</v>
      </c>
      <c r="E114" s="35" t="s">
        <v>17</v>
      </c>
      <c r="F114" s="35" t="s">
        <v>36</v>
      </c>
      <c r="G114" s="36">
        <v>2317</v>
      </c>
      <c r="H114" s="36">
        <v>261</v>
      </c>
      <c r="I114" s="37">
        <f>_xlfn.XLOOKUP(sales[[#This Row],[Product]],product[Product],product[Cost per unit])</f>
        <v>6.49</v>
      </c>
      <c r="J114" s="37">
        <f>sales[[#This Row],[Units]]*sales[[#This Row],[Cost per Unit]]</f>
        <v>1693.89</v>
      </c>
      <c r="K114" s="37">
        <f>sales[[#This Row],[Amount]]-sales[[#This Row],[Cost]]</f>
        <v>623.1099999999999</v>
      </c>
    </row>
    <row r="115" spans="4:11" x14ac:dyDescent="0.35">
      <c r="D115" s="35" t="s">
        <v>16</v>
      </c>
      <c r="E115" s="35" t="s">
        <v>7</v>
      </c>
      <c r="F115" s="35" t="s">
        <v>39</v>
      </c>
      <c r="G115" s="36">
        <v>2324</v>
      </c>
      <c r="H115" s="36">
        <v>177</v>
      </c>
      <c r="I115" s="37">
        <f>_xlfn.XLOOKUP(sales[[#This Row],[Product]],product[Product],product[Cost per unit])</f>
        <v>5.6</v>
      </c>
      <c r="J115" s="37">
        <f>sales[[#This Row],[Units]]*sales[[#This Row],[Cost per Unit]]</f>
        <v>991.19999999999993</v>
      </c>
      <c r="K115" s="37">
        <f>sales[[#This Row],[Amount]]-sales[[#This Row],[Cost]]</f>
        <v>1332.8000000000002</v>
      </c>
    </row>
    <row r="116" spans="4:11" x14ac:dyDescent="0.35">
      <c r="D116" s="35" t="s">
        <v>14</v>
      </c>
      <c r="E116" s="35" t="s">
        <v>26</v>
      </c>
      <c r="F116" s="35" t="s">
        <v>25</v>
      </c>
      <c r="G116" s="36">
        <v>2408</v>
      </c>
      <c r="H116" s="36">
        <v>9</v>
      </c>
      <c r="I116" s="37">
        <f>_xlfn.XLOOKUP(sales[[#This Row],[Product]],product[Product],product[Cost per unit])</f>
        <v>3.11</v>
      </c>
      <c r="J116" s="37">
        <f>sales[[#This Row],[Units]]*sales[[#This Row],[Cost per Unit]]</f>
        <v>27.99</v>
      </c>
      <c r="K116" s="37">
        <f>sales[[#This Row],[Amount]]-sales[[#This Row],[Cost]]</f>
        <v>2380.0100000000002</v>
      </c>
    </row>
    <row r="117" spans="4:11" x14ac:dyDescent="0.35">
      <c r="D117" s="37" t="s">
        <v>32</v>
      </c>
      <c r="E117" s="37" t="s">
        <v>11</v>
      </c>
      <c r="F117" s="37" t="s">
        <v>18</v>
      </c>
      <c r="G117" s="38">
        <v>2415</v>
      </c>
      <c r="H117" s="38">
        <v>15</v>
      </c>
      <c r="I117" s="37">
        <f>_xlfn.XLOOKUP(sales[[#This Row],[Product]],product[Product],product[Cost per unit])</f>
        <v>6.47</v>
      </c>
      <c r="J117" s="37">
        <f>sales[[#This Row],[Units]]*sales[[#This Row],[Cost per Unit]]</f>
        <v>97.05</v>
      </c>
      <c r="K117" s="37">
        <f>sales[[#This Row],[Amount]]-sales[[#This Row],[Cost]]</f>
        <v>2317.9499999999998</v>
      </c>
    </row>
    <row r="118" spans="4:11" x14ac:dyDescent="0.35">
      <c r="D118" s="37" t="s">
        <v>35</v>
      </c>
      <c r="E118" s="37" t="s">
        <v>11</v>
      </c>
      <c r="F118" s="37" t="s">
        <v>13</v>
      </c>
      <c r="G118" s="38">
        <v>2415</v>
      </c>
      <c r="H118" s="38">
        <v>255</v>
      </c>
      <c r="I118" s="37">
        <f>_xlfn.XLOOKUP(sales[[#This Row],[Product]],product[Product],product[Cost per unit])</f>
        <v>11.7</v>
      </c>
      <c r="J118" s="37">
        <f>sales[[#This Row],[Units]]*sales[[#This Row],[Cost per Unit]]</f>
        <v>2983.5</v>
      </c>
      <c r="K118" s="37">
        <f>sales[[#This Row],[Amount]]-sales[[#This Row],[Cost]]</f>
        <v>-568.5</v>
      </c>
    </row>
    <row r="119" spans="4:11" x14ac:dyDescent="0.35">
      <c r="D119" s="37" t="s">
        <v>14</v>
      </c>
      <c r="E119" s="37" t="s">
        <v>11</v>
      </c>
      <c r="F119" s="37" t="s">
        <v>41</v>
      </c>
      <c r="G119" s="38">
        <v>2429</v>
      </c>
      <c r="H119" s="38">
        <v>144</v>
      </c>
      <c r="I119" s="37">
        <f>_xlfn.XLOOKUP(sales[[#This Row],[Product]],product[Product],product[Cost per unit])</f>
        <v>16.73</v>
      </c>
      <c r="J119" s="37">
        <f>sales[[#This Row],[Units]]*sales[[#This Row],[Cost per Unit]]</f>
        <v>2409.12</v>
      </c>
      <c r="K119" s="37">
        <f>sales[[#This Row],[Amount]]-sales[[#This Row],[Cost]]</f>
        <v>19.880000000000109</v>
      </c>
    </row>
    <row r="120" spans="4:11" x14ac:dyDescent="0.35">
      <c r="D120" s="37" t="s">
        <v>14</v>
      </c>
      <c r="E120" s="37" t="s">
        <v>26</v>
      </c>
      <c r="F120" s="37" t="s">
        <v>39</v>
      </c>
      <c r="G120" s="38">
        <v>2436</v>
      </c>
      <c r="H120" s="38">
        <v>99</v>
      </c>
      <c r="I120" s="37">
        <f>_xlfn.XLOOKUP(sales[[#This Row],[Product]],product[Product],product[Cost per unit])</f>
        <v>5.6</v>
      </c>
      <c r="J120" s="37">
        <f>sales[[#This Row],[Units]]*sales[[#This Row],[Cost per Unit]]</f>
        <v>554.4</v>
      </c>
      <c r="K120" s="37">
        <f>sales[[#This Row],[Amount]]-sales[[#This Row],[Cost]]</f>
        <v>1881.6</v>
      </c>
    </row>
    <row r="121" spans="4:11" x14ac:dyDescent="0.35">
      <c r="D121" s="35" t="s">
        <v>35</v>
      </c>
      <c r="E121" s="35" t="s">
        <v>11</v>
      </c>
      <c r="F121" s="35" t="s">
        <v>22</v>
      </c>
      <c r="G121" s="36">
        <v>2464</v>
      </c>
      <c r="H121" s="36">
        <v>234</v>
      </c>
      <c r="I121" s="37">
        <f>_xlfn.XLOOKUP(sales[[#This Row],[Product]],product[Product],product[Cost per unit])</f>
        <v>13.15</v>
      </c>
      <c r="J121" s="37">
        <f>sales[[#This Row],[Units]]*sales[[#This Row],[Cost per Unit]]</f>
        <v>3077.1</v>
      </c>
      <c r="K121" s="37">
        <f>sales[[#This Row],[Amount]]-sales[[#This Row],[Cost]]</f>
        <v>-613.09999999999991</v>
      </c>
    </row>
    <row r="122" spans="4:11" x14ac:dyDescent="0.35">
      <c r="D122" s="37" t="s">
        <v>43</v>
      </c>
      <c r="E122" s="37" t="s">
        <v>17</v>
      </c>
      <c r="F122" s="37" t="s">
        <v>40</v>
      </c>
      <c r="G122" s="38">
        <v>2471</v>
      </c>
      <c r="H122" s="38">
        <v>342</v>
      </c>
      <c r="I122" s="37">
        <f>_xlfn.XLOOKUP(sales[[#This Row],[Product]],product[Product],product[Cost per unit])</f>
        <v>7.16</v>
      </c>
      <c r="J122" s="37">
        <f>sales[[#This Row],[Units]]*sales[[#This Row],[Cost per Unit]]</f>
        <v>2448.7200000000003</v>
      </c>
      <c r="K122" s="37">
        <f>sales[[#This Row],[Amount]]-sales[[#This Row],[Cost]]</f>
        <v>22.279999999999745</v>
      </c>
    </row>
    <row r="123" spans="4:11" x14ac:dyDescent="0.35">
      <c r="D123" s="35" t="s">
        <v>30</v>
      </c>
      <c r="E123" s="35" t="s">
        <v>11</v>
      </c>
      <c r="F123" s="35" t="s">
        <v>41</v>
      </c>
      <c r="G123" s="36">
        <v>2478</v>
      </c>
      <c r="H123" s="36">
        <v>21</v>
      </c>
      <c r="I123" s="37">
        <f>_xlfn.XLOOKUP(sales[[#This Row],[Product]],product[Product],product[Cost per unit])</f>
        <v>16.73</v>
      </c>
      <c r="J123" s="37">
        <f>sales[[#This Row],[Units]]*sales[[#This Row],[Cost per Unit]]</f>
        <v>351.33</v>
      </c>
      <c r="K123" s="37">
        <f>sales[[#This Row],[Amount]]-sales[[#This Row],[Cost]]</f>
        <v>2126.67</v>
      </c>
    </row>
    <row r="124" spans="4:11" x14ac:dyDescent="0.35">
      <c r="D124" s="37" t="s">
        <v>6</v>
      </c>
      <c r="E124" s="37" t="s">
        <v>26</v>
      </c>
      <c r="F124" s="37" t="s">
        <v>40</v>
      </c>
      <c r="G124" s="38">
        <v>2541</v>
      </c>
      <c r="H124" s="38">
        <v>45</v>
      </c>
      <c r="I124" s="37">
        <f>_xlfn.XLOOKUP(sales[[#This Row],[Product]],product[Product],product[Cost per unit])</f>
        <v>7.16</v>
      </c>
      <c r="J124" s="37">
        <f>sales[[#This Row],[Units]]*sales[[#This Row],[Cost per Unit]]</f>
        <v>322.2</v>
      </c>
      <c r="K124" s="37">
        <f>sales[[#This Row],[Amount]]-sales[[#This Row],[Cost]]</f>
        <v>2218.8000000000002</v>
      </c>
    </row>
    <row r="125" spans="4:11" x14ac:dyDescent="0.35">
      <c r="D125" s="37" t="s">
        <v>6</v>
      </c>
      <c r="E125" s="37" t="s">
        <v>26</v>
      </c>
      <c r="F125" s="37" t="s">
        <v>22</v>
      </c>
      <c r="G125" s="38">
        <v>2541</v>
      </c>
      <c r="H125" s="38">
        <v>90</v>
      </c>
      <c r="I125" s="37">
        <f>_xlfn.XLOOKUP(sales[[#This Row],[Product]],product[Product],product[Cost per unit])</f>
        <v>13.15</v>
      </c>
      <c r="J125" s="37">
        <f>sales[[#This Row],[Units]]*sales[[#This Row],[Cost per Unit]]</f>
        <v>1183.5</v>
      </c>
      <c r="K125" s="37">
        <f>sales[[#This Row],[Amount]]-sales[[#This Row],[Cost]]</f>
        <v>1357.5</v>
      </c>
    </row>
    <row r="126" spans="4:11" x14ac:dyDescent="0.35">
      <c r="D126" s="37" t="s">
        <v>43</v>
      </c>
      <c r="E126" s="37" t="s">
        <v>11</v>
      </c>
      <c r="F126" s="37" t="s">
        <v>19</v>
      </c>
      <c r="G126" s="38">
        <v>2562</v>
      </c>
      <c r="H126" s="38">
        <v>6</v>
      </c>
      <c r="I126" s="37">
        <f>_xlfn.XLOOKUP(sales[[#This Row],[Product]],product[Product],product[Cost per unit])</f>
        <v>11.73</v>
      </c>
      <c r="J126" s="37">
        <f>sales[[#This Row],[Units]]*sales[[#This Row],[Cost per Unit]]</f>
        <v>70.38</v>
      </c>
      <c r="K126" s="37">
        <f>sales[[#This Row],[Amount]]-sales[[#This Row],[Cost]]</f>
        <v>2491.62</v>
      </c>
    </row>
    <row r="127" spans="4:11" x14ac:dyDescent="0.35">
      <c r="D127" s="37" t="s">
        <v>35</v>
      </c>
      <c r="E127" s="37" t="s">
        <v>38</v>
      </c>
      <c r="F127" s="37" t="s">
        <v>31</v>
      </c>
      <c r="G127" s="38">
        <v>2583</v>
      </c>
      <c r="H127" s="38">
        <v>18</v>
      </c>
      <c r="I127" s="37">
        <f>_xlfn.XLOOKUP(sales[[#This Row],[Product]],product[Product],product[Cost per unit])</f>
        <v>10.62</v>
      </c>
      <c r="J127" s="37">
        <f>sales[[#This Row],[Units]]*sales[[#This Row],[Cost per Unit]]</f>
        <v>191.16</v>
      </c>
      <c r="K127" s="37">
        <f>sales[[#This Row],[Amount]]-sales[[#This Row],[Cost]]</f>
        <v>2391.84</v>
      </c>
    </row>
    <row r="128" spans="4:11" x14ac:dyDescent="0.35">
      <c r="D128" s="35" t="s">
        <v>14</v>
      </c>
      <c r="E128" s="35" t="s">
        <v>21</v>
      </c>
      <c r="F128" s="35" t="s">
        <v>18</v>
      </c>
      <c r="G128" s="36">
        <v>2639</v>
      </c>
      <c r="H128" s="36">
        <v>204</v>
      </c>
      <c r="I128" s="37">
        <f>_xlfn.XLOOKUP(sales[[#This Row],[Product]],product[Product],product[Cost per unit])</f>
        <v>6.47</v>
      </c>
      <c r="J128" s="37">
        <f>sales[[#This Row],[Units]]*sales[[#This Row],[Cost per Unit]]</f>
        <v>1319.8799999999999</v>
      </c>
      <c r="K128" s="37">
        <f>sales[[#This Row],[Amount]]-sales[[#This Row],[Cost]]</f>
        <v>1319.1200000000001</v>
      </c>
    </row>
    <row r="129" spans="4:11" x14ac:dyDescent="0.35">
      <c r="D129" s="35" t="s">
        <v>14</v>
      </c>
      <c r="E129" s="35" t="s">
        <v>26</v>
      </c>
      <c r="F129" s="35" t="s">
        <v>23</v>
      </c>
      <c r="G129" s="36">
        <v>2646</v>
      </c>
      <c r="H129" s="36">
        <v>120</v>
      </c>
      <c r="I129" s="37">
        <f>_xlfn.XLOOKUP(sales[[#This Row],[Product]],product[Product],product[Cost per unit])</f>
        <v>8.7899999999999991</v>
      </c>
      <c r="J129" s="37">
        <f>sales[[#This Row],[Units]]*sales[[#This Row],[Cost per Unit]]</f>
        <v>1054.8</v>
      </c>
      <c r="K129" s="37">
        <f>sales[[#This Row],[Amount]]-sales[[#This Row],[Cost]]</f>
        <v>1591.2</v>
      </c>
    </row>
    <row r="130" spans="4:11" x14ac:dyDescent="0.35">
      <c r="D130" s="35" t="s">
        <v>30</v>
      </c>
      <c r="E130" s="35" t="s">
        <v>17</v>
      </c>
      <c r="F130" s="35" t="s">
        <v>18</v>
      </c>
      <c r="G130" s="36">
        <v>2646</v>
      </c>
      <c r="H130" s="36">
        <v>177</v>
      </c>
      <c r="I130" s="37">
        <f>_xlfn.XLOOKUP(sales[[#This Row],[Product]],product[Product],product[Cost per unit])</f>
        <v>6.47</v>
      </c>
      <c r="J130" s="37">
        <f>sales[[#This Row],[Units]]*sales[[#This Row],[Cost per Unit]]</f>
        <v>1145.19</v>
      </c>
      <c r="K130" s="37">
        <f>sales[[#This Row],[Amount]]-sales[[#This Row],[Cost]]</f>
        <v>1500.81</v>
      </c>
    </row>
    <row r="131" spans="4:11" x14ac:dyDescent="0.35">
      <c r="D131" s="35" t="s">
        <v>20</v>
      </c>
      <c r="E131" s="35" t="s">
        <v>26</v>
      </c>
      <c r="F131" s="35" t="s">
        <v>27</v>
      </c>
      <c r="G131" s="36">
        <v>2681</v>
      </c>
      <c r="H131" s="36">
        <v>54</v>
      </c>
      <c r="I131" s="37">
        <f>_xlfn.XLOOKUP(sales[[#This Row],[Product]],product[Product],product[Cost per unit])</f>
        <v>5.79</v>
      </c>
      <c r="J131" s="37">
        <f>sales[[#This Row],[Units]]*sales[[#This Row],[Cost per Unit]]</f>
        <v>312.66000000000003</v>
      </c>
      <c r="K131" s="37">
        <f>sales[[#This Row],[Amount]]-sales[[#This Row],[Cost]]</f>
        <v>2368.34</v>
      </c>
    </row>
    <row r="132" spans="4:11" x14ac:dyDescent="0.35">
      <c r="D132" s="35" t="s">
        <v>10</v>
      </c>
      <c r="E132" s="35" t="s">
        <v>11</v>
      </c>
      <c r="F132" s="35" t="s">
        <v>31</v>
      </c>
      <c r="G132" s="36">
        <v>2702</v>
      </c>
      <c r="H132" s="36">
        <v>363</v>
      </c>
      <c r="I132" s="37">
        <f>_xlfn.XLOOKUP(sales[[#This Row],[Product]],product[Product],product[Cost per unit])</f>
        <v>10.62</v>
      </c>
      <c r="J132" s="37">
        <f>sales[[#This Row],[Units]]*sales[[#This Row],[Cost per Unit]]</f>
        <v>3855.0599999999995</v>
      </c>
      <c r="K132" s="37">
        <f>sales[[#This Row],[Amount]]-sales[[#This Row],[Cost]]</f>
        <v>-1153.0599999999995</v>
      </c>
    </row>
    <row r="133" spans="4:11" x14ac:dyDescent="0.35">
      <c r="D133" s="35" t="s">
        <v>14</v>
      </c>
      <c r="E133" s="35" t="s">
        <v>7</v>
      </c>
      <c r="F133" s="35" t="s">
        <v>36</v>
      </c>
      <c r="G133" s="36">
        <v>2737</v>
      </c>
      <c r="H133" s="36">
        <v>93</v>
      </c>
      <c r="I133" s="37">
        <f>_xlfn.XLOOKUP(sales[[#This Row],[Product]],product[Product],product[Cost per unit])</f>
        <v>6.49</v>
      </c>
      <c r="J133" s="37">
        <f>sales[[#This Row],[Units]]*sales[[#This Row],[Cost per Unit]]</f>
        <v>603.57000000000005</v>
      </c>
      <c r="K133" s="37">
        <f>sales[[#This Row],[Amount]]-sales[[#This Row],[Cost]]</f>
        <v>2133.4299999999998</v>
      </c>
    </row>
    <row r="134" spans="4:11" x14ac:dyDescent="0.35">
      <c r="D134" s="37" t="s">
        <v>32</v>
      </c>
      <c r="E134" s="37" t="s">
        <v>11</v>
      </c>
      <c r="F134" s="37" t="s">
        <v>15</v>
      </c>
      <c r="G134" s="38">
        <v>2744</v>
      </c>
      <c r="H134" s="38">
        <v>9</v>
      </c>
      <c r="I134" s="37">
        <f>_xlfn.XLOOKUP(sales[[#This Row],[Product]],product[Product],product[Cost per unit])</f>
        <v>11.88</v>
      </c>
      <c r="J134" s="37">
        <f>sales[[#This Row],[Units]]*sales[[#This Row],[Cost per Unit]]</f>
        <v>106.92</v>
      </c>
      <c r="K134" s="37">
        <f>sales[[#This Row],[Amount]]-sales[[#This Row],[Cost]]</f>
        <v>2637.08</v>
      </c>
    </row>
    <row r="135" spans="4:11" x14ac:dyDescent="0.35">
      <c r="D135" s="35" t="s">
        <v>6</v>
      </c>
      <c r="E135" s="35" t="s">
        <v>38</v>
      </c>
      <c r="F135" s="35" t="s">
        <v>36</v>
      </c>
      <c r="G135" s="36">
        <v>2779</v>
      </c>
      <c r="H135" s="36">
        <v>75</v>
      </c>
      <c r="I135" s="37">
        <f>_xlfn.XLOOKUP(sales[[#This Row],[Product]],product[Product],product[Cost per unit])</f>
        <v>6.49</v>
      </c>
      <c r="J135" s="37">
        <f>sales[[#This Row],[Units]]*sales[[#This Row],[Cost per Unit]]</f>
        <v>486.75</v>
      </c>
      <c r="K135" s="37">
        <f>sales[[#This Row],[Amount]]-sales[[#This Row],[Cost]]</f>
        <v>2292.25</v>
      </c>
    </row>
    <row r="136" spans="4:11" x14ac:dyDescent="0.35">
      <c r="D136" s="37" t="s">
        <v>30</v>
      </c>
      <c r="E136" s="37" t="s">
        <v>11</v>
      </c>
      <c r="F136" s="37" t="s">
        <v>37</v>
      </c>
      <c r="G136" s="38">
        <v>2793</v>
      </c>
      <c r="H136" s="38">
        <v>114</v>
      </c>
      <c r="I136" s="37">
        <f>_xlfn.XLOOKUP(sales[[#This Row],[Product]],product[Product],product[Cost per unit])</f>
        <v>4.97</v>
      </c>
      <c r="J136" s="37">
        <f>sales[[#This Row],[Units]]*sales[[#This Row],[Cost per Unit]]</f>
        <v>566.57999999999993</v>
      </c>
      <c r="K136" s="37">
        <f>sales[[#This Row],[Amount]]-sales[[#This Row],[Cost]]</f>
        <v>2226.42</v>
      </c>
    </row>
    <row r="137" spans="4:11" x14ac:dyDescent="0.35">
      <c r="D137" s="37" t="s">
        <v>14</v>
      </c>
      <c r="E137" s="37" t="s">
        <v>7</v>
      </c>
      <c r="F137" s="37" t="s">
        <v>39</v>
      </c>
      <c r="G137" s="38">
        <v>2856</v>
      </c>
      <c r="H137" s="38">
        <v>246</v>
      </c>
      <c r="I137" s="37">
        <f>_xlfn.XLOOKUP(sales[[#This Row],[Product]],product[Product],product[Cost per unit])</f>
        <v>5.6</v>
      </c>
      <c r="J137" s="37">
        <f>sales[[#This Row],[Units]]*sales[[#This Row],[Cost per Unit]]</f>
        <v>1377.6</v>
      </c>
      <c r="K137" s="37">
        <f>sales[[#This Row],[Amount]]-sales[[#This Row],[Cost]]</f>
        <v>1478.4</v>
      </c>
    </row>
    <row r="138" spans="4:11" x14ac:dyDescent="0.35">
      <c r="D138" s="35" t="s">
        <v>34</v>
      </c>
      <c r="E138" s="35" t="s">
        <v>7</v>
      </c>
      <c r="F138" s="35" t="s">
        <v>19</v>
      </c>
      <c r="G138" s="36">
        <v>2863</v>
      </c>
      <c r="H138" s="36">
        <v>42</v>
      </c>
      <c r="I138" s="37">
        <f>_xlfn.XLOOKUP(sales[[#This Row],[Product]],product[Product],product[Cost per unit])</f>
        <v>11.73</v>
      </c>
      <c r="J138" s="37">
        <f>sales[[#This Row],[Units]]*sales[[#This Row],[Cost per Unit]]</f>
        <v>492.66</v>
      </c>
      <c r="K138" s="37">
        <f>sales[[#This Row],[Amount]]-sales[[#This Row],[Cost]]</f>
        <v>2370.34</v>
      </c>
    </row>
    <row r="139" spans="4:11" x14ac:dyDescent="0.35">
      <c r="D139" s="35" t="s">
        <v>30</v>
      </c>
      <c r="E139" s="35" t="s">
        <v>17</v>
      </c>
      <c r="F139" s="35" t="s">
        <v>29</v>
      </c>
      <c r="G139" s="36">
        <v>2870</v>
      </c>
      <c r="H139" s="36">
        <v>300</v>
      </c>
      <c r="I139" s="37">
        <f>_xlfn.XLOOKUP(sales[[#This Row],[Product]],product[Product],product[Cost per unit])</f>
        <v>7.64</v>
      </c>
      <c r="J139" s="37">
        <f>sales[[#This Row],[Units]]*sales[[#This Row],[Cost per Unit]]</f>
        <v>2292</v>
      </c>
      <c r="K139" s="37">
        <f>sales[[#This Row],[Amount]]-sales[[#This Row],[Cost]]</f>
        <v>578</v>
      </c>
    </row>
    <row r="140" spans="4:11" x14ac:dyDescent="0.35">
      <c r="D140" s="35" t="s">
        <v>32</v>
      </c>
      <c r="E140" s="35" t="s">
        <v>38</v>
      </c>
      <c r="F140" s="35" t="s">
        <v>40</v>
      </c>
      <c r="G140" s="36">
        <v>2891</v>
      </c>
      <c r="H140" s="36">
        <v>102</v>
      </c>
      <c r="I140" s="37">
        <f>_xlfn.XLOOKUP(sales[[#This Row],[Product]],product[Product],product[Cost per unit])</f>
        <v>7.16</v>
      </c>
      <c r="J140" s="37">
        <f>sales[[#This Row],[Units]]*sales[[#This Row],[Cost per Unit]]</f>
        <v>730.32</v>
      </c>
      <c r="K140" s="37">
        <f>sales[[#This Row],[Amount]]-sales[[#This Row],[Cost]]</f>
        <v>2160.6799999999998</v>
      </c>
    </row>
    <row r="141" spans="4:11" x14ac:dyDescent="0.35">
      <c r="D141" s="37" t="s">
        <v>14</v>
      </c>
      <c r="E141" s="37" t="s">
        <v>7</v>
      </c>
      <c r="F141" s="37" t="s">
        <v>42</v>
      </c>
      <c r="G141" s="38">
        <v>2919</v>
      </c>
      <c r="H141" s="38">
        <v>45</v>
      </c>
      <c r="I141" s="37">
        <f>_xlfn.XLOOKUP(sales[[#This Row],[Product]],product[Product],product[Cost per unit])</f>
        <v>10.38</v>
      </c>
      <c r="J141" s="37">
        <f>sales[[#This Row],[Units]]*sales[[#This Row],[Cost per Unit]]</f>
        <v>467.1</v>
      </c>
      <c r="K141" s="37">
        <f>sales[[#This Row],[Amount]]-sales[[#This Row],[Cost]]</f>
        <v>2451.9</v>
      </c>
    </row>
    <row r="142" spans="4:11" x14ac:dyDescent="0.35">
      <c r="D142" s="35" t="s">
        <v>35</v>
      </c>
      <c r="E142" s="35" t="s">
        <v>38</v>
      </c>
      <c r="F142" s="35" t="s">
        <v>25</v>
      </c>
      <c r="G142" s="36">
        <v>2919</v>
      </c>
      <c r="H142" s="36">
        <v>93</v>
      </c>
      <c r="I142" s="37">
        <f>_xlfn.XLOOKUP(sales[[#This Row],[Product]],product[Product],product[Cost per unit])</f>
        <v>3.11</v>
      </c>
      <c r="J142" s="37">
        <f>sales[[#This Row],[Units]]*sales[[#This Row],[Cost per Unit]]</f>
        <v>289.22999999999996</v>
      </c>
      <c r="K142" s="37">
        <f>sales[[#This Row],[Amount]]-sales[[#This Row],[Cost]]</f>
        <v>2629.77</v>
      </c>
    </row>
    <row r="143" spans="4:11" x14ac:dyDescent="0.35">
      <c r="D143" s="35" t="s">
        <v>16</v>
      </c>
      <c r="E143" s="35" t="s">
        <v>7</v>
      </c>
      <c r="F143" s="35" t="s">
        <v>33</v>
      </c>
      <c r="G143" s="36">
        <v>2933</v>
      </c>
      <c r="H143" s="36">
        <v>9</v>
      </c>
      <c r="I143" s="37">
        <f>_xlfn.XLOOKUP(sales[[#This Row],[Product]],product[Product],product[Cost per unit])</f>
        <v>9</v>
      </c>
      <c r="J143" s="37">
        <f>sales[[#This Row],[Units]]*sales[[#This Row],[Cost per Unit]]</f>
        <v>81</v>
      </c>
      <c r="K143" s="37">
        <f>sales[[#This Row],[Amount]]-sales[[#This Row],[Cost]]</f>
        <v>2852</v>
      </c>
    </row>
    <row r="144" spans="4:11" x14ac:dyDescent="0.35">
      <c r="D144" s="35" t="s">
        <v>14</v>
      </c>
      <c r="E144" s="35" t="s">
        <v>17</v>
      </c>
      <c r="F144" s="35" t="s">
        <v>12</v>
      </c>
      <c r="G144" s="36">
        <v>2954</v>
      </c>
      <c r="H144" s="36">
        <v>189</v>
      </c>
      <c r="I144" s="37">
        <f>_xlfn.XLOOKUP(sales[[#This Row],[Product]],product[Product],product[Cost per unit])</f>
        <v>8.65</v>
      </c>
      <c r="J144" s="37">
        <f>sales[[#This Row],[Units]]*sales[[#This Row],[Cost per Unit]]</f>
        <v>1634.8500000000001</v>
      </c>
      <c r="K144" s="37">
        <f>sales[[#This Row],[Amount]]-sales[[#This Row],[Cost]]</f>
        <v>1319.1499999999999</v>
      </c>
    </row>
    <row r="145" spans="4:11" x14ac:dyDescent="0.35">
      <c r="D145" s="35" t="s">
        <v>20</v>
      </c>
      <c r="E145" s="35" t="s">
        <v>21</v>
      </c>
      <c r="F145" s="35" t="s">
        <v>37</v>
      </c>
      <c r="G145" s="36">
        <v>2989</v>
      </c>
      <c r="H145" s="36">
        <v>3</v>
      </c>
      <c r="I145" s="37">
        <f>_xlfn.XLOOKUP(sales[[#This Row],[Product]],product[Product],product[Cost per unit])</f>
        <v>4.97</v>
      </c>
      <c r="J145" s="37">
        <f>sales[[#This Row],[Units]]*sales[[#This Row],[Cost per Unit]]</f>
        <v>14.91</v>
      </c>
      <c r="K145" s="37">
        <f>sales[[#This Row],[Amount]]-sales[[#This Row],[Cost]]</f>
        <v>2974.09</v>
      </c>
    </row>
    <row r="146" spans="4:11" x14ac:dyDescent="0.35">
      <c r="D146" s="35" t="s">
        <v>20</v>
      </c>
      <c r="E146" s="35" t="s">
        <v>21</v>
      </c>
      <c r="F146" s="35" t="s">
        <v>40</v>
      </c>
      <c r="G146" s="36">
        <v>3052</v>
      </c>
      <c r="H146" s="36">
        <v>378</v>
      </c>
      <c r="I146" s="37">
        <f>_xlfn.XLOOKUP(sales[[#This Row],[Product]],product[Product],product[Cost per unit])</f>
        <v>7.16</v>
      </c>
      <c r="J146" s="37">
        <f>sales[[#This Row],[Units]]*sales[[#This Row],[Cost per Unit]]</f>
        <v>2706.48</v>
      </c>
      <c r="K146" s="37">
        <f>sales[[#This Row],[Amount]]-sales[[#This Row],[Cost]]</f>
        <v>345.52</v>
      </c>
    </row>
    <row r="147" spans="4:11" x14ac:dyDescent="0.35">
      <c r="D147" s="37" t="s">
        <v>43</v>
      </c>
      <c r="E147" s="37" t="s">
        <v>7</v>
      </c>
      <c r="F147" s="37" t="s">
        <v>42</v>
      </c>
      <c r="G147" s="38">
        <v>3059</v>
      </c>
      <c r="H147" s="38">
        <v>27</v>
      </c>
      <c r="I147" s="37">
        <f>_xlfn.XLOOKUP(sales[[#This Row],[Product]],product[Product],product[Cost per unit])</f>
        <v>10.38</v>
      </c>
      <c r="J147" s="37">
        <f>sales[[#This Row],[Units]]*sales[[#This Row],[Cost per Unit]]</f>
        <v>280.26000000000005</v>
      </c>
      <c r="K147" s="37">
        <f>sales[[#This Row],[Amount]]-sales[[#This Row],[Cost]]</f>
        <v>2778.74</v>
      </c>
    </row>
    <row r="148" spans="4:11" x14ac:dyDescent="0.35">
      <c r="D148" s="37" t="s">
        <v>34</v>
      </c>
      <c r="E148" s="37" t="s">
        <v>17</v>
      </c>
      <c r="F148" s="37" t="s">
        <v>27</v>
      </c>
      <c r="G148" s="38">
        <v>3094</v>
      </c>
      <c r="H148" s="38">
        <v>246</v>
      </c>
      <c r="I148" s="37">
        <f>_xlfn.XLOOKUP(sales[[#This Row],[Product]],product[Product],product[Cost per unit])</f>
        <v>5.79</v>
      </c>
      <c r="J148" s="37">
        <f>sales[[#This Row],[Units]]*sales[[#This Row],[Cost per Unit]]</f>
        <v>1424.34</v>
      </c>
      <c r="K148" s="37">
        <f>sales[[#This Row],[Amount]]-sales[[#This Row],[Cost]]</f>
        <v>1669.66</v>
      </c>
    </row>
    <row r="149" spans="4:11" x14ac:dyDescent="0.35">
      <c r="D149" s="37" t="s">
        <v>6</v>
      </c>
      <c r="E149" s="37" t="s">
        <v>21</v>
      </c>
      <c r="F149" s="37" t="s">
        <v>42</v>
      </c>
      <c r="G149" s="38">
        <v>3101</v>
      </c>
      <c r="H149" s="38">
        <v>225</v>
      </c>
      <c r="I149" s="37">
        <f>_xlfn.XLOOKUP(sales[[#This Row],[Product]],product[Product],product[Cost per unit])</f>
        <v>10.38</v>
      </c>
      <c r="J149" s="37">
        <f>sales[[#This Row],[Units]]*sales[[#This Row],[Cost per Unit]]</f>
        <v>2335.5</v>
      </c>
      <c r="K149" s="37">
        <f>sales[[#This Row],[Amount]]-sales[[#This Row],[Cost]]</f>
        <v>765.5</v>
      </c>
    </row>
    <row r="150" spans="4:11" x14ac:dyDescent="0.35">
      <c r="D150" s="35" t="s">
        <v>35</v>
      </c>
      <c r="E150" s="35" t="s">
        <v>38</v>
      </c>
      <c r="F150" s="35" t="s">
        <v>39</v>
      </c>
      <c r="G150" s="36">
        <v>3108</v>
      </c>
      <c r="H150" s="36">
        <v>54</v>
      </c>
      <c r="I150" s="37">
        <f>_xlfn.XLOOKUP(sales[[#This Row],[Product]],product[Product],product[Cost per unit])</f>
        <v>5.6</v>
      </c>
      <c r="J150" s="37">
        <f>sales[[#This Row],[Units]]*sales[[#This Row],[Cost per Unit]]</f>
        <v>302.39999999999998</v>
      </c>
      <c r="K150" s="37">
        <f>sales[[#This Row],[Amount]]-sales[[#This Row],[Cost]]</f>
        <v>2805.6</v>
      </c>
    </row>
    <row r="151" spans="4:11" x14ac:dyDescent="0.35">
      <c r="D151" s="37" t="s">
        <v>6</v>
      </c>
      <c r="E151" s="37" t="s">
        <v>17</v>
      </c>
      <c r="F151" s="37" t="s">
        <v>41</v>
      </c>
      <c r="G151" s="38">
        <v>3164</v>
      </c>
      <c r="H151" s="38">
        <v>306</v>
      </c>
      <c r="I151" s="37">
        <f>_xlfn.XLOOKUP(sales[[#This Row],[Product]],product[Product],product[Cost per unit])</f>
        <v>16.73</v>
      </c>
      <c r="J151" s="37">
        <f>sales[[#This Row],[Units]]*sales[[#This Row],[Cost per Unit]]</f>
        <v>5119.38</v>
      </c>
      <c r="K151" s="37">
        <f>sales[[#This Row],[Amount]]-sales[[#This Row],[Cost]]</f>
        <v>-1955.38</v>
      </c>
    </row>
    <row r="152" spans="4:11" x14ac:dyDescent="0.35">
      <c r="D152" s="37" t="s">
        <v>14</v>
      </c>
      <c r="E152" s="37" t="s">
        <v>21</v>
      </c>
      <c r="F152" s="37" t="s">
        <v>22</v>
      </c>
      <c r="G152" s="38">
        <v>3192</v>
      </c>
      <c r="H152" s="38">
        <v>72</v>
      </c>
      <c r="I152" s="37">
        <f>_xlfn.XLOOKUP(sales[[#This Row],[Product]],product[Product],product[Cost per unit])</f>
        <v>13.15</v>
      </c>
      <c r="J152" s="37">
        <f>sales[[#This Row],[Units]]*sales[[#This Row],[Cost per Unit]]</f>
        <v>946.80000000000007</v>
      </c>
      <c r="K152" s="37">
        <f>sales[[#This Row],[Amount]]-sales[[#This Row],[Cost]]</f>
        <v>2245.1999999999998</v>
      </c>
    </row>
    <row r="153" spans="4:11" x14ac:dyDescent="0.35">
      <c r="D153" s="35" t="s">
        <v>30</v>
      </c>
      <c r="E153" s="35" t="s">
        <v>38</v>
      </c>
      <c r="F153" s="35" t="s">
        <v>12</v>
      </c>
      <c r="G153" s="36">
        <v>3262</v>
      </c>
      <c r="H153" s="36">
        <v>75</v>
      </c>
      <c r="I153" s="37">
        <f>_xlfn.XLOOKUP(sales[[#This Row],[Product]],product[Product],product[Cost per unit])</f>
        <v>8.65</v>
      </c>
      <c r="J153" s="37">
        <f>sales[[#This Row],[Units]]*sales[[#This Row],[Cost per Unit]]</f>
        <v>648.75</v>
      </c>
      <c r="K153" s="37">
        <f>sales[[#This Row],[Amount]]-sales[[#This Row],[Cost]]</f>
        <v>2613.25</v>
      </c>
    </row>
    <row r="154" spans="4:11" x14ac:dyDescent="0.35">
      <c r="D154" s="35" t="s">
        <v>35</v>
      </c>
      <c r="E154" s="35" t="s">
        <v>17</v>
      </c>
      <c r="F154" s="35" t="s">
        <v>22</v>
      </c>
      <c r="G154" s="36">
        <v>3339</v>
      </c>
      <c r="H154" s="36">
        <v>39</v>
      </c>
      <c r="I154" s="37">
        <f>_xlfn.XLOOKUP(sales[[#This Row],[Product]],product[Product],product[Cost per unit])</f>
        <v>13.15</v>
      </c>
      <c r="J154" s="37">
        <f>sales[[#This Row],[Units]]*sales[[#This Row],[Cost per Unit]]</f>
        <v>512.85</v>
      </c>
      <c r="K154" s="37">
        <f>sales[[#This Row],[Amount]]-sales[[#This Row],[Cost]]</f>
        <v>2826.15</v>
      </c>
    </row>
    <row r="155" spans="4:11" x14ac:dyDescent="0.35">
      <c r="D155" s="35" t="s">
        <v>20</v>
      </c>
      <c r="E155" s="35" t="s">
        <v>38</v>
      </c>
      <c r="F155" s="35" t="s">
        <v>40</v>
      </c>
      <c r="G155" s="36">
        <v>3339</v>
      </c>
      <c r="H155" s="36">
        <v>75</v>
      </c>
      <c r="I155" s="37">
        <f>_xlfn.XLOOKUP(sales[[#This Row],[Product]],product[Product],product[Cost per unit])</f>
        <v>7.16</v>
      </c>
      <c r="J155" s="37">
        <f>sales[[#This Row],[Units]]*sales[[#This Row],[Cost per Unit]]</f>
        <v>537</v>
      </c>
      <c r="K155" s="37">
        <f>sales[[#This Row],[Amount]]-sales[[#This Row],[Cost]]</f>
        <v>2802</v>
      </c>
    </row>
    <row r="156" spans="4:11" x14ac:dyDescent="0.35">
      <c r="D156" s="35" t="s">
        <v>32</v>
      </c>
      <c r="E156" s="35" t="s">
        <v>17</v>
      </c>
      <c r="F156" s="35" t="s">
        <v>25</v>
      </c>
      <c r="G156" s="36">
        <v>3339</v>
      </c>
      <c r="H156" s="36">
        <v>348</v>
      </c>
      <c r="I156" s="37">
        <f>_xlfn.XLOOKUP(sales[[#This Row],[Product]],product[Product],product[Cost per unit])</f>
        <v>3.11</v>
      </c>
      <c r="J156" s="37">
        <f>sales[[#This Row],[Units]]*sales[[#This Row],[Cost per Unit]]</f>
        <v>1082.28</v>
      </c>
      <c r="K156" s="37">
        <f>sales[[#This Row],[Amount]]-sales[[#This Row],[Cost]]</f>
        <v>2256.7200000000003</v>
      </c>
    </row>
    <row r="157" spans="4:11" x14ac:dyDescent="0.35">
      <c r="D157" s="37" t="s">
        <v>16</v>
      </c>
      <c r="E157" s="37" t="s">
        <v>7</v>
      </c>
      <c r="F157" s="37" t="s">
        <v>31</v>
      </c>
      <c r="G157" s="38">
        <v>3388</v>
      </c>
      <c r="H157" s="38">
        <v>123</v>
      </c>
      <c r="I157" s="37">
        <f>_xlfn.XLOOKUP(sales[[#This Row],[Product]],product[Product],product[Cost per unit])</f>
        <v>10.62</v>
      </c>
      <c r="J157" s="37">
        <f>sales[[#This Row],[Units]]*sales[[#This Row],[Cost per Unit]]</f>
        <v>1306.26</v>
      </c>
      <c r="K157" s="37">
        <f>sales[[#This Row],[Amount]]-sales[[#This Row],[Cost]]</f>
        <v>2081.7399999999998</v>
      </c>
    </row>
    <row r="158" spans="4:11" x14ac:dyDescent="0.35">
      <c r="D158" s="37" t="s">
        <v>20</v>
      </c>
      <c r="E158" s="37" t="s">
        <v>38</v>
      </c>
      <c r="F158" s="37" t="s">
        <v>8</v>
      </c>
      <c r="G158" s="38">
        <v>3402</v>
      </c>
      <c r="H158" s="38">
        <v>366</v>
      </c>
      <c r="I158" s="37">
        <f>_xlfn.XLOOKUP(sales[[#This Row],[Product]],product[Product],product[Cost per unit])</f>
        <v>14.49</v>
      </c>
      <c r="J158" s="37">
        <f>sales[[#This Row],[Units]]*sales[[#This Row],[Cost per Unit]]</f>
        <v>5303.34</v>
      </c>
      <c r="K158" s="37">
        <f>sales[[#This Row],[Amount]]-sales[[#This Row],[Cost]]</f>
        <v>-1901.3400000000001</v>
      </c>
    </row>
    <row r="159" spans="4:11" x14ac:dyDescent="0.35">
      <c r="D159" s="37" t="s">
        <v>43</v>
      </c>
      <c r="E159" s="37" t="s">
        <v>11</v>
      </c>
      <c r="F159" s="37" t="s">
        <v>13</v>
      </c>
      <c r="G159" s="38">
        <v>3472</v>
      </c>
      <c r="H159" s="38">
        <v>96</v>
      </c>
      <c r="I159" s="37">
        <f>_xlfn.XLOOKUP(sales[[#This Row],[Product]],product[Product],product[Cost per unit])</f>
        <v>11.7</v>
      </c>
      <c r="J159" s="37">
        <f>sales[[#This Row],[Units]]*sales[[#This Row],[Cost per Unit]]</f>
        <v>1123.1999999999998</v>
      </c>
      <c r="K159" s="37">
        <f>sales[[#This Row],[Amount]]-sales[[#This Row],[Cost]]</f>
        <v>2348.8000000000002</v>
      </c>
    </row>
    <row r="160" spans="4:11" x14ac:dyDescent="0.35">
      <c r="D160" s="35" t="s">
        <v>10</v>
      </c>
      <c r="E160" s="35" t="s">
        <v>38</v>
      </c>
      <c r="F160" s="35" t="s">
        <v>27</v>
      </c>
      <c r="G160" s="36">
        <v>3507</v>
      </c>
      <c r="H160" s="36">
        <v>288</v>
      </c>
      <c r="I160" s="37">
        <f>_xlfn.XLOOKUP(sales[[#This Row],[Product]],product[Product],product[Cost per unit])</f>
        <v>5.79</v>
      </c>
      <c r="J160" s="37">
        <f>sales[[#This Row],[Units]]*sales[[#This Row],[Cost per Unit]]</f>
        <v>1667.52</v>
      </c>
      <c r="K160" s="37">
        <f>sales[[#This Row],[Amount]]-sales[[#This Row],[Cost]]</f>
        <v>1839.48</v>
      </c>
    </row>
    <row r="161" spans="4:11" x14ac:dyDescent="0.35">
      <c r="D161" s="35" t="s">
        <v>34</v>
      </c>
      <c r="E161" s="35" t="s">
        <v>26</v>
      </c>
      <c r="F161" s="35" t="s">
        <v>15</v>
      </c>
      <c r="G161" s="36">
        <v>3549</v>
      </c>
      <c r="H161" s="36">
        <v>3</v>
      </c>
      <c r="I161" s="37">
        <f>_xlfn.XLOOKUP(sales[[#This Row],[Product]],product[Product],product[Cost per unit])</f>
        <v>11.88</v>
      </c>
      <c r="J161" s="37">
        <f>sales[[#This Row],[Units]]*sales[[#This Row],[Cost per Unit]]</f>
        <v>35.64</v>
      </c>
      <c r="K161" s="37">
        <f>sales[[#This Row],[Amount]]-sales[[#This Row],[Cost]]</f>
        <v>3513.36</v>
      </c>
    </row>
    <row r="162" spans="4:11" x14ac:dyDescent="0.35">
      <c r="D162" s="37" t="s">
        <v>20</v>
      </c>
      <c r="E162" s="37" t="s">
        <v>7</v>
      </c>
      <c r="F162" s="37" t="s">
        <v>42</v>
      </c>
      <c r="G162" s="38">
        <v>3556</v>
      </c>
      <c r="H162" s="38">
        <v>459</v>
      </c>
      <c r="I162" s="37">
        <f>_xlfn.XLOOKUP(sales[[#This Row],[Product]],product[Product],product[Cost per unit])</f>
        <v>10.38</v>
      </c>
      <c r="J162" s="37">
        <f>sales[[#This Row],[Units]]*sales[[#This Row],[Cost per Unit]]</f>
        <v>4764.42</v>
      </c>
      <c r="K162" s="37">
        <f>sales[[#This Row],[Amount]]-sales[[#This Row],[Cost]]</f>
        <v>-1208.42</v>
      </c>
    </row>
    <row r="163" spans="4:11" x14ac:dyDescent="0.35">
      <c r="D163" s="37" t="s">
        <v>10</v>
      </c>
      <c r="E163" s="37" t="s">
        <v>11</v>
      </c>
      <c r="F163" s="37" t="s">
        <v>8</v>
      </c>
      <c r="G163" s="38">
        <v>3598</v>
      </c>
      <c r="H163" s="38">
        <v>81</v>
      </c>
      <c r="I163" s="37">
        <f>_xlfn.XLOOKUP(sales[[#This Row],[Product]],product[Product],product[Cost per unit])</f>
        <v>14.49</v>
      </c>
      <c r="J163" s="37">
        <f>sales[[#This Row],[Units]]*sales[[#This Row],[Cost per Unit]]</f>
        <v>1173.69</v>
      </c>
      <c r="K163" s="37">
        <f>sales[[#This Row],[Amount]]-sales[[#This Row],[Cost]]</f>
        <v>2424.31</v>
      </c>
    </row>
    <row r="164" spans="4:11" x14ac:dyDescent="0.35">
      <c r="D164" s="37" t="s">
        <v>35</v>
      </c>
      <c r="E164" s="37" t="s">
        <v>21</v>
      </c>
      <c r="F164" s="37" t="s">
        <v>40</v>
      </c>
      <c r="G164" s="38">
        <v>3640</v>
      </c>
      <c r="H164" s="38">
        <v>51</v>
      </c>
      <c r="I164" s="37">
        <f>_xlfn.XLOOKUP(sales[[#This Row],[Product]],product[Product],product[Cost per unit])</f>
        <v>7.16</v>
      </c>
      <c r="J164" s="37">
        <f>sales[[#This Row],[Units]]*sales[[#This Row],[Cost per Unit]]</f>
        <v>365.16</v>
      </c>
      <c r="K164" s="37">
        <f>sales[[#This Row],[Amount]]-sales[[#This Row],[Cost]]</f>
        <v>3274.84</v>
      </c>
    </row>
    <row r="165" spans="4:11" x14ac:dyDescent="0.35">
      <c r="D165" s="37" t="s">
        <v>35</v>
      </c>
      <c r="E165" s="37" t="s">
        <v>38</v>
      </c>
      <c r="F165" s="37" t="s">
        <v>42</v>
      </c>
      <c r="G165" s="38">
        <v>3689</v>
      </c>
      <c r="H165" s="38">
        <v>312</v>
      </c>
      <c r="I165" s="37">
        <f>_xlfn.XLOOKUP(sales[[#This Row],[Product]],product[Product],product[Cost per unit])</f>
        <v>10.38</v>
      </c>
      <c r="J165" s="37">
        <f>sales[[#This Row],[Units]]*sales[[#This Row],[Cost per Unit]]</f>
        <v>3238.5600000000004</v>
      </c>
      <c r="K165" s="37">
        <f>sales[[#This Row],[Amount]]-sales[[#This Row],[Cost]]</f>
        <v>450.4399999999996</v>
      </c>
    </row>
    <row r="166" spans="4:11" x14ac:dyDescent="0.35">
      <c r="D166" s="37" t="s">
        <v>10</v>
      </c>
      <c r="E166" s="37" t="s">
        <v>26</v>
      </c>
      <c r="F166" s="37" t="s">
        <v>12</v>
      </c>
      <c r="G166" s="38">
        <v>3752</v>
      </c>
      <c r="H166" s="38">
        <v>213</v>
      </c>
      <c r="I166" s="37">
        <f>_xlfn.XLOOKUP(sales[[#This Row],[Product]],product[Product],product[Cost per unit])</f>
        <v>8.65</v>
      </c>
      <c r="J166" s="37">
        <f>sales[[#This Row],[Units]]*sales[[#This Row],[Cost per Unit]]</f>
        <v>1842.45</v>
      </c>
      <c r="K166" s="37">
        <f>sales[[#This Row],[Amount]]-sales[[#This Row],[Cost]]</f>
        <v>1909.55</v>
      </c>
    </row>
    <row r="167" spans="4:11" x14ac:dyDescent="0.35">
      <c r="D167" s="35" t="s">
        <v>20</v>
      </c>
      <c r="E167" s="35" t="s">
        <v>38</v>
      </c>
      <c r="F167" s="35" t="s">
        <v>25</v>
      </c>
      <c r="G167" s="36">
        <v>3759</v>
      </c>
      <c r="H167" s="36">
        <v>150</v>
      </c>
      <c r="I167" s="37">
        <f>_xlfn.XLOOKUP(sales[[#This Row],[Product]],product[Product],product[Cost per unit])</f>
        <v>3.11</v>
      </c>
      <c r="J167" s="37">
        <f>sales[[#This Row],[Units]]*sales[[#This Row],[Cost per Unit]]</f>
        <v>466.5</v>
      </c>
      <c r="K167" s="37">
        <f>sales[[#This Row],[Amount]]-sales[[#This Row],[Cost]]</f>
        <v>3292.5</v>
      </c>
    </row>
    <row r="168" spans="4:11" x14ac:dyDescent="0.35">
      <c r="D168" s="37" t="s">
        <v>35</v>
      </c>
      <c r="E168" s="37" t="s">
        <v>17</v>
      </c>
      <c r="F168" s="37" t="s">
        <v>36</v>
      </c>
      <c r="G168" s="38">
        <v>3773</v>
      </c>
      <c r="H168" s="38">
        <v>165</v>
      </c>
      <c r="I168" s="37">
        <f>_xlfn.XLOOKUP(sales[[#This Row],[Product]],product[Product],product[Cost per unit])</f>
        <v>6.49</v>
      </c>
      <c r="J168" s="37">
        <f>sales[[#This Row],[Units]]*sales[[#This Row],[Cost per Unit]]</f>
        <v>1070.8500000000001</v>
      </c>
      <c r="K168" s="37">
        <f>sales[[#This Row],[Amount]]-sales[[#This Row],[Cost]]</f>
        <v>2702.1499999999996</v>
      </c>
    </row>
    <row r="169" spans="4:11" x14ac:dyDescent="0.35">
      <c r="D169" s="37" t="s">
        <v>6</v>
      </c>
      <c r="E169" s="37" t="s">
        <v>38</v>
      </c>
      <c r="F169" s="37" t="s">
        <v>24</v>
      </c>
      <c r="G169" s="38">
        <v>3794</v>
      </c>
      <c r="H169" s="38">
        <v>159</v>
      </c>
      <c r="I169" s="37">
        <f>_xlfn.XLOOKUP(sales[[#This Row],[Product]],product[Product],product[Cost per unit])</f>
        <v>12.37</v>
      </c>
      <c r="J169" s="37">
        <f>sales[[#This Row],[Units]]*sales[[#This Row],[Cost per Unit]]</f>
        <v>1966.83</v>
      </c>
      <c r="K169" s="37">
        <f>sales[[#This Row],[Amount]]-sales[[#This Row],[Cost]]</f>
        <v>1827.17</v>
      </c>
    </row>
    <row r="170" spans="4:11" x14ac:dyDescent="0.35">
      <c r="D170" s="37" t="s">
        <v>43</v>
      </c>
      <c r="E170" s="37" t="s">
        <v>11</v>
      </c>
      <c r="F170" s="37" t="s">
        <v>18</v>
      </c>
      <c r="G170" s="38">
        <v>3808</v>
      </c>
      <c r="H170" s="38">
        <v>279</v>
      </c>
      <c r="I170" s="37">
        <f>_xlfn.XLOOKUP(sales[[#This Row],[Product]],product[Product],product[Cost per unit])</f>
        <v>6.47</v>
      </c>
      <c r="J170" s="37">
        <f>sales[[#This Row],[Units]]*sales[[#This Row],[Cost per Unit]]</f>
        <v>1805.1299999999999</v>
      </c>
      <c r="K170" s="37">
        <f>sales[[#This Row],[Amount]]-sales[[#This Row],[Cost]]</f>
        <v>2002.8700000000001</v>
      </c>
    </row>
    <row r="171" spans="4:11" x14ac:dyDescent="0.35">
      <c r="D171" s="35" t="s">
        <v>30</v>
      </c>
      <c r="E171" s="35" t="s">
        <v>38</v>
      </c>
      <c r="F171" s="35" t="s">
        <v>19</v>
      </c>
      <c r="G171" s="36">
        <v>3829</v>
      </c>
      <c r="H171" s="36">
        <v>24</v>
      </c>
      <c r="I171" s="37">
        <f>_xlfn.XLOOKUP(sales[[#This Row],[Product]],product[Product],product[Cost per unit])</f>
        <v>11.73</v>
      </c>
      <c r="J171" s="37">
        <f>sales[[#This Row],[Units]]*sales[[#This Row],[Cost per Unit]]</f>
        <v>281.52</v>
      </c>
      <c r="K171" s="37">
        <f>sales[[#This Row],[Amount]]-sales[[#This Row],[Cost]]</f>
        <v>3547.48</v>
      </c>
    </row>
    <row r="172" spans="4:11" x14ac:dyDescent="0.35">
      <c r="D172" s="37" t="s">
        <v>14</v>
      </c>
      <c r="E172" s="37" t="s">
        <v>26</v>
      </c>
      <c r="F172" s="37" t="s">
        <v>22</v>
      </c>
      <c r="G172" s="38">
        <v>3850</v>
      </c>
      <c r="H172" s="38">
        <v>102</v>
      </c>
      <c r="I172" s="37">
        <f>_xlfn.XLOOKUP(sales[[#This Row],[Product]],product[Product],product[Cost per unit])</f>
        <v>13.15</v>
      </c>
      <c r="J172" s="37">
        <f>sales[[#This Row],[Units]]*sales[[#This Row],[Cost per Unit]]</f>
        <v>1341.3</v>
      </c>
      <c r="K172" s="37">
        <f>sales[[#This Row],[Amount]]-sales[[#This Row],[Cost]]</f>
        <v>2508.6999999999998</v>
      </c>
    </row>
    <row r="173" spans="4:11" x14ac:dyDescent="0.35">
      <c r="D173" s="35" t="s">
        <v>20</v>
      </c>
      <c r="E173" s="35" t="s">
        <v>11</v>
      </c>
      <c r="F173" s="35" t="s">
        <v>41</v>
      </c>
      <c r="G173" s="36">
        <v>3864</v>
      </c>
      <c r="H173" s="36">
        <v>177</v>
      </c>
      <c r="I173" s="37">
        <f>_xlfn.XLOOKUP(sales[[#This Row],[Product]],product[Product],product[Cost per unit])</f>
        <v>16.73</v>
      </c>
      <c r="J173" s="37">
        <f>sales[[#This Row],[Units]]*sales[[#This Row],[Cost per Unit]]</f>
        <v>2961.21</v>
      </c>
      <c r="K173" s="37">
        <f>sales[[#This Row],[Amount]]-sales[[#This Row],[Cost]]</f>
        <v>902.79</v>
      </c>
    </row>
    <row r="174" spans="4:11" x14ac:dyDescent="0.35">
      <c r="D174" s="35" t="s">
        <v>14</v>
      </c>
      <c r="E174" s="35" t="s">
        <v>21</v>
      </c>
      <c r="F174" s="35" t="s">
        <v>37</v>
      </c>
      <c r="G174" s="36">
        <v>3920</v>
      </c>
      <c r="H174" s="36">
        <v>306</v>
      </c>
      <c r="I174" s="37">
        <f>_xlfn.XLOOKUP(sales[[#This Row],[Product]],product[Product],product[Cost per unit])</f>
        <v>4.97</v>
      </c>
      <c r="J174" s="37">
        <f>sales[[#This Row],[Units]]*sales[[#This Row],[Cost per Unit]]</f>
        <v>1520.82</v>
      </c>
      <c r="K174" s="37">
        <f>sales[[#This Row],[Amount]]-sales[[#This Row],[Cost]]</f>
        <v>2399.1800000000003</v>
      </c>
    </row>
    <row r="175" spans="4:11" x14ac:dyDescent="0.35">
      <c r="D175" s="35" t="s">
        <v>16</v>
      </c>
      <c r="E175" s="35" t="s">
        <v>21</v>
      </c>
      <c r="F175" s="35" t="s">
        <v>13</v>
      </c>
      <c r="G175" s="36">
        <v>3976</v>
      </c>
      <c r="H175" s="36">
        <v>72</v>
      </c>
      <c r="I175" s="37">
        <f>_xlfn.XLOOKUP(sales[[#This Row],[Product]],product[Product],product[Cost per unit])</f>
        <v>11.7</v>
      </c>
      <c r="J175" s="37">
        <f>sales[[#This Row],[Units]]*sales[[#This Row],[Cost per Unit]]</f>
        <v>842.4</v>
      </c>
      <c r="K175" s="37">
        <f>sales[[#This Row],[Amount]]-sales[[#This Row],[Cost]]</f>
        <v>3133.6</v>
      </c>
    </row>
    <row r="176" spans="4:11" x14ac:dyDescent="0.35">
      <c r="D176" s="37" t="s">
        <v>35</v>
      </c>
      <c r="E176" s="37" t="s">
        <v>7</v>
      </c>
      <c r="F176" s="37" t="s">
        <v>25</v>
      </c>
      <c r="G176" s="38">
        <v>3983</v>
      </c>
      <c r="H176" s="38">
        <v>144</v>
      </c>
      <c r="I176" s="37">
        <f>_xlfn.XLOOKUP(sales[[#This Row],[Product]],product[Product],product[Cost per unit])</f>
        <v>3.11</v>
      </c>
      <c r="J176" s="37">
        <f>sales[[#This Row],[Units]]*sales[[#This Row],[Cost per Unit]]</f>
        <v>447.84</v>
      </c>
      <c r="K176" s="37">
        <f>sales[[#This Row],[Amount]]-sales[[#This Row],[Cost]]</f>
        <v>3535.16</v>
      </c>
    </row>
    <row r="177" spans="4:11" x14ac:dyDescent="0.35">
      <c r="D177" s="37" t="s">
        <v>34</v>
      </c>
      <c r="E177" s="37" t="s">
        <v>21</v>
      </c>
      <c r="F177" s="37" t="s">
        <v>24</v>
      </c>
      <c r="G177" s="38">
        <v>4018</v>
      </c>
      <c r="H177" s="38">
        <v>126</v>
      </c>
      <c r="I177" s="37">
        <f>_xlfn.XLOOKUP(sales[[#This Row],[Product]],product[Product],product[Cost per unit])</f>
        <v>12.37</v>
      </c>
      <c r="J177" s="37">
        <f>sales[[#This Row],[Units]]*sales[[#This Row],[Cost per Unit]]</f>
        <v>1558.62</v>
      </c>
      <c r="K177" s="37">
        <f>sales[[#This Row],[Amount]]-sales[[#This Row],[Cost]]</f>
        <v>2459.38</v>
      </c>
    </row>
    <row r="178" spans="4:11" x14ac:dyDescent="0.35">
      <c r="D178" s="35" t="s">
        <v>6</v>
      </c>
      <c r="E178" s="35" t="s">
        <v>38</v>
      </c>
      <c r="F178" s="35" t="s">
        <v>29</v>
      </c>
      <c r="G178" s="36">
        <v>4018</v>
      </c>
      <c r="H178" s="36">
        <v>162</v>
      </c>
      <c r="I178" s="37">
        <f>_xlfn.XLOOKUP(sales[[#This Row],[Product]],product[Product],product[Cost per unit])</f>
        <v>7.64</v>
      </c>
      <c r="J178" s="37">
        <f>sales[[#This Row],[Units]]*sales[[#This Row],[Cost per Unit]]</f>
        <v>1237.6799999999998</v>
      </c>
      <c r="K178" s="37">
        <f>sales[[#This Row],[Amount]]-sales[[#This Row],[Cost]]</f>
        <v>2780.32</v>
      </c>
    </row>
    <row r="179" spans="4:11" x14ac:dyDescent="0.35">
      <c r="D179" s="35" t="s">
        <v>32</v>
      </c>
      <c r="E179" s="35" t="s">
        <v>21</v>
      </c>
      <c r="F179" s="35" t="s">
        <v>37</v>
      </c>
      <c r="G179" s="36">
        <v>4018</v>
      </c>
      <c r="H179" s="36">
        <v>171</v>
      </c>
      <c r="I179" s="37">
        <f>_xlfn.XLOOKUP(sales[[#This Row],[Product]],product[Product],product[Cost per unit])</f>
        <v>4.97</v>
      </c>
      <c r="J179" s="37">
        <f>sales[[#This Row],[Units]]*sales[[#This Row],[Cost per Unit]]</f>
        <v>849.87</v>
      </c>
      <c r="K179" s="37">
        <f>sales[[#This Row],[Amount]]-sales[[#This Row],[Cost]]</f>
        <v>3168.13</v>
      </c>
    </row>
    <row r="180" spans="4:11" x14ac:dyDescent="0.35">
      <c r="D180" s="37" t="s">
        <v>43</v>
      </c>
      <c r="E180" s="37" t="s">
        <v>38</v>
      </c>
      <c r="F180" s="37" t="s">
        <v>28</v>
      </c>
      <c r="G180" s="38">
        <v>4053</v>
      </c>
      <c r="H180" s="38">
        <v>24</v>
      </c>
      <c r="I180" s="37">
        <f>_xlfn.XLOOKUP(sales[[#This Row],[Product]],product[Product],product[Cost per unit])</f>
        <v>9.77</v>
      </c>
      <c r="J180" s="37">
        <f>sales[[#This Row],[Units]]*sales[[#This Row],[Cost per Unit]]</f>
        <v>234.48</v>
      </c>
      <c r="K180" s="37">
        <f>sales[[#This Row],[Amount]]-sales[[#This Row],[Cost]]</f>
        <v>3818.52</v>
      </c>
    </row>
    <row r="181" spans="4:11" x14ac:dyDescent="0.35">
      <c r="D181" s="35" t="s">
        <v>14</v>
      </c>
      <c r="E181" s="35" t="s">
        <v>26</v>
      </c>
      <c r="F181" s="35" t="s">
        <v>37</v>
      </c>
      <c r="G181" s="36">
        <v>4137</v>
      </c>
      <c r="H181" s="36">
        <v>60</v>
      </c>
      <c r="I181" s="37">
        <f>_xlfn.XLOOKUP(sales[[#This Row],[Product]],product[Product],product[Cost per unit])</f>
        <v>4.97</v>
      </c>
      <c r="J181" s="37">
        <f>sales[[#This Row],[Units]]*sales[[#This Row],[Cost per Unit]]</f>
        <v>298.2</v>
      </c>
      <c r="K181" s="37">
        <f>sales[[#This Row],[Amount]]-sales[[#This Row],[Cost]]</f>
        <v>3838.8</v>
      </c>
    </row>
    <row r="182" spans="4:11" x14ac:dyDescent="0.35">
      <c r="D182" s="35" t="s">
        <v>20</v>
      </c>
      <c r="E182" s="35" t="s">
        <v>38</v>
      </c>
      <c r="F182" s="35" t="s">
        <v>41</v>
      </c>
      <c r="G182" s="36">
        <v>4242</v>
      </c>
      <c r="H182" s="36">
        <v>207</v>
      </c>
      <c r="I182" s="37">
        <f>_xlfn.XLOOKUP(sales[[#This Row],[Product]],product[Product],product[Cost per unit])</f>
        <v>16.73</v>
      </c>
      <c r="J182" s="37">
        <f>sales[[#This Row],[Units]]*sales[[#This Row],[Cost per Unit]]</f>
        <v>3463.11</v>
      </c>
      <c r="K182" s="37">
        <f>sales[[#This Row],[Amount]]-sales[[#This Row],[Cost]]</f>
        <v>778.88999999999987</v>
      </c>
    </row>
    <row r="183" spans="4:11" x14ac:dyDescent="0.35">
      <c r="D183" s="37" t="s">
        <v>14</v>
      </c>
      <c r="E183" s="37" t="s">
        <v>7</v>
      </c>
      <c r="F183" s="37" t="s">
        <v>22</v>
      </c>
      <c r="G183" s="38">
        <v>4305</v>
      </c>
      <c r="H183" s="38">
        <v>156</v>
      </c>
      <c r="I183" s="37">
        <f>_xlfn.XLOOKUP(sales[[#This Row],[Product]],product[Product],product[Cost per unit])</f>
        <v>13.15</v>
      </c>
      <c r="J183" s="37">
        <f>sales[[#This Row],[Units]]*sales[[#This Row],[Cost per Unit]]</f>
        <v>2051.4</v>
      </c>
      <c r="K183" s="37">
        <f>sales[[#This Row],[Amount]]-sales[[#This Row],[Cost]]</f>
        <v>2253.6</v>
      </c>
    </row>
    <row r="184" spans="4:11" x14ac:dyDescent="0.35">
      <c r="D184" s="37" t="s">
        <v>20</v>
      </c>
      <c r="E184" s="37" t="s">
        <v>17</v>
      </c>
      <c r="F184" s="37" t="s">
        <v>9</v>
      </c>
      <c r="G184" s="38">
        <v>4319</v>
      </c>
      <c r="H184" s="38">
        <v>30</v>
      </c>
      <c r="I184" s="37">
        <f>_xlfn.XLOOKUP(sales[[#This Row],[Product]],product[Product],product[Cost per unit])</f>
        <v>9.33</v>
      </c>
      <c r="J184" s="37">
        <f>sales[[#This Row],[Units]]*sales[[#This Row],[Cost per Unit]]</f>
        <v>279.89999999999998</v>
      </c>
      <c r="K184" s="37">
        <f>sales[[#This Row],[Amount]]-sales[[#This Row],[Cost]]</f>
        <v>4039.1</v>
      </c>
    </row>
    <row r="185" spans="4:11" x14ac:dyDescent="0.35">
      <c r="D185" s="35" t="s">
        <v>34</v>
      </c>
      <c r="E185" s="35" t="s">
        <v>26</v>
      </c>
      <c r="F185" s="35" t="s">
        <v>27</v>
      </c>
      <c r="G185" s="36">
        <v>4326</v>
      </c>
      <c r="H185" s="36">
        <v>348</v>
      </c>
      <c r="I185" s="37">
        <f>_xlfn.XLOOKUP(sales[[#This Row],[Product]],product[Product],product[Cost per unit])</f>
        <v>5.79</v>
      </c>
      <c r="J185" s="37">
        <f>sales[[#This Row],[Units]]*sales[[#This Row],[Cost per Unit]]</f>
        <v>2014.92</v>
      </c>
      <c r="K185" s="37">
        <f>sales[[#This Row],[Amount]]-sales[[#This Row],[Cost]]</f>
        <v>2311.08</v>
      </c>
    </row>
    <row r="186" spans="4:11" x14ac:dyDescent="0.35">
      <c r="D186" s="37" t="s">
        <v>34</v>
      </c>
      <c r="E186" s="37" t="s">
        <v>26</v>
      </c>
      <c r="F186" s="37" t="s">
        <v>36</v>
      </c>
      <c r="G186" s="38">
        <v>4417</v>
      </c>
      <c r="H186" s="38">
        <v>153</v>
      </c>
      <c r="I186" s="37">
        <f>_xlfn.XLOOKUP(sales[[#This Row],[Product]],product[Product],product[Cost per unit])</f>
        <v>6.49</v>
      </c>
      <c r="J186" s="37">
        <f>sales[[#This Row],[Units]]*sales[[#This Row],[Cost per Unit]]</f>
        <v>992.97</v>
      </c>
      <c r="K186" s="37">
        <f>sales[[#This Row],[Amount]]-sales[[#This Row],[Cost]]</f>
        <v>3424.0299999999997</v>
      </c>
    </row>
    <row r="187" spans="4:11" x14ac:dyDescent="0.35">
      <c r="D187" s="35" t="s">
        <v>6</v>
      </c>
      <c r="E187" s="35" t="s">
        <v>17</v>
      </c>
      <c r="F187" s="35" t="s">
        <v>9</v>
      </c>
      <c r="G187" s="36">
        <v>4424</v>
      </c>
      <c r="H187" s="36">
        <v>201</v>
      </c>
      <c r="I187" s="37">
        <f>_xlfn.XLOOKUP(sales[[#This Row],[Product]],product[Product],product[Cost per unit])</f>
        <v>9.33</v>
      </c>
      <c r="J187" s="37">
        <f>sales[[#This Row],[Units]]*sales[[#This Row],[Cost per Unit]]</f>
        <v>1875.33</v>
      </c>
      <c r="K187" s="37">
        <f>sales[[#This Row],[Amount]]-sales[[#This Row],[Cost]]</f>
        <v>2548.67</v>
      </c>
    </row>
    <row r="188" spans="4:11" x14ac:dyDescent="0.35">
      <c r="D188" s="37" t="s">
        <v>30</v>
      </c>
      <c r="E188" s="37" t="s">
        <v>21</v>
      </c>
      <c r="F188" s="37" t="s">
        <v>25</v>
      </c>
      <c r="G188" s="38">
        <v>4438</v>
      </c>
      <c r="H188" s="38">
        <v>246</v>
      </c>
      <c r="I188" s="37">
        <f>_xlfn.XLOOKUP(sales[[#This Row],[Product]],product[Product],product[Cost per unit])</f>
        <v>3.11</v>
      </c>
      <c r="J188" s="37">
        <f>sales[[#This Row],[Units]]*sales[[#This Row],[Cost per Unit]]</f>
        <v>765.06</v>
      </c>
      <c r="K188" s="37">
        <f>sales[[#This Row],[Amount]]-sales[[#This Row],[Cost]]</f>
        <v>3672.94</v>
      </c>
    </row>
    <row r="189" spans="4:11" x14ac:dyDescent="0.35">
      <c r="D189" s="35" t="s">
        <v>32</v>
      </c>
      <c r="E189" s="35" t="s">
        <v>11</v>
      </c>
      <c r="F189" s="35" t="s">
        <v>40</v>
      </c>
      <c r="G189" s="36">
        <v>4480</v>
      </c>
      <c r="H189" s="36">
        <v>357</v>
      </c>
      <c r="I189" s="37">
        <f>_xlfn.XLOOKUP(sales[[#This Row],[Product]],product[Product],product[Cost per unit])</f>
        <v>7.16</v>
      </c>
      <c r="J189" s="37">
        <f>sales[[#This Row],[Units]]*sales[[#This Row],[Cost per Unit]]</f>
        <v>2556.12</v>
      </c>
      <c r="K189" s="37">
        <f>sales[[#This Row],[Amount]]-sales[[#This Row],[Cost]]</f>
        <v>1923.88</v>
      </c>
    </row>
    <row r="190" spans="4:11" x14ac:dyDescent="0.35">
      <c r="D190" s="35" t="s">
        <v>30</v>
      </c>
      <c r="E190" s="35" t="s">
        <v>7</v>
      </c>
      <c r="F190" s="35" t="s">
        <v>25</v>
      </c>
      <c r="G190" s="36">
        <v>4487</v>
      </c>
      <c r="H190" s="36">
        <v>111</v>
      </c>
      <c r="I190" s="37">
        <f>_xlfn.XLOOKUP(sales[[#This Row],[Product]],product[Product],product[Cost per unit])</f>
        <v>3.11</v>
      </c>
      <c r="J190" s="37">
        <f>sales[[#This Row],[Units]]*sales[[#This Row],[Cost per Unit]]</f>
        <v>345.21</v>
      </c>
      <c r="K190" s="37">
        <f>sales[[#This Row],[Amount]]-sales[[#This Row],[Cost]]</f>
        <v>4141.79</v>
      </c>
    </row>
    <row r="191" spans="4:11" x14ac:dyDescent="0.35">
      <c r="D191" s="35" t="s">
        <v>30</v>
      </c>
      <c r="E191" s="35" t="s">
        <v>7</v>
      </c>
      <c r="F191" s="35" t="s">
        <v>23</v>
      </c>
      <c r="G191" s="36">
        <v>4487</v>
      </c>
      <c r="H191" s="36">
        <v>333</v>
      </c>
      <c r="I191" s="37">
        <f>_xlfn.XLOOKUP(sales[[#This Row],[Product]],product[Product],product[Cost per unit])</f>
        <v>8.7899999999999991</v>
      </c>
      <c r="J191" s="37">
        <f>sales[[#This Row],[Units]]*sales[[#This Row],[Cost per Unit]]</f>
        <v>2927.0699999999997</v>
      </c>
      <c r="K191" s="37">
        <f>sales[[#This Row],[Amount]]-sales[[#This Row],[Cost]]</f>
        <v>1559.9300000000003</v>
      </c>
    </row>
    <row r="192" spans="4:11" x14ac:dyDescent="0.35">
      <c r="D192" s="35" t="s">
        <v>30</v>
      </c>
      <c r="E192" s="35" t="s">
        <v>11</v>
      </c>
      <c r="F192" s="35" t="s">
        <v>29</v>
      </c>
      <c r="G192" s="36">
        <v>4585</v>
      </c>
      <c r="H192" s="36">
        <v>240</v>
      </c>
      <c r="I192" s="37">
        <f>_xlfn.XLOOKUP(sales[[#This Row],[Product]],product[Product],product[Cost per unit])</f>
        <v>7.64</v>
      </c>
      <c r="J192" s="37">
        <f>sales[[#This Row],[Units]]*sales[[#This Row],[Cost per Unit]]</f>
        <v>1833.6</v>
      </c>
      <c r="K192" s="37">
        <f>sales[[#This Row],[Amount]]-sales[[#This Row],[Cost]]</f>
        <v>2751.4</v>
      </c>
    </row>
    <row r="193" spans="4:11" x14ac:dyDescent="0.35">
      <c r="D193" s="35" t="s">
        <v>35</v>
      </c>
      <c r="E193" s="35" t="s">
        <v>7</v>
      </c>
      <c r="F193" s="35" t="s">
        <v>40</v>
      </c>
      <c r="G193" s="36">
        <v>4592</v>
      </c>
      <c r="H193" s="36">
        <v>324</v>
      </c>
      <c r="I193" s="37">
        <f>_xlfn.XLOOKUP(sales[[#This Row],[Product]],product[Product],product[Cost per unit])</f>
        <v>7.16</v>
      </c>
      <c r="J193" s="37">
        <f>sales[[#This Row],[Units]]*sales[[#This Row],[Cost per Unit]]</f>
        <v>2319.84</v>
      </c>
      <c r="K193" s="37">
        <f>sales[[#This Row],[Amount]]-sales[[#This Row],[Cost]]</f>
        <v>2272.16</v>
      </c>
    </row>
    <row r="194" spans="4:11" x14ac:dyDescent="0.35">
      <c r="D194" s="35" t="s">
        <v>30</v>
      </c>
      <c r="E194" s="35" t="s">
        <v>11</v>
      </c>
      <c r="F194" s="35" t="s">
        <v>13</v>
      </c>
      <c r="G194" s="36">
        <v>4606</v>
      </c>
      <c r="H194" s="36">
        <v>63</v>
      </c>
      <c r="I194" s="37">
        <f>_xlfn.XLOOKUP(sales[[#This Row],[Product]],product[Product],product[Cost per unit])</f>
        <v>11.7</v>
      </c>
      <c r="J194" s="37">
        <f>sales[[#This Row],[Units]]*sales[[#This Row],[Cost per Unit]]</f>
        <v>737.09999999999991</v>
      </c>
      <c r="K194" s="37">
        <f>sales[[#This Row],[Amount]]-sales[[#This Row],[Cost]]</f>
        <v>3868.9</v>
      </c>
    </row>
    <row r="195" spans="4:11" x14ac:dyDescent="0.35">
      <c r="D195" s="37" t="s">
        <v>43</v>
      </c>
      <c r="E195" s="37" t="s">
        <v>7</v>
      </c>
      <c r="F195" s="37" t="s">
        <v>36</v>
      </c>
      <c r="G195" s="38">
        <v>4683</v>
      </c>
      <c r="H195" s="38">
        <v>30</v>
      </c>
      <c r="I195" s="37">
        <f>_xlfn.XLOOKUP(sales[[#This Row],[Product]],product[Product],product[Cost per unit])</f>
        <v>6.49</v>
      </c>
      <c r="J195" s="37">
        <f>sales[[#This Row],[Units]]*sales[[#This Row],[Cost per Unit]]</f>
        <v>194.70000000000002</v>
      </c>
      <c r="K195" s="37">
        <f>sales[[#This Row],[Amount]]-sales[[#This Row],[Cost]]</f>
        <v>4488.3</v>
      </c>
    </row>
    <row r="196" spans="4:11" x14ac:dyDescent="0.35">
      <c r="D196" s="37" t="s">
        <v>6</v>
      </c>
      <c r="E196" s="37" t="s">
        <v>11</v>
      </c>
      <c r="F196" s="37" t="s">
        <v>23</v>
      </c>
      <c r="G196" s="38">
        <v>4725</v>
      </c>
      <c r="H196" s="38">
        <v>174</v>
      </c>
      <c r="I196" s="37">
        <f>_xlfn.XLOOKUP(sales[[#This Row],[Product]],product[Product],product[Cost per unit])</f>
        <v>8.7899999999999991</v>
      </c>
      <c r="J196" s="37">
        <f>sales[[#This Row],[Units]]*sales[[#This Row],[Cost per Unit]]</f>
        <v>1529.4599999999998</v>
      </c>
      <c r="K196" s="37">
        <f>sales[[#This Row],[Amount]]-sales[[#This Row],[Cost]]</f>
        <v>3195.54</v>
      </c>
    </row>
    <row r="197" spans="4:11" x14ac:dyDescent="0.35">
      <c r="D197" s="35" t="s">
        <v>32</v>
      </c>
      <c r="E197" s="35" t="s">
        <v>11</v>
      </c>
      <c r="F197" s="35" t="s">
        <v>27</v>
      </c>
      <c r="G197" s="36">
        <v>4753</v>
      </c>
      <c r="H197" s="36">
        <v>246</v>
      </c>
      <c r="I197" s="37">
        <f>_xlfn.XLOOKUP(sales[[#This Row],[Product]],product[Product],product[Cost per unit])</f>
        <v>5.79</v>
      </c>
      <c r="J197" s="37">
        <f>sales[[#This Row],[Units]]*sales[[#This Row],[Cost per Unit]]</f>
        <v>1424.34</v>
      </c>
      <c r="K197" s="37">
        <f>sales[[#This Row],[Amount]]-sales[[#This Row],[Cost]]</f>
        <v>3328.66</v>
      </c>
    </row>
    <row r="198" spans="4:11" x14ac:dyDescent="0.35">
      <c r="D198" s="37" t="s">
        <v>10</v>
      </c>
      <c r="E198" s="37" t="s">
        <v>11</v>
      </c>
      <c r="F198" s="37" t="s">
        <v>41</v>
      </c>
      <c r="G198" s="38">
        <v>4753</v>
      </c>
      <c r="H198" s="38">
        <v>300</v>
      </c>
      <c r="I198" s="37">
        <f>_xlfn.XLOOKUP(sales[[#This Row],[Product]],product[Product],product[Cost per unit])</f>
        <v>16.73</v>
      </c>
      <c r="J198" s="37">
        <f>sales[[#This Row],[Units]]*sales[[#This Row],[Cost per Unit]]</f>
        <v>5019</v>
      </c>
      <c r="K198" s="37">
        <f>sales[[#This Row],[Amount]]-sales[[#This Row],[Cost]]</f>
        <v>-266</v>
      </c>
    </row>
    <row r="199" spans="4:11" x14ac:dyDescent="0.35">
      <c r="D199" s="35" t="s">
        <v>16</v>
      </c>
      <c r="E199" s="35" t="s">
        <v>11</v>
      </c>
      <c r="F199" s="35" t="s">
        <v>9</v>
      </c>
      <c r="G199" s="36">
        <v>4760</v>
      </c>
      <c r="H199" s="36">
        <v>69</v>
      </c>
      <c r="I199" s="37">
        <f>_xlfn.XLOOKUP(sales[[#This Row],[Product]],product[Product],product[Cost per unit])</f>
        <v>9.33</v>
      </c>
      <c r="J199" s="37">
        <f>sales[[#This Row],[Units]]*sales[[#This Row],[Cost per Unit]]</f>
        <v>643.77</v>
      </c>
      <c r="K199" s="37">
        <f>sales[[#This Row],[Amount]]-sales[[#This Row],[Cost]]</f>
        <v>4116.2299999999996</v>
      </c>
    </row>
    <row r="200" spans="4:11" x14ac:dyDescent="0.35">
      <c r="D200" s="35" t="s">
        <v>20</v>
      </c>
      <c r="E200" s="35" t="s">
        <v>11</v>
      </c>
      <c r="F200" s="35" t="s">
        <v>8</v>
      </c>
      <c r="G200" s="36">
        <v>4781</v>
      </c>
      <c r="H200" s="36">
        <v>123</v>
      </c>
      <c r="I200" s="37">
        <f>_xlfn.XLOOKUP(sales[[#This Row],[Product]],product[Product],product[Cost per unit])</f>
        <v>14.49</v>
      </c>
      <c r="J200" s="37">
        <f>sales[[#This Row],[Units]]*sales[[#This Row],[Cost per Unit]]</f>
        <v>1782.27</v>
      </c>
      <c r="K200" s="37">
        <f>sales[[#This Row],[Amount]]-sales[[#This Row],[Cost]]</f>
        <v>2998.73</v>
      </c>
    </row>
    <row r="201" spans="4:11" x14ac:dyDescent="0.35">
      <c r="D201" s="37" t="s">
        <v>34</v>
      </c>
      <c r="E201" s="37" t="s">
        <v>21</v>
      </c>
      <c r="F201" s="37" t="s">
        <v>19</v>
      </c>
      <c r="G201" s="38">
        <v>4802</v>
      </c>
      <c r="H201" s="38">
        <v>36</v>
      </c>
      <c r="I201" s="37">
        <f>_xlfn.XLOOKUP(sales[[#This Row],[Product]],product[Product],product[Cost per unit])</f>
        <v>11.73</v>
      </c>
      <c r="J201" s="37">
        <f>sales[[#This Row],[Units]]*sales[[#This Row],[Cost per Unit]]</f>
        <v>422.28000000000003</v>
      </c>
      <c r="K201" s="37">
        <f>sales[[#This Row],[Amount]]-sales[[#This Row],[Cost]]</f>
        <v>4379.72</v>
      </c>
    </row>
    <row r="202" spans="4:11" x14ac:dyDescent="0.35">
      <c r="D202" s="37" t="s">
        <v>43</v>
      </c>
      <c r="E202" s="37" t="s">
        <v>21</v>
      </c>
      <c r="F202" s="37" t="s">
        <v>33</v>
      </c>
      <c r="G202" s="38">
        <v>4858</v>
      </c>
      <c r="H202" s="38">
        <v>279</v>
      </c>
      <c r="I202" s="37">
        <f>_xlfn.XLOOKUP(sales[[#This Row],[Product]],product[Product],product[Cost per unit])</f>
        <v>9</v>
      </c>
      <c r="J202" s="37">
        <f>sales[[#This Row],[Units]]*sales[[#This Row],[Cost per Unit]]</f>
        <v>2511</v>
      </c>
      <c r="K202" s="37">
        <f>sales[[#This Row],[Amount]]-sales[[#This Row],[Cost]]</f>
        <v>2347</v>
      </c>
    </row>
    <row r="203" spans="4:11" x14ac:dyDescent="0.35">
      <c r="D203" s="37" t="s">
        <v>16</v>
      </c>
      <c r="E203" s="37" t="s">
        <v>38</v>
      </c>
      <c r="F203" s="37" t="s">
        <v>36</v>
      </c>
      <c r="G203" s="38">
        <v>4935</v>
      </c>
      <c r="H203" s="38">
        <v>126</v>
      </c>
      <c r="I203" s="37">
        <f>_xlfn.XLOOKUP(sales[[#This Row],[Product]],product[Product],product[Cost per unit])</f>
        <v>6.49</v>
      </c>
      <c r="J203" s="37">
        <f>sales[[#This Row],[Units]]*sales[[#This Row],[Cost per Unit]]</f>
        <v>817.74</v>
      </c>
      <c r="K203" s="37">
        <f>sales[[#This Row],[Amount]]-sales[[#This Row],[Cost]]</f>
        <v>4117.26</v>
      </c>
    </row>
    <row r="204" spans="4:11" x14ac:dyDescent="0.35">
      <c r="D204" s="37" t="s">
        <v>20</v>
      </c>
      <c r="E204" s="37" t="s">
        <v>7</v>
      </c>
      <c r="F204" s="37" t="s">
        <v>36</v>
      </c>
      <c r="G204" s="38">
        <v>4949</v>
      </c>
      <c r="H204" s="38">
        <v>189</v>
      </c>
      <c r="I204" s="37">
        <f>_xlfn.XLOOKUP(sales[[#This Row],[Product]],product[Product],product[Cost per unit])</f>
        <v>6.49</v>
      </c>
      <c r="J204" s="37">
        <f>sales[[#This Row],[Units]]*sales[[#This Row],[Cost per Unit]]</f>
        <v>1226.6100000000001</v>
      </c>
      <c r="K204" s="37">
        <f>sales[[#This Row],[Amount]]-sales[[#This Row],[Cost]]</f>
        <v>3722.39</v>
      </c>
    </row>
    <row r="205" spans="4:11" x14ac:dyDescent="0.35">
      <c r="D205" s="37" t="s">
        <v>35</v>
      </c>
      <c r="E205" s="37" t="s">
        <v>21</v>
      </c>
      <c r="F205" s="37" t="s">
        <v>39</v>
      </c>
      <c r="G205" s="38">
        <v>4956</v>
      </c>
      <c r="H205" s="38">
        <v>171</v>
      </c>
      <c r="I205" s="37">
        <f>_xlfn.XLOOKUP(sales[[#This Row],[Product]],product[Product],product[Cost per unit])</f>
        <v>5.6</v>
      </c>
      <c r="J205" s="37">
        <f>sales[[#This Row],[Units]]*sales[[#This Row],[Cost per Unit]]</f>
        <v>957.59999999999991</v>
      </c>
      <c r="K205" s="37">
        <f>sales[[#This Row],[Amount]]-sales[[#This Row],[Cost]]</f>
        <v>3998.4</v>
      </c>
    </row>
    <row r="206" spans="4:11" x14ac:dyDescent="0.35">
      <c r="D206" s="37" t="s">
        <v>20</v>
      </c>
      <c r="E206" s="37" t="s">
        <v>17</v>
      </c>
      <c r="F206" s="37" t="s">
        <v>25</v>
      </c>
      <c r="G206" s="38">
        <v>4970</v>
      </c>
      <c r="H206" s="38">
        <v>156</v>
      </c>
      <c r="I206" s="37">
        <f>_xlfn.XLOOKUP(sales[[#This Row],[Product]],product[Product],product[Cost per unit])</f>
        <v>3.11</v>
      </c>
      <c r="J206" s="37">
        <f>sales[[#This Row],[Units]]*sales[[#This Row],[Cost per Unit]]</f>
        <v>485.15999999999997</v>
      </c>
      <c r="K206" s="37">
        <f>sales[[#This Row],[Amount]]-sales[[#This Row],[Cost]]</f>
        <v>4484.84</v>
      </c>
    </row>
    <row r="207" spans="4:11" x14ac:dyDescent="0.35">
      <c r="D207" s="37" t="s">
        <v>32</v>
      </c>
      <c r="E207" s="37" t="s">
        <v>7</v>
      </c>
      <c r="F207" s="37" t="s">
        <v>13</v>
      </c>
      <c r="G207" s="38">
        <v>4991</v>
      </c>
      <c r="H207" s="38">
        <v>12</v>
      </c>
      <c r="I207" s="37">
        <f>_xlfn.XLOOKUP(sales[[#This Row],[Product]],product[Product],product[Cost per unit])</f>
        <v>11.7</v>
      </c>
      <c r="J207" s="37">
        <f>sales[[#This Row],[Units]]*sales[[#This Row],[Cost per Unit]]</f>
        <v>140.39999999999998</v>
      </c>
      <c r="K207" s="37">
        <f>sales[[#This Row],[Amount]]-sales[[#This Row],[Cost]]</f>
        <v>4850.6000000000004</v>
      </c>
    </row>
    <row r="208" spans="4:11" x14ac:dyDescent="0.35">
      <c r="D208" s="35" t="s">
        <v>43</v>
      </c>
      <c r="E208" s="35" t="s">
        <v>38</v>
      </c>
      <c r="F208" s="35" t="s">
        <v>39</v>
      </c>
      <c r="G208" s="36">
        <v>4991</v>
      </c>
      <c r="H208" s="36">
        <v>9</v>
      </c>
      <c r="I208" s="37">
        <f>_xlfn.XLOOKUP(sales[[#This Row],[Product]],product[Product],product[Cost per unit])</f>
        <v>5.6</v>
      </c>
      <c r="J208" s="37">
        <f>sales[[#This Row],[Units]]*sales[[#This Row],[Cost per Unit]]</f>
        <v>50.4</v>
      </c>
      <c r="K208" s="37">
        <f>sales[[#This Row],[Amount]]-sales[[#This Row],[Cost]]</f>
        <v>4940.6000000000004</v>
      </c>
    </row>
    <row r="209" spans="4:11" x14ac:dyDescent="0.35">
      <c r="D209" s="37" t="s">
        <v>10</v>
      </c>
      <c r="E209" s="37" t="s">
        <v>11</v>
      </c>
      <c r="F209" s="37" t="s">
        <v>28</v>
      </c>
      <c r="G209" s="38">
        <v>5012</v>
      </c>
      <c r="H209" s="38">
        <v>210</v>
      </c>
      <c r="I209" s="37">
        <f>_xlfn.XLOOKUP(sales[[#This Row],[Product]],product[Product],product[Cost per unit])</f>
        <v>9.77</v>
      </c>
      <c r="J209" s="37">
        <f>sales[[#This Row],[Units]]*sales[[#This Row],[Cost per Unit]]</f>
        <v>2051.6999999999998</v>
      </c>
      <c r="K209" s="37">
        <f>sales[[#This Row],[Amount]]-sales[[#This Row],[Cost]]</f>
        <v>2960.3</v>
      </c>
    </row>
    <row r="210" spans="4:11" x14ac:dyDescent="0.35">
      <c r="D210" s="37" t="s">
        <v>10</v>
      </c>
      <c r="E210" s="37" t="s">
        <v>17</v>
      </c>
      <c r="F210" s="37" t="s">
        <v>36</v>
      </c>
      <c r="G210" s="38">
        <v>5019</v>
      </c>
      <c r="H210" s="38">
        <v>150</v>
      </c>
      <c r="I210" s="37">
        <f>_xlfn.XLOOKUP(sales[[#This Row],[Product]],product[Product],product[Cost per unit])</f>
        <v>6.49</v>
      </c>
      <c r="J210" s="37">
        <f>sales[[#This Row],[Units]]*sales[[#This Row],[Cost per Unit]]</f>
        <v>973.5</v>
      </c>
      <c r="K210" s="37">
        <f>sales[[#This Row],[Amount]]-sales[[#This Row],[Cost]]</f>
        <v>4045.5</v>
      </c>
    </row>
    <row r="211" spans="4:11" x14ac:dyDescent="0.35">
      <c r="D211" s="37" t="s">
        <v>6</v>
      </c>
      <c r="E211" s="37" t="s">
        <v>38</v>
      </c>
      <c r="F211" s="37" t="s">
        <v>25</v>
      </c>
      <c r="G211" s="38">
        <v>5019</v>
      </c>
      <c r="H211" s="38">
        <v>156</v>
      </c>
      <c r="I211" s="37">
        <f>_xlfn.XLOOKUP(sales[[#This Row],[Product]],product[Product],product[Cost per unit])</f>
        <v>3.11</v>
      </c>
      <c r="J211" s="37">
        <f>sales[[#This Row],[Units]]*sales[[#This Row],[Cost per Unit]]</f>
        <v>485.15999999999997</v>
      </c>
      <c r="K211" s="37">
        <f>sales[[#This Row],[Amount]]-sales[[#This Row],[Cost]]</f>
        <v>4533.84</v>
      </c>
    </row>
    <row r="212" spans="4:11" x14ac:dyDescent="0.35">
      <c r="D212" s="35" t="s">
        <v>32</v>
      </c>
      <c r="E212" s="35" t="s">
        <v>26</v>
      </c>
      <c r="F212" s="35" t="s">
        <v>12</v>
      </c>
      <c r="G212" s="36">
        <v>5075</v>
      </c>
      <c r="H212" s="36">
        <v>21</v>
      </c>
      <c r="I212" s="37">
        <f>_xlfn.XLOOKUP(sales[[#This Row],[Product]],product[Product],product[Cost per unit])</f>
        <v>8.65</v>
      </c>
      <c r="J212" s="37">
        <f>sales[[#This Row],[Units]]*sales[[#This Row],[Cost per Unit]]</f>
        <v>181.65</v>
      </c>
      <c r="K212" s="37">
        <f>sales[[#This Row],[Amount]]-sales[[#This Row],[Cost]]</f>
        <v>4893.3500000000004</v>
      </c>
    </row>
    <row r="213" spans="4:11" x14ac:dyDescent="0.35">
      <c r="D213" s="35" t="s">
        <v>30</v>
      </c>
      <c r="E213" s="35" t="s">
        <v>11</v>
      </c>
      <c r="F213" s="35" t="s">
        <v>42</v>
      </c>
      <c r="G213" s="36">
        <v>5194</v>
      </c>
      <c r="H213" s="36">
        <v>288</v>
      </c>
      <c r="I213" s="37">
        <f>_xlfn.XLOOKUP(sales[[#This Row],[Product]],product[Product],product[Cost per unit])</f>
        <v>10.38</v>
      </c>
      <c r="J213" s="37">
        <f>sales[[#This Row],[Units]]*sales[[#This Row],[Cost per Unit]]</f>
        <v>2989.44</v>
      </c>
      <c r="K213" s="37">
        <f>sales[[#This Row],[Amount]]-sales[[#This Row],[Cost]]</f>
        <v>2204.56</v>
      </c>
    </row>
    <row r="214" spans="4:11" x14ac:dyDescent="0.35">
      <c r="D214" s="35" t="s">
        <v>32</v>
      </c>
      <c r="E214" s="35" t="s">
        <v>21</v>
      </c>
      <c r="F214" s="35" t="s">
        <v>39</v>
      </c>
      <c r="G214" s="36">
        <v>5236</v>
      </c>
      <c r="H214" s="36">
        <v>51</v>
      </c>
      <c r="I214" s="37">
        <f>_xlfn.XLOOKUP(sales[[#This Row],[Product]],product[Product],product[Cost per unit])</f>
        <v>5.6</v>
      </c>
      <c r="J214" s="37">
        <f>sales[[#This Row],[Units]]*sales[[#This Row],[Cost per Unit]]</f>
        <v>285.59999999999997</v>
      </c>
      <c r="K214" s="37">
        <f>sales[[#This Row],[Amount]]-sales[[#This Row],[Cost]]</f>
        <v>4950.3999999999996</v>
      </c>
    </row>
    <row r="215" spans="4:11" x14ac:dyDescent="0.35">
      <c r="D215" s="37" t="s">
        <v>30</v>
      </c>
      <c r="E215" s="37" t="s">
        <v>7</v>
      </c>
      <c r="F215" s="37" t="s">
        <v>39</v>
      </c>
      <c r="G215" s="38">
        <v>5306</v>
      </c>
      <c r="H215" s="38">
        <v>0</v>
      </c>
      <c r="I215" s="37">
        <f>_xlfn.XLOOKUP(sales[[#This Row],[Product]],product[Product],product[Cost per unit])</f>
        <v>5.6</v>
      </c>
      <c r="J215" s="37">
        <f>sales[[#This Row],[Units]]*sales[[#This Row],[Cost per Unit]]</f>
        <v>0</v>
      </c>
      <c r="K215" s="37">
        <f>sales[[#This Row],[Amount]]-sales[[#This Row],[Cost]]</f>
        <v>5306</v>
      </c>
    </row>
    <row r="216" spans="4:11" x14ac:dyDescent="0.35">
      <c r="D216" s="35" t="s">
        <v>43</v>
      </c>
      <c r="E216" s="35" t="s">
        <v>38</v>
      </c>
      <c r="F216" s="35" t="s">
        <v>29</v>
      </c>
      <c r="G216" s="36">
        <v>5355</v>
      </c>
      <c r="H216" s="36">
        <v>204</v>
      </c>
      <c r="I216" s="37">
        <f>_xlfn.XLOOKUP(sales[[#This Row],[Product]],product[Product],product[Cost per unit])</f>
        <v>7.64</v>
      </c>
      <c r="J216" s="37">
        <f>sales[[#This Row],[Units]]*sales[[#This Row],[Cost per Unit]]</f>
        <v>1558.56</v>
      </c>
      <c r="K216" s="37">
        <f>sales[[#This Row],[Amount]]-sales[[#This Row],[Cost]]</f>
        <v>3796.44</v>
      </c>
    </row>
    <row r="217" spans="4:11" x14ac:dyDescent="0.35">
      <c r="D217" s="37" t="s">
        <v>6</v>
      </c>
      <c r="E217" s="37" t="s">
        <v>17</v>
      </c>
      <c r="F217" s="37" t="s">
        <v>22</v>
      </c>
      <c r="G217" s="38">
        <v>5439</v>
      </c>
      <c r="H217" s="38">
        <v>30</v>
      </c>
      <c r="I217" s="37">
        <f>_xlfn.XLOOKUP(sales[[#This Row],[Product]],product[Product],product[Cost per unit])</f>
        <v>13.15</v>
      </c>
      <c r="J217" s="37">
        <f>sales[[#This Row],[Units]]*sales[[#This Row],[Cost per Unit]]</f>
        <v>394.5</v>
      </c>
      <c r="K217" s="37">
        <f>sales[[#This Row],[Amount]]-sales[[#This Row],[Cost]]</f>
        <v>5044.5</v>
      </c>
    </row>
    <row r="218" spans="4:11" x14ac:dyDescent="0.35">
      <c r="D218" s="35" t="s">
        <v>32</v>
      </c>
      <c r="E218" s="35" t="s">
        <v>26</v>
      </c>
      <c r="F218" s="35" t="s">
        <v>29</v>
      </c>
      <c r="G218" s="36">
        <v>5474</v>
      </c>
      <c r="H218" s="36">
        <v>168</v>
      </c>
      <c r="I218" s="37">
        <f>_xlfn.XLOOKUP(sales[[#This Row],[Product]],product[Product],product[Cost per unit])</f>
        <v>7.64</v>
      </c>
      <c r="J218" s="37">
        <f>sales[[#This Row],[Units]]*sales[[#This Row],[Cost per Unit]]</f>
        <v>1283.52</v>
      </c>
      <c r="K218" s="37">
        <f>sales[[#This Row],[Amount]]-sales[[#This Row],[Cost]]</f>
        <v>4190.4799999999996</v>
      </c>
    </row>
    <row r="219" spans="4:11" x14ac:dyDescent="0.35">
      <c r="D219" s="37" t="s">
        <v>30</v>
      </c>
      <c r="E219" s="37" t="s">
        <v>17</v>
      </c>
      <c r="F219" s="37" t="s">
        <v>40</v>
      </c>
      <c r="G219" s="38">
        <v>5551</v>
      </c>
      <c r="H219" s="38">
        <v>252</v>
      </c>
      <c r="I219" s="37">
        <f>_xlfn.XLOOKUP(sales[[#This Row],[Product]],product[Product],product[Cost per unit])</f>
        <v>7.16</v>
      </c>
      <c r="J219" s="37">
        <f>sales[[#This Row],[Units]]*sales[[#This Row],[Cost per Unit]]</f>
        <v>1804.32</v>
      </c>
      <c r="K219" s="37">
        <f>sales[[#This Row],[Amount]]-sales[[#This Row],[Cost]]</f>
        <v>3746.6800000000003</v>
      </c>
    </row>
    <row r="220" spans="4:11" x14ac:dyDescent="0.35">
      <c r="D220" s="35" t="s">
        <v>43</v>
      </c>
      <c r="E220" s="35" t="s">
        <v>26</v>
      </c>
      <c r="F220" s="35" t="s">
        <v>13</v>
      </c>
      <c r="G220" s="36">
        <v>5586</v>
      </c>
      <c r="H220" s="36">
        <v>525</v>
      </c>
      <c r="I220" s="37">
        <f>_xlfn.XLOOKUP(sales[[#This Row],[Product]],product[Product],product[Cost per unit])</f>
        <v>11.7</v>
      </c>
      <c r="J220" s="37">
        <f>sales[[#This Row],[Units]]*sales[[#This Row],[Cost per Unit]]</f>
        <v>6142.5</v>
      </c>
      <c r="K220" s="37">
        <f>sales[[#This Row],[Amount]]-sales[[#This Row],[Cost]]</f>
        <v>-556.5</v>
      </c>
    </row>
    <row r="221" spans="4:11" x14ac:dyDescent="0.35">
      <c r="D221" s="35" t="s">
        <v>6</v>
      </c>
      <c r="E221" s="35" t="s">
        <v>26</v>
      </c>
      <c r="F221" s="35" t="s">
        <v>9</v>
      </c>
      <c r="G221" s="36">
        <v>5670</v>
      </c>
      <c r="H221" s="36">
        <v>297</v>
      </c>
      <c r="I221" s="37">
        <f>_xlfn.XLOOKUP(sales[[#This Row],[Product]],product[Product],product[Cost per unit])</f>
        <v>9.33</v>
      </c>
      <c r="J221" s="37">
        <f>sales[[#This Row],[Units]]*sales[[#This Row],[Cost per Unit]]</f>
        <v>2771.01</v>
      </c>
      <c r="K221" s="37">
        <f>sales[[#This Row],[Amount]]-sales[[#This Row],[Cost]]</f>
        <v>2898.99</v>
      </c>
    </row>
    <row r="222" spans="4:11" x14ac:dyDescent="0.35">
      <c r="D222" s="37" t="s">
        <v>30</v>
      </c>
      <c r="E222" s="37" t="s">
        <v>26</v>
      </c>
      <c r="F222" s="37" t="s">
        <v>42</v>
      </c>
      <c r="G222" s="38">
        <v>5677</v>
      </c>
      <c r="H222" s="38">
        <v>258</v>
      </c>
      <c r="I222" s="37">
        <f>_xlfn.XLOOKUP(sales[[#This Row],[Product]],product[Product],product[Cost per unit])</f>
        <v>10.38</v>
      </c>
      <c r="J222" s="37">
        <f>sales[[#This Row],[Units]]*sales[[#This Row],[Cost per Unit]]</f>
        <v>2678.0400000000004</v>
      </c>
      <c r="K222" s="37">
        <f>sales[[#This Row],[Amount]]-sales[[#This Row],[Cost]]</f>
        <v>2998.9599999999996</v>
      </c>
    </row>
    <row r="223" spans="4:11" x14ac:dyDescent="0.35">
      <c r="D223" s="37" t="s">
        <v>6</v>
      </c>
      <c r="E223" s="37" t="s">
        <v>21</v>
      </c>
      <c r="F223" s="37" t="s">
        <v>19</v>
      </c>
      <c r="G223" s="38">
        <v>5775</v>
      </c>
      <c r="H223" s="38">
        <v>42</v>
      </c>
      <c r="I223" s="37">
        <f>_xlfn.XLOOKUP(sales[[#This Row],[Product]],product[Product],product[Cost per unit])</f>
        <v>11.73</v>
      </c>
      <c r="J223" s="37">
        <f>sales[[#This Row],[Units]]*sales[[#This Row],[Cost per Unit]]</f>
        <v>492.66</v>
      </c>
      <c r="K223" s="37">
        <f>sales[[#This Row],[Amount]]-sales[[#This Row],[Cost]]</f>
        <v>5282.34</v>
      </c>
    </row>
    <row r="224" spans="4:11" x14ac:dyDescent="0.35">
      <c r="D224" s="37" t="s">
        <v>6</v>
      </c>
      <c r="E224" s="37" t="s">
        <v>21</v>
      </c>
      <c r="F224" s="37" t="s">
        <v>28</v>
      </c>
      <c r="G224" s="38">
        <v>5817</v>
      </c>
      <c r="H224" s="38">
        <v>12</v>
      </c>
      <c r="I224" s="37">
        <f>_xlfn.XLOOKUP(sales[[#This Row],[Product]],product[Product],product[Cost per unit])</f>
        <v>9.77</v>
      </c>
      <c r="J224" s="37">
        <f>sales[[#This Row],[Units]]*sales[[#This Row],[Cost per Unit]]</f>
        <v>117.24</v>
      </c>
      <c r="K224" s="37">
        <f>sales[[#This Row],[Amount]]-sales[[#This Row],[Cost]]</f>
        <v>5699.76</v>
      </c>
    </row>
    <row r="225" spans="4:11" x14ac:dyDescent="0.35">
      <c r="D225" s="35" t="s">
        <v>16</v>
      </c>
      <c r="E225" s="35" t="s">
        <v>26</v>
      </c>
      <c r="F225" s="35" t="s">
        <v>28</v>
      </c>
      <c r="G225" s="36">
        <v>5915</v>
      </c>
      <c r="H225" s="36">
        <v>3</v>
      </c>
      <c r="I225" s="37">
        <f>_xlfn.XLOOKUP(sales[[#This Row],[Product]],product[Product],product[Cost per unit])</f>
        <v>9.77</v>
      </c>
      <c r="J225" s="37">
        <f>sales[[#This Row],[Units]]*sales[[#This Row],[Cost per Unit]]</f>
        <v>29.31</v>
      </c>
      <c r="K225" s="37">
        <f>sales[[#This Row],[Amount]]-sales[[#This Row],[Cost]]</f>
        <v>5885.69</v>
      </c>
    </row>
    <row r="226" spans="4:11" x14ac:dyDescent="0.35">
      <c r="D226" s="35" t="s">
        <v>34</v>
      </c>
      <c r="E226" s="35" t="s">
        <v>21</v>
      </c>
      <c r="F226" s="35" t="s">
        <v>42</v>
      </c>
      <c r="G226" s="36">
        <v>6027</v>
      </c>
      <c r="H226" s="36">
        <v>144</v>
      </c>
      <c r="I226" s="37">
        <f>_xlfn.XLOOKUP(sales[[#This Row],[Product]],product[Product],product[Cost per unit])</f>
        <v>10.38</v>
      </c>
      <c r="J226" s="37">
        <f>sales[[#This Row],[Units]]*sales[[#This Row],[Cost per Unit]]</f>
        <v>1494.72</v>
      </c>
      <c r="K226" s="37">
        <f>sales[[#This Row],[Amount]]-sales[[#This Row],[Cost]]</f>
        <v>4532.28</v>
      </c>
    </row>
    <row r="227" spans="4:11" x14ac:dyDescent="0.35">
      <c r="D227" s="35" t="s">
        <v>20</v>
      </c>
      <c r="E227" s="35" t="s">
        <v>21</v>
      </c>
      <c r="F227" s="35" t="s">
        <v>25</v>
      </c>
      <c r="G227" s="36">
        <v>6048</v>
      </c>
      <c r="H227" s="36">
        <v>27</v>
      </c>
      <c r="I227" s="37">
        <f>_xlfn.XLOOKUP(sales[[#This Row],[Product]],product[Product],product[Cost per unit])</f>
        <v>3.11</v>
      </c>
      <c r="J227" s="37">
        <f>sales[[#This Row],[Units]]*sales[[#This Row],[Cost per Unit]]</f>
        <v>83.97</v>
      </c>
      <c r="K227" s="37">
        <f>sales[[#This Row],[Amount]]-sales[[#This Row],[Cost]]</f>
        <v>5964.03</v>
      </c>
    </row>
    <row r="228" spans="4:11" x14ac:dyDescent="0.35">
      <c r="D228" s="37" t="s">
        <v>32</v>
      </c>
      <c r="E228" s="37" t="s">
        <v>17</v>
      </c>
      <c r="F228" s="37" t="s">
        <v>18</v>
      </c>
      <c r="G228" s="38">
        <v>6111</v>
      </c>
      <c r="H228" s="38">
        <v>3</v>
      </c>
      <c r="I228" s="37">
        <f>_xlfn.XLOOKUP(sales[[#This Row],[Product]],product[Product],product[Cost per unit])</f>
        <v>6.47</v>
      </c>
      <c r="J228" s="37">
        <f>sales[[#This Row],[Units]]*sales[[#This Row],[Cost per Unit]]</f>
        <v>19.41</v>
      </c>
      <c r="K228" s="37">
        <f>sales[[#This Row],[Amount]]-sales[[#This Row],[Cost]]</f>
        <v>6091.59</v>
      </c>
    </row>
    <row r="229" spans="4:11" x14ac:dyDescent="0.35">
      <c r="D229" s="37" t="s">
        <v>20</v>
      </c>
      <c r="E229" s="37" t="s">
        <v>17</v>
      </c>
      <c r="F229" s="37" t="s">
        <v>12</v>
      </c>
      <c r="G229" s="38">
        <v>6118</v>
      </c>
      <c r="H229" s="38">
        <v>9</v>
      </c>
      <c r="I229" s="37">
        <f>_xlfn.XLOOKUP(sales[[#This Row],[Product]],product[Product],product[Cost per unit])</f>
        <v>8.65</v>
      </c>
      <c r="J229" s="37">
        <f>sales[[#This Row],[Units]]*sales[[#This Row],[Cost per Unit]]</f>
        <v>77.850000000000009</v>
      </c>
      <c r="K229" s="37">
        <f>sales[[#This Row],[Amount]]-sales[[#This Row],[Cost]]</f>
        <v>6040.15</v>
      </c>
    </row>
    <row r="230" spans="4:11" x14ac:dyDescent="0.35">
      <c r="D230" s="35" t="s">
        <v>16</v>
      </c>
      <c r="E230" s="35" t="s">
        <v>17</v>
      </c>
      <c r="F230" s="35" t="s">
        <v>8</v>
      </c>
      <c r="G230" s="36">
        <v>6118</v>
      </c>
      <c r="H230" s="36">
        <v>174</v>
      </c>
      <c r="I230" s="37">
        <f>_xlfn.XLOOKUP(sales[[#This Row],[Product]],product[Product],product[Cost per unit])</f>
        <v>14.49</v>
      </c>
      <c r="J230" s="37">
        <f>sales[[#This Row],[Units]]*sales[[#This Row],[Cost per Unit]]</f>
        <v>2521.2600000000002</v>
      </c>
      <c r="K230" s="37">
        <f>sales[[#This Row],[Amount]]-sales[[#This Row],[Cost]]</f>
        <v>3596.74</v>
      </c>
    </row>
    <row r="231" spans="4:11" x14ac:dyDescent="0.35">
      <c r="D231" s="37" t="s">
        <v>6</v>
      </c>
      <c r="E231" s="37" t="s">
        <v>26</v>
      </c>
      <c r="F231" s="37" t="s">
        <v>15</v>
      </c>
      <c r="G231" s="38">
        <v>6125</v>
      </c>
      <c r="H231" s="38">
        <v>102</v>
      </c>
      <c r="I231" s="37">
        <f>_xlfn.XLOOKUP(sales[[#This Row],[Product]],product[Product],product[Cost per unit])</f>
        <v>11.88</v>
      </c>
      <c r="J231" s="37">
        <f>sales[[#This Row],[Units]]*sales[[#This Row],[Cost per Unit]]</f>
        <v>1211.76</v>
      </c>
      <c r="K231" s="37">
        <f>sales[[#This Row],[Amount]]-sales[[#This Row],[Cost]]</f>
        <v>4913.24</v>
      </c>
    </row>
    <row r="232" spans="4:11" x14ac:dyDescent="0.35">
      <c r="D232" s="35" t="s">
        <v>6</v>
      </c>
      <c r="E232" s="35" t="s">
        <v>7</v>
      </c>
      <c r="F232" s="35" t="s">
        <v>41</v>
      </c>
      <c r="G232" s="36">
        <v>6132</v>
      </c>
      <c r="H232" s="36">
        <v>93</v>
      </c>
      <c r="I232" s="37">
        <f>_xlfn.XLOOKUP(sales[[#This Row],[Product]],product[Product],product[Cost per unit])</f>
        <v>16.73</v>
      </c>
      <c r="J232" s="37">
        <f>sales[[#This Row],[Units]]*sales[[#This Row],[Cost per Unit]]</f>
        <v>1555.89</v>
      </c>
      <c r="K232" s="37">
        <f>sales[[#This Row],[Amount]]-sales[[#This Row],[Cost]]</f>
        <v>4576.1099999999997</v>
      </c>
    </row>
    <row r="233" spans="4:11" x14ac:dyDescent="0.35">
      <c r="D233" s="37" t="s">
        <v>32</v>
      </c>
      <c r="E233" s="37" t="s">
        <v>17</v>
      </c>
      <c r="F233" s="37" t="s">
        <v>9</v>
      </c>
      <c r="G233" s="38">
        <v>6146</v>
      </c>
      <c r="H233" s="38">
        <v>63</v>
      </c>
      <c r="I233" s="37">
        <f>_xlfn.XLOOKUP(sales[[#This Row],[Product]],product[Product],product[Cost per unit])</f>
        <v>9.33</v>
      </c>
      <c r="J233" s="37">
        <f>sales[[#This Row],[Units]]*sales[[#This Row],[Cost per Unit]]</f>
        <v>587.79</v>
      </c>
      <c r="K233" s="37">
        <f>sales[[#This Row],[Amount]]-sales[[#This Row],[Cost]]</f>
        <v>5558.21</v>
      </c>
    </row>
    <row r="234" spans="4:11" x14ac:dyDescent="0.35">
      <c r="D234" s="35" t="s">
        <v>10</v>
      </c>
      <c r="E234" s="35" t="s">
        <v>7</v>
      </c>
      <c r="F234" s="35" t="s">
        <v>39</v>
      </c>
      <c r="G234" s="36">
        <v>6279</v>
      </c>
      <c r="H234" s="36">
        <v>45</v>
      </c>
      <c r="I234" s="37">
        <f>_xlfn.XLOOKUP(sales[[#This Row],[Product]],product[Product],product[Cost per unit])</f>
        <v>5.6</v>
      </c>
      <c r="J234" s="37">
        <f>sales[[#This Row],[Units]]*sales[[#This Row],[Cost per Unit]]</f>
        <v>251.99999999999997</v>
      </c>
      <c r="K234" s="37">
        <f>sales[[#This Row],[Amount]]-sales[[#This Row],[Cost]]</f>
        <v>6027</v>
      </c>
    </row>
    <row r="235" spans="4:11" x14ac:dyDescent="0.35">
      <c r="D235" s="37" t="s">
        <v>32</v>
      </c>
      <c r="E235" s="37" t="s">
        <v>38</v>
      </c>
      <c r="F235" s="37" t="s">
        <v>28</v>
      </c>
      <c r="G235" s="38">
        <v>6279</v>
      </c>
      <c r="H235" s="38">
        <v>237</v>
      </c>
      <c r="I235" s="37">
        <f>_xlfn.XLOOKUP(sales[[#This Row],[Product]],product[Product],product[Cost per unit])</f>
        <v>9.77</v>
      </c>
      <c r="J235" s="37">
        <f>sales[[#This Row],[Units]]*sales[[#This Row],[Cost per Unit]]</f>
        <v>2315.4899999999998</v>
      </c>
      <c r="K235" s="37">
        <f>sales[[#This Row],[Amount]]-sales[[#This Row],[Cost]]</f>
        <v>3963.51</v>
      </c>
    </row>
    <row r="236" spans="4:11" x14ac:dyDescent="0.35">
      <c r="D236" s="37" t="s">
        <v>35</v>
      </c>
      <c r="E236" s="37" t="s">
        <v>38</v>
      </c>
      <c r="F236" s="37" t="s">
        <v>22</v>
      </c>
      <c r="G236" s="38">
        <v>6300</v>
      </c>
      <c r="H236" s="38">
        <v>42</v>
      </c>
      <c r="I236" s="37">
        <f>_xlfn.XLOOKUP(sales[[#This Row],[Product]],product[Product],product[Cost per unit])</f>
        <v>13.15</v>
      </c>
      <c r="J236" s="37">
        <f>sales[[#This Row],[Units]]*sales[[#This Row],[Cost per Unit]]</f>
        <v>552.30000000000007</v>
      </c>
      <c r="K236" s="37">
        <f>sales[[#This Row],[Amount]]-sales[[#This Row],[Cost]]</f>
        <v>5747.7</v>
      </c>
    </row>
    <row r="237" spans="4:11" x14ac:dyDescent="0.35">
      <c r="D237" s="35" t="s">
        <v>32</v>
      </c>
      <c r="E237" s="35" t="s">
        <v>17</v>
      </c>
      <c r="F237" s="35" t="s">
        <v>36</v>
      </c>
      <c r="G237" s="36">
        <v>6314</v>
      </c>
      <c r="H237" s="36">
        <v>15</v>
      </c>
      <c r="I237" s="37">
        <f>_xlfn.XLOOKUP(sales[[#This Row],[Product]],product[Product],product[Cost per unit])</f>
        <v>6.49</v>
      </c>
      <c r="J237" s="37">
        <f>sales[[#This Row],[Units]]*sales[[#This Row],[Cost per Unit]]</f>
        <v>97.350000000000009</v>
      </c>
      <c r="K237" s="37">
        <f>sales[[#This Row],[Amount]]-sales[[#This Row],[Cost]]</f>
        <v>6216.65</v>
      </c>
    </row>
    <row r="238" spans="4:11" x14ac:dyDescent="0.35">
      <c r="D238" s="37" t="s">
        <v>6</v>
      </c>
      <c r="E238" s="37" t="s">
        <v>21</v>
      </c>
      <c r="F238" s="37" t="s">
        <v>41</v>
      </c>
      <c r="G238" s="38">
        <v>6370</v>
      </c>
      <c r="H238" s="38">
        <v>30</v>
      </c>
      <c r="I238" s="37">
        <f>_xlfn.XLOOKUP(sales[[#This Row],[Product]],product[Product],product[Cost per unit])</f>
        <v>16.73</v>
      </c>
      <c r="J238" s="37">
        <f>sales[[#This Row],[Units]]*sales[[#This Row],[Cost per Unit]]</f>
        <v>501.90000000000003</v>
      </c>
      <c r="K238" s="37">
        <f>sales[[#This Row],[Amount]]-sales[[#This Row],[Cost]]</f>
        <v>5868.1</v>
      </c>
    </row>
    <row r="239" spans="4:11" x14ac:dyDescent="0.35">
      <c r="D239" s="37" t="s">
        <v>30</v>
      </c>
      <c r="E239" s="37" t="s">
        <v>7</v>
      </c>
      <c r="F239" s="37" t="s">
        <v>24</v>
      </c>
      <c r="G239" s="38">
        <v>6391</v>
      </c>
      <c r="H239" s="38">
        <v>48</v>
      </c>
      <c r="I239" s="37">
        <f>_xlfn.XLOOKUP(sales[[#This Row],[Product]],product[Product],product[Cost per unit])</f>
        <v>12.37</v>
      </c>
      <c r="J239" s="37">
        <f>sales[[#This Row],[Units]]*sales[[#This Row],[Cost per Unit]]</f>
        <v>593.76</v>
      </c>
      <c r="K239" s="37">
        <f>sales[[#This Row],[Amount]]-sales[[#This Row],[Cost]]</f>
        <v>5797.24</v>
      </c>
    </row>
    <row r="240" spans="4:11" x14ac:dyDescent="0.35">
      <c r="D240" s="35" t="s">
        <v>16</v>
      </c>
      <c r="E240" s="35" t="s">
        <v>7</v>
      </c>
      <c r="F240" s="35" t="s">
        <v>37</v>
      </c>
      <c r="G240" s="36">
        <v>6398</v>
      </c>
      <c r="H240" s="36">
        <v>102</v>
      </c>
      <c r="I240" s="37">
        <f>_xlfn.XLOOKUP(sales[[#This Row],[Product]],product[Product],product[Cost per unit])</f>
        <v>4.97</v>
      </c>
      <c r="J240" s="37">
        <f>sales[[#This Row],[Units]]*sales[[#This Row],[Cost per Unit]]</f>
        <v>506.94</v>
      </c>
      <c r="K240" s="37">
        <f>sales[[#This Row],[Amount]]-sales[[#This Row],[Cost]]</f>
        <v>5891.06</v>
      </c>
    </row>
    <row r="241" spans="4:11" x14ac:dyDescent="0.35">
      <c r="D241" s="35" t="s">
        <v>10</v>
      </c>
      <c r="E241" s="35" t="s">
        <v>26</v>
      </c>
      <c r="F241" s="35" t="s">
        <v>33</v>
      </c>
      <c r="G241" s="36">
        <v>6433</v>
      </c>
      <c r="H241" s="36">
        <v>78</v>
      </c>
      <c r="I241" s="37">
        <f>_xlfn.XLOOKUP(sales[[#This Row],[Product]],product[Product],product[Cost per unit])</f>
        <v>9</v>
      </c>
      <c r="J241" s="37">
        <f>sales[[#This Row],[Units]]*sales[[#This Row],[Cost per Unit]]</f>
        <v>702</v>
      </c>
      <c r="K241" s="37">
        <f>sales[[#This Row],[Amount]]-sales[[#This Row],[Cost]]</f>
        <v>5731</v>
      </c>
    </row>
    <row r="242" spans="4:11" x14ac:dyDescent="0.35">
      <c r="D242" s="37" t="s">
        <v>30</v>
      </c>
      <c r="E242" s="37" t="s">
        <v>7</v>
      </c>
      <c r="F242" s="37" t="s">
        <v>8</v>
      </c>
      <c r="G242" s="38">
        <v>6454</v>
      </c>
      <c r="H242" s="38">
        <v>54</v>
      </c>
      <c r="I242" s="37">
        <f>_xlfn.XLOOKUP(sales[[#This Row],[Product]],product[Product],product[Cost per unit])</f>
        <v>14.49</v>
      </c>
      <c r="J242" s="37">
        <f>sales[[#This Row],[Units]]*sales[[#This Row],[Cost per Unit]]</f>
        <v>782.46</v>
      </c>
      <c r="K242" s="37">
        <f>sales[[#This Row],[Amount]]-sales[[#This Row],[Cost]]</f>
        <v>5671.54</v>
      </c>
    </row>
    <row r="243" spans="4:11" x14ac:dyDescent="0.35">
      <c r="D243" s="37" t="s">
        <v>34</v>
      </c>
      <c r="E243" s="37" t="s">
        <v>26</v>
      </c>
      <c r="F243" s="37" t="s">
        <v>42</v>
      </c>
      <c r="G243" s="38">
        <v>6580</v>
      </c>
      <c r="H243" s="38">
        <v>183</v>
      </c>
      <c r="I243" s="37">
        <f>_xlfn.XLOOKUP(sales[[#This Row],[Product]],product[Product],product[Cost per unit])</f>
        <v>10.38</v>
      </c>
      <c r="J243" s="37">
        <f>sales[[#This Row],[Units]]*sales[[#This Row],[Cost per Unit]]</f>
        <v>1899.5400000000002</v>
      </c>
      <c r="K243" s="37">
        <f>sales[[#This Row],[Amount]]-sales[[#This Row],[Cost]]</f>
        <v>4680.46</v>
      </c>
    </row>
    <row r="244" spans="4:11" x14ac:dyDescent="0.35">
      <c r="D244" s="35" t="s">
        <v>30</v>
      </c>
      <c r="E244" s="35" t="s">
        <v>7</v>
      </c>
      <c r="F244" s="35" t="s">
        <v>13</v>
      </c>
      <c r="G244" s="36">
        <v>6608</v>
      </c>
      <c r="H244" s="36">
        <v>225</v>
      </c>
      <c r="I244" s="37">
        <f>_xlfn.XLOOKUP(sales[[#This Row],[Product]],product[Product],product[Cost per unit])</f>
        <v>11.7</v>
      </c>
      <c r="J244" s="37">
        <f>sales[[#This Row],[Units]]*sales[[#This Row],[Cost per Unit]]</f>
        <v>2632.5</v>
      </c>
      <c r="K244" s="37">
        <f>sales[[#This Row],[Amount]]-sales[[#This Row],[Cost]]</f>
        <v>3975.5</v>
      </c>
    </row>
    <row r="245" spans="4:11" x14ac:dyDescent="0.35">
      <c r="D245" s="37" t="s">
        <v>35</v>
      </c>
      <c r="E245" s="37" t="s">
        <v>11</v>
      </c>
      <c r="F245" s="37" t="s">
        <v>19</v>
      </c>
      <c r="G245" s="38">
        <v>6657</v>
      </c>
      <c r="H245" s="38">
        <v>276</v>
      </c>
      <c r="I245" s="37">
        <f>_xlfn.XLOOKUP(sales[[#This Row],[Product]],product[Product],product[Cost per unit])</f>
        <v>11.73</v>
      </c>
      <c r="J245" s="37">
        <f>sales[[#This Row],[Units]]*sales[[#This Row],[Cost per Unit]]</f>
        <v>3237.48</v>
      </c>
      <c r="K245" s="37">
        <f>sales[[#This Row],[Amount]]-sales[[#This Row],[Cost]]</f>
        <v>3419.52</v>
      </c>
    </row>
    <row r="246" spans="4:11" x14ac:dyDescent="0.35">
      <c r="D246" s="35" t="s">
        <v>43</v>
      </c>
      <c r="E246" s="35" t="s">
        <v>17</v>
      </c>
      <c r="F246" s="35" t="s">
        <v>12</v>
      </c>
      <c r="G246" s="36">
        <v>6657</v>
      </c>
      <c r="H246" s="36">
        <v>303</v>
      </c>
      <c r="I246" s="37">
        <f>_xlfn.XLOOKUP(sales[[#This Row],[Product]],product[Product],product[Cost per unit])</f>
        <v>8.65</v>
      </c>
      <c r="J246" s="37">
        <f>sales[[#This Row],[Units]]*sales[[#This Row],[Cost per Unit]]</f>
        <v>2620.9500000000003</v>
      </c>
      <c r="K246" s="37">
        <f>sales[[#This Row],[Amount]]-sales[[#This Row],[Cost]]</f>
        <v>4036.0499999999997</v>
      </c>
    </row>
    <row r="247" spans="4:11" x14ac:dyDescent="0.35">
      <c r="D247" s="37" t="s">
        <v>10</v>
      </c>
      <c r="E247" s="37" t="s">
        <v>11</v>
      </c>
      <c r="F247" s="37" t="s">
        <v>12</v>
      </c>
      <c r="G247" s="38">
        <v>6706</v>
      </c>
      <c r="H247" s="38">
        <v>459</v>
      </c>
      <c r="I247" s="37">
        <f>_xlfn.XLOOKUP(sales[[#This Row],[Product]],product[Product],product[Cost per unit])</f>
        <v>8.65</v>
      </c>
      <c r="J247" s="37">
        <f>sales[[#This Row],[Units]]*sales[[#This Row],[Cost per Unit]]</f>
        <v>3970.3500000000004</v>
      </c>
      <c r="K247" s="37">
        <f>sales[[#This Row],[Amount]]-sales[[#This Row],[Cost]]</f>
        <v>2735.6499999999996</v>
      </c>
    </row>
    <row r="248" spans="4:11" x14ac:dyDescent="0.35">
      <c r="D248" s="37" t="s">
        <v>20</v>
      </c>
      <c r="E248" s="37" t="s">
        <v>38</v>
      </c>
      <c r="F248" s="37" t="s">
        <v>12</v>
      </c>
      <c r="G248" s="38">
        <v>6734</v>
      </c>
      <c r="H248" s="38">
        <v>123</v>
      </c>
      <c r="I248" s="37">
        <f>_xlfn.XLOOKUP(sales[[#This Row],[Product]],product[Product],product[Cost per unit])</f>
        <v>8.65</v>
      </c>
      <c r="J248" s="37">
        <f>sales[[#This Row],[Units]]*sales[[#This Row],[Cost per Unit]]</f>
        <v>1063.95</v>
      </c>
      <c r="K248" s="37">
        <f>sales[[#This Row],[Amount]]-sales[[#This Row],[Cost]]</f>
        <v>5670.05</v>
      </c>
    </row>
    <row r="249" spans="4:11" x14ac:dyDescent="0.35">
      <c r="D249" s="37" t="s">
        <v>6</v>
      </c>
      <c r="E249" s="37" t="s">
        <v>38</v>
      </c>
      <c r="F249" s="37" t="s">
        <v>39</v>
      </c>
      <c r="G249" s="38">
        <v>6748</v>
      </c>
      <c r="H249" s="38">
        <v>48</v>
      </c>
      <c r="I249" s="37">
        <f>_xlfn.XLOOKUP(sales[[#This Row],[Product]],product[Product],product[Cost per unit])</f>
        <v>5.6</v>
      </c>
      <c r="J249" s="37">
        <f>sales[[#This Row],[Units]]*sales[[#This Row],[Cost per Unit]]</f>
        <v>268.79999999999995</v>
      </c>
      <c r="K249" s="37">
        <f>sales[[#This Row],[Amount]]-sales[[#This Row],[Cost]]</f>
        <v>6479.2</v>
      </c>
    </row>
    <row r="250" spans="4:11" x14ac:dyDescent="0.35">
      <c r="D250" s="37" t="s">
        <v>30</v>
      </c>
      <c r="E250" s="37" t="s">
        <v>11</v>
      </c>
      <c r="F250" s="37" t="s">
        <v>8</v>
      </c>
      <c r="G250" s="38">
        <v>6755</v>
      </c>
      <c r="H250" s="38">
        <v>252</v>
      </c>
      <c r="I250" s="37">
        <f>_xlfn.XLOOKUP(sales[[#This Row],[Product]],product[Product],product[Cost per unit])</f>
        <v>14.49</v>
      </c>
      <c r="J250" s="37">
        <f>sales[[#This Row],[Units]]*sales[[#This Row],[Cost per Unit]]</f>
        <v>3651.48</v>
      </c>
      <c r="K250" s="37">
        <f>sales[[#This Row],[Amount]]-sales[[#This Row],[Cost]]</f>
        <v>3103.52</v>
      </c>
    </row>
    <row r="251" spans="4:11" x14ac:dyDescent="0.35">
      <c r="D251" s="35" t="s">
        <v>20</v>
      </c>
      <c r="E251" s="35" t="s">
        <v>7</v>
      </c>
      <c r="F251" s="35" t="s">
        <v>39</v>
      </c>
      <c r="G251" s="36">
        <v>6818</v>
      </c>
      <c r="H251" s="36">
        <v>6</v>
      </c>
      <c r="I251" s="37">
        <f>_xlfn.XLOOKUP(sales[[#This Row],[Product]],product[Product],product[Cost per unit])</f>
        <v>5.6</v>
      </c>
      <c r="J251" s="37">
        <f>sales[[#This Row],[Units]]*sales[[#This Row],[Cost per Unit]]</f>
        <v>33.599999999999994</v>
      </c>
      <c r="K251" s="37">
        <f>sales[[#This Row],[Amount]]-sales[[#This Row],[Cost]]</f>
        <v>6784.4</v>
      </c>
    </row>
    <row r="252" spans="4:11" x14ac:dyDescent="0.35">
      <c r="D252" s="37" t="s">
        <v>14</v>
      </c>
      <c r="E252" s="37" t="s">
        <v>38</v>
      </c>
      <c r="F252" s="37" t="s">
        <v>33</v>
      </c>
      <c r="G252" s="38">
        <v>6832</v>
      </c>
      <c r="H252" s="38">
        <v>27</v>
      </c>
      <c r="I252" s="37">
        <f>_xlfn.XLOOKUP(sales[[#This Row],[Product]],product[Product],product[Cost per unit])</f>
        <v>9</v>
      </c>
      <c r="J252" s="37">
        <f>sales[[#This Row],[Units]]*sales[[#This Row],[Cost per Unit]]</f>
        <v>243</v>
      </c>
      <c r="K252" s="37">
        <f>sales[[#This Row],[Amount]]-sales[[#This Row],[Cost]]</f>
        <v>6589</v>
      </c>
    </row>
    <row r="253" spans="4:11" x14ac:dyDescent="0.35">
      <c r="D253" s="35" t="s">
        <v>6</v>
      </c>
      <c r="E253" s="35" t="s">
        <v>11</v>
      </c>
      <c r="F253" s="35" t="s">
        <v>28</v>
      </c>
      <c r="G253" s="36">
        <v>6853</v>
      </c>
      <c r="H253" s="36">
        <v>372</v>
      </c>
      <c r="I253" s="37">
        <f>_xlfn.XLOOKUP(sales[[#This Row],[Product]],product[Product],product[Cost per unit])</f>
        <v>9.77</v>
      </c>
      <c r="J253" s="37">
        <f>sales[[#This Row],[Units]]*sales[[#This Row],[Cost per Unit]]</f>
        <v>3634.44</v>
      </c>
      <c r="K253" s="37">
        <f>sales[[#This Row],[Amount]]-sales[[#This Row],[Cost]]</f>
        <v>3218.56</v>
      </c>
    </row>
    <row r="254" spans="4:11" x14ac:dyDescent="0.35">
      <c r="D254" s="35" t="s">
        <v>43</v>
      </c>
      <c r="E254" s="35" t="s">
        <v>26</v>
      </c>
      <c r="F254" s="35" t="s">
        <v>15</v>
      </c>
      <c r="G254" s="36">
        <v>6860</v>
      </c>
      <c r="H254" s="36">
        <v>126</v>
      </c>
      <c r="I254" s="37">
        <f>_xlfn.XLOOKUP(sales[[#This Row],[Product]],product[Product],product[Cost per unit])</f>
        <v>11.88</v>
      </c>
      <c r="J254" s="37">
        <f>sales[[#This Row],[Units]]*sales[[#This Row],[Cost per Unit]]</f>
        <v>1496.88</v>
      </c>
      <c r="K254" s="37">
        <f>sales[[#This Row],[Amount]]-sales[[#This Row],[Cost]]</f>
        <v>5363.12</v>
      </c>
    </row>
    <row r="255" spans="4:11" x14ac:dyDescent="0.35">
      <c r="D255" s="37" t="s">
        <v>32</v>
      </c>
      <c r="E255" s="37" t="s">
        <v>21</v>
      </c>
      <c r="F255" s="37" t="s">
        <v>28</v>
      </c>
      <c r="G255" s="38">
        <v>6909</v>
      </c>
      <c r="H255" s="38">
        <v>81</v>
      </c>
      <c r="I255" s="37">
        <f>_xlfn.XLOOKUP(sales[[#This Row],[Product]],product[Product],product[Cost per unit])</f>
        <v>9.77</v>
      </c>
      <c r="J255" s="37">
        <f>sales[[#This Row],[Units]]*sales[[#This Row],[Cost per Unit]]</f>
        <v>791.37</v>
      </c>
      <c r="K255" s="37">
        <f>sales[[#This Row],[Amount]]-sales[[#This Row],[Cost]]</f>
        <v>6117.63</v>
      </c>
    </row>
    <row r="256" spans="4:11" x14ac:dyDescent="0.35">
      <c r="D256" s="35" t="s">
        <v>32</v>
      </c>
      <c r="E256" s="35" t="s">
        <v>38</v>
      </c>
      <c r="F256" s="35" t="s">
        <v>41</v>
      </c>
      <c r="G256" s="36">
        <v>6986</v>
      </c>
      <c r="H256" s="36">
        <v>21</v>
      </c>
      <c r="I256" s="37">
        <f>_xlfn.XLOOKUP(sales[[#This Row],[Product]],product[Product],product[Cost per unit])</f>
        <v>16.73</v>
      </c>
      <c r="J256" s="37">
        <f>sales[[#This Row],[Units]]*sales[[#This Row],[Cost per Unit]]</f>
        <v>351.33</v>
      </c>
      <c r="K256" s="37">
        <f>sales[[#This Row],[Amount]]-sales[[#This Row],[Cost]]</f>
        <v>6634.67</v>
      </c>
    </row>
    <row r="257" spans="4:11" x14ac:dyDescent="0.35">
      <c r="D257" s="35" t="s">
        <v>10</v>
      </c>
      <c r="E257" s="35" t="s">
        <v>21</v>
      </c>
      <c r="F257" s="35" t="s">
        <v>8</v>
      </c>
      <c r="G257" s="36">
        <v>7021</v>
      </c>
      <c r="H257" s="36">
        <v>183</v>
      </c>
      <c r="I257" s="37">
        <f>_xlfn.XLOOKUP(sales[[#This Row],[Product]],product[Product],product[Cost per unit])</f>
        <v>14.49</v>
      </c>
      <c r="J257" s="37">
        <f>sales[[#This Row],[Units]]*sales[[#This Row],[Cost per Unit]]</f>
        <v>2651.67</v>
      </c>
      <c r="K257" s="37">
        <f>sales[[#This Row],[Amount]]-sales[[#This Row],[Cost]]</f>
        <v>4369.33</v>
      </c>
    </row>
    <row r="258" spans="4:11" x14ac:dyDescent="0.35">
      <c r="D258" s="35" t="s">
        <v>32</v>
      </c>
      <c r="E258" s="35" t="s">
        <v>26</v>
      </c>
      <c r="F258" s="35" t="s">
        <v>9</v>
      </c>
      <c r="G258" s="36">
        <v>7189</v>
      </c>
      <c r="H258" s="36">
        <v>54</v>
      </c>
      <c r="I258" s="37">
        <f>_xlfn.XLOOKUP(sales[[#This Row],[Product]],product[Product],product[Cost per unit])</f>
        <v>9.33</v>
      </c>
      <c r="J258" s="37">
        <f>sales[[#This Row],[Units]]*sales[[#This Row],[Cost per Unit]]</f>
        <v>503.82</v>
      </c>
      <c r="K258" s="37">
        <f>sales[[#This Row],[Amount]]-sales[[#This Row],[Cost]]</f>
        <v>6685.18</v>
      </c>
    </row>
    <row r="259" spans="4:11" x14ac:dyDescent="0.35">
      <c r="D259" s="37" t="s">
        <v>35</v>
      </c>
      <c r="E259" s="37" t="s">
        <v>38</v>
      </c>
      <c r="F259" s="37" t="s">
        <v>13</v>
      </c>
      <c r="G259" s="38">
        <v>7259</v>
      </c>
      <c r="H259" s="38">
        <v>276</v>
      </c>
      <c r="I259" s="37">
        <f>_xlfn.XLOOKUP(sales[[#This Row],[Product]],product[Product],product[Cost per unit])</f>
        <v>11.7</v>
      </c>
      <c r="J259" s="37">
        <f>sales[[#This Row],[Units]]*sales[[#This Row],[Cost per Unit]]</f>
        <v>3229.2</v>
      </c>
      <c r="K259" s="37">
        <f>sales[[#This Row],[Amount]]-sales[[#This Row],[Cost]]</f>
        <v>4029.8</v>
      </c>
    </row>
    <row r="260" spans="4:11" x14ac:dyDescent="0.35">
      <c r="D260" s="35" t="s">
        <v>14</v>
      </c>
      <c r="E260" s="35" t="s">
        <v>7</v>
      </c>
      <c r="F260" s="35" t="s">
        <v>31</v>
      </c>
      <c r="G260" s="36">
        <v>7273</v>
      </c>
      <c r="H260" s="36">
        <v>96</v>
      </c>
      <c r="I260" s="37">
        <f>_xlfn.XLOOKUP(sales[[#This Row],[Product]],product[Product],product[Cost per unit])</f>
        <v>10.62</v>
      </c>
      <c r="J260" s="37">
        <f>sales[[#This Row],[Units]]*sales[[#This Row],[Cost per Unit]]</f>
        <v>1019.52</v>
      </c>
      <c r="K260" s="37">
        <f>sales[[#This Row],[Amount]]-sales[[#This Row],[Cost]]</f>
        <v>6253.48</v>
      </c>
    </row>
    <row r="261" spans="4:11" x14ac:dyDescent="0.35">
      <c r="D261" s="35" t="s">
        <v>32</v>
      </c>
      <c r="E261" s="35" t="s">
        <v>38</v>
      </c>
      <c r="F261" s="35" t="s">
        <v>19</v>
      </c>
      <c r="G261" s="36">
        <v>7280</v>
      </c>
      <c r="H261" s="36">
        <v>201</v>
      </c>
      <c r="I261" s="37">
        <f>_xlfn.XLOOKUP(sales[[#This Row],[Product]],product[Product],product[Cost per unit])</f>
        <v>11.73</v>
      </c>
      <c r="J261" s="37">
        <f>sales[[#This Row],[Units]]*sales[[#This Row],[Cost per Unit]]</f>
        <v>2357.73</v>
      </c>
      <c r="K261" s="37">
        <f>sales[[#This Row],[Amount]]-sales[[#This Row],[Cost]]</f>
        <v>4922.2700000000004</v>
      </c>
    </row>
    <row r="262" spans="4:11" x14ac:dyDescent="0.35">
      <c r="D262" s="37" t="s">
        <v>35</v>
      </c>
      <c r="E262" s="37" t="s">
        <v>7</v>
      </c>
      <c r="F262" s="37" t="s">
        <v>42</v>
      </c>
      <c r="G262" s="38">
        <v>7308</v>
      </c>
      <c r="H262" s="38">
        <v>327</v>
      </c>
      <c r="I262" s="37">
        <f>_xlfn.XLOOKUP(sales[[#This Row],[Product]],product[Product],product[Cost per unit])</f>
        <v>10.38</v>
      </c>
      <c r="J262" s="37">
        <f>sales[[#This Row],[Units]]*sales[[#This Row],[Cost per Unit]]</f>
        <v>3394.26</v>
      </c>
      <c r="K262" s="37">
        <f>sales[[#This Row],[Amount]]-sales[[#This Row],[Cost]]</f>
        <v>3913.74</v>
      </c>
    </row>
    <row r="263" spans="4:11" x14ac:dyDescent="0.35">
      <c r="D263" s="37" t="s">
        <v>20</v>
      </c>
      <c r="E263" s="37" t="s">
        <v>26</v>
      </c>
      <c r="F263" s="37" t="s">
        <v>33</v>
      </c>
      <c r="G263" s="38">
        <v>7322</v>
      </c>
      <c r="H263" s="38">
        <v>36</v>
      </c>
      <c r="I263" s="37">
        <f>_xlfn.XLOOKUP(sales[[#This Row],[Product]],product[Product],product[Cost per unit])</f>
        <v>9</v>
      </c>
      <c r="J263" s="37">
        <f>sales[[#This Row],[Units]]*sales[[#This Row],[Cost per Unit]]</f>
        <v>324</v>
      </c>
      <c r="K263" s="37">
        <f>sales[[#This Row],[Amount]]-sales[[#This Row],[Cost]]</f>
        <v>6998</v>
      </c>
    </row>
    <row r="264" spans="4:11" x14ac:dyDescent="0.35">
      <c r="D264" s="37" t="s">
        <v>16</v>
      </c>
      <c r="E264" s="37" t="s">
        <v>11</v>
      </c>
      <c r="F264" s="37" t="s">
        <v>42</v>
      </c>
      <c r="G264" s="38">
        <v>7455</v>
      </c>
      <c r="H264" s="38">
        <v>216</v>
      </c>
      <c r="I264" s="37">
        <f>_xlfn.XLOOKUP(sales[[#This Row],[Product]],product[Product],product[Cost per unit])</f>
        <v>10.38</v>
      </c>
      <c r="J264" s="37">
        <f>sales[[#This Row],[Units]]*sales[[#This Row],[Cost per Unit]]</f>
        <v>2242.0800000000004</v>
      </c>
      <c r="K264" s="37">
        <f>sales[[#This Row],[Amount]]-sales[[#This Row],[Cost]]</f>
        <v>5212.92</v>
      </c>
    </row>
    <row r="265" spans="4:11" x14ac:dyDescent="0.35">
      <c r="D265" s="37" t="s">
        <v>32</v>
      </c>
      <c r="E265" s="37" t="s">
        <v>26</v>
      </c>
      <c r="F265" s="37" t="s">
        <v>22</v>
      </c>
      <c r="G265" s="38">
        <v>7483</v>
      </c>
      <c r="H265" s="38">
        <v>45</v>
      </c>
      <c r="I265" s="37">
        <f>_xlfn.XLOOKUP(sales[[#This Row],[Product]],product[Product],product[Cost per unit])</f>
        <v>13.15</v>
      </c>
      <c r="J265" s="37">
        <f>sales[[#This Row],[Units]]*sales[[#This Row],[Cost per Unit]]</f>
        <v>591.75</v>
      </c>
      <c r="K265" s="37">
        <f>sales[[#This Row],[Amount]]-sales[[#This Row],[Cost]]</f>
        <v>6891.25</v>
      </c>
    </row>
    <row r="266" spans="4:11" x14ac:dyDescent="0.35">
      <c r="D266" s="37" t="s">
        <v>34</v>
      </c>
      <c r="E266" s="37" t="s">
        <v>38</v>
      </c>
      <c r="F266" s="37" t="s">
        <v>29</v>
      </c>
      <c r="G266" s="38">
        <v>7511</v>
      </c>
      <c r="H266" s="38">
        <v>120</v>
      </c>
      <c r="I266" s="37">
        <f>_xlfn.XLOOKUP(sales[[#This Row],[Product]],product[Product],product[Cost per unit])</f>
        <v>7.64</v>
      </c>
      <c r="J266" s="37">
        <f>sales[[#This Row],[Units]]*sales[[#This Row],[Cost per Unit]]</f>
        <v>916.8</v>
      </c>
      <c r="K266" s="37">
        <f>sales[[#This Row],[Amount]]-sales[[#This Row],[Cost]]</f>
        <v>6594.2</v>
      </c>
    </row>
    <row r="267" spans="4:11" x14ac:dyDescent="0.35">
      <c r="D267" s="35" t="s">
        <v>34</v>
      </c>
      <c r="E267" s="35" t="s">
        <v>21</v>
      </c>
      <c r="F267" s="35" t="s">
        <v>33</v>
      </c>
      <c r="G267" s="36">
        <v>7651</v>
      </c>
      <c r="H267" s="36">
        <v>213</v>
      </c>
      <c r="I267" s="37">
        <f>_xlfn.XLOOKUP(sales[[#This Row],[Product]],product[Product],product[Cost per unit])</f>
        <v>9</v>
      </c>
      <c r="J267" s="37">
        <f>sales[[#This Row],[Units]]*sales[[#This Row],[Cost per Unit]]</f>
        <v>1917</v>
      </c>
      <c r="K267" s="37">
        <f>sales[[#This Row],[Amount]]-sales[[#This Row],[Cost]]</f>
        <v>5734</v>
      </c>
    </row>
    <row r="268" spans="4:11" x14ac:dyDescent="0.35">
      <c r="D268" s="35" t="s">
        <v>20</v>
      </c>
      <c r="E268" s="35" t="s">
        <v>7</v>
      </c>
      <c r="F268" s="35" t="s">
        <v>27</v>
      </c>
      <c r="G268" s="36">
        <v>7693</v>
      </c>
      <c r="H268" s="36">
        <v>87</v>
      </c>
      <c r="I268" s="37">
        <f>_xlfn.XLOOKUP(sales[[#This Row],[Product]],product[Product],product[Cost per unit])</f>
        <v>5.79</v>
      </c>
      <c r="J268" s="37">
        <f>sales[[#This Row],[Units]]*sales[[#This Row],[Cost per Unit]]</f>
        <v>503.73</v>
      </c>
      <c r="K268" s="37">
        <f>sales[[#This Row],[Amount]]-sales[[#This Row],[Cost]]</f>
        <v>7189.27</v>
      </c>
    </row>
    <row r="269" spans="4:11" x14ac:dyDescent="0.35">
      <c r="D269" s="35" t="s">
        <v>6</v>
      </c>
      <c r="E269" s="35" t="s">
        <v>7</v>
      </c>
      <c r="F269" s="35" t="s">
        <v>29</v>
      </c>
      <c r="G269" s="36">
        <v>7693</v>
      </c>
      <c r="H269" s="36">
        <v>21</v>
      </c>
      <c r="I269" s="37">
        <f>_xlfn.XLOOKUP(sales[[#This Row],[Product]],product[Product],product[Cost per unit])</f>
        <v>7.64</v>
      </c>
      <c r="J269" s="37">
        <f>sales[[#This Row],[Units]]*sales[[#This Row],[Cost per Unit]]</f>
        <v>160.44</v>
      </c>
      <c r="K269" s="37">
        <f>sales[[#This Row],[Amount]]-sales[[#This Row],[Cost]]</f>
        <v>7532.56</v>
      </c>
    </row>
    <row r="270" spans="4:11" x14ac:dyDescent="0.35">
      <c r="D270" s="37" t="s">
        <v>30</v>
      </c>
      <c r="E270" s="37" t="s">
        <v>38</v>
      </c>
      <c r="F270" s="37" t="s">
        <v>25</v>
      </c>
      <c r="G270" s="38">
        <v>7777</v>
      </c>
      <c r="H270" s="38">
        <v>39</v>
      </c>
      <c r="I270" s="37">
        <f>_xlfn.XLOOKUP(sales[[#This Row],[Product]],product[Product],product[Cost per unit])</f>
        <v>3.11</v>
      </c>
      <c r="J270" s="37">
        <f>sales[[#This Row],[Units]]*sales[[#This Row],[Cost per Unit]]</f>
        <v>121.28999999999999</v>
      </c>
      <c r="K270" s="37">
        <f>sales[[#This Row],[Amount]]-sales[[#This Row],[Cost]]</f>
        <v>7655.71</v>
      </c>
    </row>
    <row r="271" spans="4:11" x14ac:dyDescent="0.35">
      <c r="D271" s="37" t="s">
        <v>35</v>
      </c>
      <c r="E271" s="37" t="s">
        <v>38</v>
      </c>
      <c r="F271" s="37" t="s">
        <v>12</v>
      </c>
      <c r="G271" s="38">
        <v>7777</v>
      </c>
      <c r="H271" s="38">
        <v>504</v>
      </c>
      <c r="I271" s="37">
        <f>_xlfn.XLOOKUP(sales[[#This Row],[Product]],product[Product],product[Cost per unit])</f>
        <v>8.65</v>
      </c>
      <c r="J271" s="37">
        <f>sales[[#This Row],[Units]]*sales[[#This Row],[Cost per Unit]]</f>
        <v>4359.6000000000004</v>
      </c>
      <c r="K271" s="37">
        <f>sales[[#This Row],[Amount]]-sales[[#This Row],[Cost]]</f>
        <v>3417.3999999999996</v>
      </c>
    </row>
    <row r="272" spans="4:11" x14ac:dyDescent="0.35">
      <c r="D272" s="37" t="s">
        <v>34</v>
      </c>
      <c r="E272" s="37" t="s">
        <v>21</v>
      </c>
      <c r="F272" s="37" t="s">
        <v>41</v>
      </c>
      <c r="G272" s="38">
        <v>7812</v>
      </c>
      <c r="H272" s="38">
        <v>81</v>
      </c>
      <c r="I272" s="37">
        <f>_xlfn.XLOOKUP(sales[[#This Row],[Product]],product[Product],product[Cost per unit])</f>
        <v>16.73</v>
      </c>
      <c r="J272" s="37">
        <f>sales[[#This Row],[Units]]*sales[[#This Row],[Cost per Unit]]</f>
        <v>1355.13</v>
      </c>
      <c r="K272" s="37">
        <f>sales[[#This Row],[Amount]]-sales[[#This Row],[Cost]]</f>
        <v>6456.87</v>
      </c>
    </row>
    <row r="273" spans="4:11" x14ac:dyDescent="0.35">
      <c r="D273" s="37" t="s">
        <v>14</v>
      </c>
      <c r="E273" s="37" t="s">
        <v>11</v>
      </c>
      <c r="F273" s="37" t="s">
        <v>19</v>
      </c>
      <c r="G273" s="38">
        <v>7833</v>
      </c>
      <c r="H273" s="38">
        <v>243</v>
      </c>
      <c r="I273" s="37">
        <f>_xlfn.XLOOKUP(sales[[#This Row],[Product]],product[Product],product[Cost per unit])</f>
        <v>11.73</v>
      </c>
      <c r="J273" s="37">
        <f>sales[[#This Row],[Units]]*sales[[#This Row],[Cost per Unit]]</f>
        <v>2850.3900000000003</v>
      </c>
      <c r="K273" s="37">
        <f>sales[[#This Row],[Amount]]-sales[[#This Row],[Cost]]</f>
        <v>4982.6099999999997</v>
      </c>
    </row>
    <row r="274" spans="4:11" x14ac:dyDescent="0.35">
      <c r="D274" s="37" t="s">
        <v>16</v>
      </c>
      <c r="E274" s="37" t="s">
        <v>38</v>
      </c>
      <c r="F274" s="37" t="s">
        <v>24</v>
      </c>
      <c r="G274" s="38">
        <v>7847</v>
      </c>
      <c r="H274" s="38">
        <v>174</v>
      </c>
      <c r="I274" s="37">
        <f>_xlfn.XLOOKUP(sales[[#This Row],[Product]],product[Product],product[Cost per unit])</f>
        <v>12.37</v>
      </c>
      <c r="J274" s="37">
        <f>sales[[#This Row],[Units]]*sales[[#This Row],[Cost per Unit]]</f>
        <v>2152.3799999999997</v>
      </c>
      <c r="K274" s="37">
        <f>sales[[#This Row],[Amount]]-sales[[#This Row],[Cost]]</f>
        <v>5694.6200000000008</v>
      </c>
    </row>
    <row r="275" spans="4:11" x14ac:dyDescent="0.35">
      <c r="D275" s="37" t="s">
        <v>20</v>
      </c>
      <c r="E275" s="37" t="s">
        <v>38</v>
      </c>
      <c r="F275" s="37" t="s">
        <v>39</v>
      </c>
      <c r="G275" s="38">
        <v>8008</v>
      </c>
      <c r="H275" s="38">
        <v>456</v>
      </c>
      <c r="I275" s="37">
        <f>_xlfn.XLOOKUP(sales[[#This Row],[Product]],product[Product],product[Cost per unit])</f>
        <v>5.6</v>
      </c>
      <c r="J275" s="37">
        <f>sales[[#This Row],[Units]]*sales[[#This Row],[Cost per Unit]]</f>
        <v>2553.6</v>
      </c>
      <c r="K275" s="37">
        <f>sales[[#This Row],[Amount]]-sales[[#This Row],[Cost]]</f>
        <v>5454.4</v>
      </c>
    </row>
    <row r="276" spans="4:11" x14ac:dyDescent="0.35">
      <c r="D276" s="35" t="s">
        <v>14</v>
      </c>
      <c r="E276" s="35" t="s">
        <v>38</v>
      </c>
      <c r="F276" s="35" t="s">
        <v>36</v>
      </c>
      <c r="G276" s="36">
        <v>8155</v>
      </c>
      <c r="H276" s="36">
        <v>90</v>
      </c>
      <c r="I276" s="37">
        <f>_xlfn.XLOOKUP(sales[[#This Row],[Product]],product[Product],product[Cost per unit])</f>
        <v>6.49</v>
      </c>
      <c r="J276" s="37">
        <f>sales[[#This Row],[Units]]*sales[[#This Row],[Cost per Unit]]</f>
        <v>584.1</v>
      </c>
      <c r="K276" s="37">
        <f>sales[[#This Row],[Amount]]-sales[[#This Row],[Cost]]</f>
        <v>7570.9</v>
      </c>
    </row>
    <row r="277" spans="4:11" x14ac:dyDescent="0.35">
      <c r="D277" s="35" t="s">
        <v>34</v>
      </c>
      <c r="E277" s="35" t="s">
        <v>17</v>
      </c>
      <c r="F277" s="35" t="s">
        <v>40</v>
      </c>
      <c r="G277" s="36">
        <v>8211</v>
      </c>
      <c r="H277" s="36">
        <v>75</v>
      </c>
      <c r="I277" s="37">
        <f>_xlfn.XLOOKUP(sales[[#This Row],[Product]],product[Product],product[Cost per unit])</f>
        <v>7.16</v>
      </c>
      <c r="J277" s="37">
        <f>sales[[#This Row],[Units]]*sales[[#This Row],[Cost per Unit]]</f>
        <v>537</v>
      </c>
      <c r="K277" s="37">
        <f>sales[[#This Row],[Amount]]-sales[[#This Row],[Cost]]</f>
        <v>7674</v>
      </c>
    </row>
    <row r="278" spans="4:11" x14ac:dyDescent="0.35">
      <c r="D278" s="35" t="s">
        <v>30</v>
      </c>
      <c r="E278" s="35" t="s">
        <v>17</v>
      </c>
      <c r="F278" s="35" t="s">
        <v>28</v>
      </c>
      <c r="G278" s="36">
        <v>8435</v>
      </c>
      <c r="H278" s="36">
        <v>42</v>
      </c>
      <c r="I278" s="37">
        <f>_xlfn.XLOOKUP(sales[[#This Row],[Product]],product[Product],product[Cost per unit])</f>
        <v>9.77</v>
      </c>
      <c r="J278" s="37">
        <f>sales[[#This Row],[Units]]*sales[[#This Row],[Cost per Unit]]</f>
        <v>410.34</v>
      </c>
      <c r="K278" s="37">
        <f>sales[[#This Row],[Amount]]-sales[[#This Row],[Cost]]</f>
        <v>8024.66</v>
      </c>
    </row>
    <row r="279" spans="4:11" x14ac:dyDescent="0.35">
      <c r="D279" s="37" t="s">
        <v>14</v>
      </c>
      <c r="E279" s="37" t="s">
        <v>38</v>
      </c>
      <c r="F279" s="37" t="s">
        <v>31</v>
      </c>
      <c r="G279" s="38">
        <v>8463</v>
      </c>
      <c r="H279" s="38">
        <v>492</v>
      </c>
      <c r="I279" s="37">
        <f>_xlfn.XLOOKUP(sales[[#This Row],[Product]],product[Product],product[Cost per unit])</f>
        <v>10.62</v>
      </c>
      <c r="J279" s="37">
        <f>sales[[#This Row],[Units]]*sales[[#This Row],[Cost per Unit]]</f>
        <v>5225.04</v>
      </c>
      <c r="K279" s="37">
        <f>sales[[#This Row],[Amount]]-sales[[#This Row],[Cost]]</f>
        <v>3237.96</v>
      </c>
    </row>
    <row r="280" spans="4:11" x14ac:dyDescent="0.35">
      <c r="D280" s="35" t="s">
        <v>32</v>
      </c>
      <c r="E280" s="35" t="s">
        <v>7</v>
      </c>
      <c r="F280" s="35" t="s">
        <v>22</v>
      </c>
      <c r="G280" s="36">
        <v>8813</v>
      </c>
      <c r="H280" s="36">
        <v>21</v>
      </c>
      <c r="I280" s="37">
        <f>_xlfn.XLOOKUP(sales[[#This Row],[Product]],product[Product],product[Cost per unit])</f>
        <v>13.15</v>
      </c>
      <c r="J280" s="37">
        <f>sales[[#This Row],[Units]]*sales[[#This Row],[Cost per Unit]]</f>
        <v>276.15000000000003</v>
      </c>
      <c r="K280" s="37">
        <f>sales[[#This Row],[Amount]]-sales[[#This Row],[Cost]]</f>
        <v>8536.85</v>
      </c>
    </row>
    <row r="281" spans="4:11" x14ac:dyDescent="0.35">
      <c r="D281" s="35" t="s">
        <v>35</v>
      </c>
      <c r="E281" s="35" t="s">
        <v>26</v>
      </c>
      <c r="F281" s="35" t="s">
        <v>39</v>
      </c>
      <c r="G281" s="36">
        <v>8841</v>
      </c>
      <c r="H281" s="36">
        <v>303</v>
      </c>
      <c r="I281" s="37">
        <f>_xlfn.XLOOKUP(sales[[#This Row],[Product]],product[Product],product[Cost per unit])</f>
        <v>5.6</v>
      </c>
      <c r="J281" s="37">
        <f>sales[[#This Row],[Units]]*sales[[#This Row],[Cost per Unit]]</f>
        <v>1696.8</v>
      </c>
      <c r="K281" s="37">
        <f>sales[[#This Row],[Amount]]-sales[[#This Row],[Cost]]</f>
        <v>7144.2</v>
      </c>
    </row>
    <row r="282" spans="4:11" x14ac:dyDescent="0.35">
      <c r="D282" s="35" t="s">
        <v>30</v>
      </c>
      <c r="E282" s="35" t="s">
        <v>38</v>
      </c>
      <c r="F282" s="35" t="s">
        <v>37</v>
      </c>
      <c r="G282" s="36">
        <v>8862</v>
      </c>
      <c r="H282" s="36">
        <v>189</v>
      </c>
      <c r="I282" s="37">
        <f>_xlfn.XLOOKUP(sales[[#This Row],[Product]],product[Product],product[Cost per unit])</f>
        <v>4.97</v>
      </c>
      <c r="J282" s="37">
        <f>sales[[#This Row],[Units]]*sales[[#This Row],[Cost per Unit]]</f>
        <v>939.32999999999993</v>
      </c>
      <c r="K282" s="37">
        <f>sales[[#This Row],[Amount]]-sales[[#This Row],[Cost]]</f>
        <v>7922.67</v>
      </c>
    </row>
    <row r="283" spans="4:11" x14ac:dyDescent="0.35">
      <c r="D283" s="37" t="s">
        <v>6</v>
      </c>
      <c r="E283" s="37" t="s">
        <v>11</v>
      </c>
      <c r="F283" s="37" t="s">
        <v>24</v>
      </c>
      <c r="G283" s="38">
        <v>8869</v>
      </c>
      <c r="H283" s="38">
        <v>432</v>
      </c>
      <c r="I283" s="37">
        <f>_xlfn.XLOOKUP(sales[[#This Row],[Product]],product[Product],product[Cost per unit])</f>
        <v>12.37</v>
      </c>
      <c r="J283" s="37">
        <f>sales[[#This Row],[Units]]*sales[[#This Row],[Cost per Unit]]</f>
        <v>5343.8399999999992</v>
      </c>
      <c r="K283" s="37">
        <f>sales[[#This Row],[Amount]]-sales[[#This Row],[Cost]]</f>
        <v>3525.1600000000008</v>
      </c>
    </row>
    <row r="284" spans="4:11" x14ac:dyDescent="0.35">
      <c r="D284" s="35" t="s">
        <v>10</v>
      </c>
      <c r="E284" s="35" t="s">
        <v>21</v>
      </c>
      <c r="F284" s="35" t="s">
        <v>27</v>
      </c>
      <c r="G284" s="36">
        <v>8890</v>
      </c>
      <c r="H284" s="36">
        <v>210</v>
      </c>
      <c r="I284" s="37">
        <f>_xlfn.XLOOKUP(sales[[#This Row],[Product]],product[Product],product[Cost per unit])</f>
        <v>5.79</v>
      </c>
      <c r="J284" s="37">
        <f>sales[[#This Row],[Units]]*sales[[#This Row],[Cost per Unit]]</f>
        <v>1215.9000000000001</v>
      </c>
      <c r="K284" s="37">
        <f>sales[[#This Row],[Amount]]-sales[[#This Row],[Cost]]</f>
        <v>7674.1</v>
      </c>
    </row>
    <row r="285" spans="4:11" x14ac:dyDescent="0.35">
      <c r="D285" s="37" t="s">
        <v>6</v>
      </c>
      <c r="E285" s="37" t="s">
        <v>7</v>
      </c>
      <c r="F285" s="37" t="s">
        <v>40</v>
      </c>
      <c r="G285" s="38">
        <v>9002</v>
      </c>
      <c r="H285" s="38">
        <v>72</v>
      </c>
      <c r="I285" s="37">
        <f>_xlfn.XLOOKUP(sales[[#This Row],[Product]],product[Product],product[Cost per unit])</f>
        <v>7.16</v>
      </c>
      <c r="J285" s="37">
        <f>sales[[#This Row],[Units]]*sales[[#This Row],[Cost per Unit]]</f>
        <v>515.52</v>
      </c>
      <c r="K285" s="37">
        <f>sales[[#This Row],[Amount]]-sales[[#This Row],[Cost]]</f>
        <v>8486.48</v>
      </c>
    </row>
    <row r="286" spans="4:11" x14ac:dyDescent="0.35">
      <c r="D286" s="35" t="s">
        <v>14</v>
      </c>
      <c r="E286" s="35" t="s">
        <v>17</v>
      </c>
      <c r="F286" s="35" t="s">
        <v>8</v>
      </c>
      <c r="G286" s="36">
        <v>9051</v>
      </c>
      <c r="H286" s="36">
        <v>57</v>
      </c>
      <c r="I286" s="37">
        <f>_xlfn.XLOOKUP(sales[[#This Row],[Product]],product[Product],product[Cost per unit])</f>
        <v>14.49</v>
      </c>
      <c r="J286" s="37">
        <f>sales[[#This Row],[Units]]*sales[[#This Row],[Cost per Unit]]</f>
        <v>825.93000000000006</v>
      </c>
      <c r="K286" s="37">
        <f>sales[[#This Row],[Amount]]-sales[[#This Row],[Cost]]</f>
        <v>8225.07</v>
      </c>
    </row>
    <row r="287" spans="4:11" x14ac:dyDescent="0.35">
      <c r="D287" s="37" t="s">
        <v>35</v>
      </c>
      <c r="E287" s="37" t="s">
        <v>17</v>
      </c>
      <c r="F287" s="37" t="s">
        <v>23</v>
      </c>
      <c r="G287" s="38">
        <v>9198</v>
      </c>
      <c r="H287" s="38">
        <v>36</v>
      </c>
      <c r="I287" s="37">
        <f>_xlfn.XLOOKUP(sales[[#This Row],[Product]],product[Product],product[Cost per unit])</f>
        <v>8.7899999999999991</v>
      </c>
      <c r="J287" s="37">
        <f>sales[[#This Row],[Units]]*sales[[#This Row],[Cost per Unit]]</f>
        <v>316.43999999999994</v>
      </c>
      <c r="K287" s="37">
        <f>sales[[#This Row],[Amount]]-sales[[#This Row],[Cost]]</f>
        <v>8881.56</v>
      </c>
    </row>
    <row r="288" spans="4:11" x14ac:dyDescent="0.35">
      <c r="D288" s="37" t="s">
        <v>34</v>
      </c>
      <c r="E288" s="37" t="s">
        <v>21</v>
      </c>
      <c r="F288" s="37" t="s">
        <v>31</v>
      </c>
      <c r="G288" s="38">
        <v>9443</v>
      </c>
      <c r="H288" s="38">
        <v>162</v>
      </c>
      <c r="I288" s="37">
        <f>_xlfn.XLOOKUP(sales[[#This Row],[Product]],product[Product],product[Cost per unit])</f>
        <v>10.62</v>
      </c>
      <c r="J288" s="37">
        <f>sales[[#This Row],[Units]]*sales[[#This Row],[Cost per Unit]]</f>
        <v>1720.4399999999998</v>
      </c>
      <c r="K288" s="37">
        <f>sales[[#This Row],[Amount]]-sales[[#This Row],[Cost]]</f>
        <v>7722.56</v>
      </c>
    </row>
    <row r="289" spans="4:11" x14ac:dyDescent="0.35">
      <c r="D289" s="35" t="s">
        <v>14</v>
      </c>
      <c r="E289" s="35" t="s">
        <v>26</v>
      </c>
      <c r="F289" s="35" t="s">
        <v>24</v>
      </c>
      <c r="G289" s="36">
        <v>9506</v>
      </c>
      <c r="H289" s="36">
        <v>87</v>
      </c>
      <c r="I289" s="37">
        <f>_xlfn.XLOOKUP(sales[[#This Row],[Product]],product[Product],product[Cost per unit])</f>
        <v>12.37</v>
      </c>
      <c r="J289" s="37">
        <f>sales[[#This Row],[Units]]*sales[[#This Row],[Cost per Unit]]</f>
        <v>1076.1899999999998</v>
      </c>
      <c r="K289" s="37">
        <f>sales[[#This Row],[Amount]]-sales[[#This Row],[Cost]]</f>
        <v>8429.81</v>
      </c>
    </row>
    <row r="290" spans="4:11" x14ac:dyDescent="0.35">
      <c r="D290" s="37" t="s">
        <v>16</v>
      </c>
      <c r="E290" s="37" t="s">
        <v>17</v>
      </c>
      <c r="F290" s="37" t="s">
        <v>18</v>
      </c>
      <c r="G290" s="38">
        <v>9632</v>
      </c>
      <c r="H290" s="38">
        <v>288</v>
      </c>
      <c r="I290" s="37">
        <f>_xlfn.XLOOKUP(sales[[#This Row],[Product]],product[Product],product[Cost per unit])</f>
        <v>6.47</v>
      </c>
      <c r="J290" s="37">
        <f>sales[[#This Row],[Units]]*sales[[#This Row],[Cost per Unit]]</f>
        <v>1863.36</v>
      </c>
      <c r="K290" s="37">
        <f>sales[[#This Row],[Amount]]-sales[[#This Row],[Cost]]</f>
        <v>7768.64</v>
      </c>
    </row>
    <row r="291" spans="4:11" x14ac:dyDescent="0.35">
      <c r="D291" s="35" t="s">
        <v>10</v>
      </c>
      <c r="E291" s="35" t="s">
        <v>21</v>
      </c>
      <c r="F291" s="35" t="s">
        <v>18</v>
      </c>
      <c r="G291" s="36">
        <v>9660</v>
      </c>
      <c r="H291" s="36">
        <v>27</v>
      </c>
      <c r="I291" s="37">
        <f>_xlfn.XLOOKUP(sales[[#This Row],[Product]],product[Product],product[Cost per unit])</f>
        <v>6.47</v>
      </c>
      <c r="J291" s="37">
        <f>sales[[#This Row],[Units]]*sales[[#This Row],[Cost per Unit]]</f>
        <v>174.69</v>
      </c>
      <c r="K291" s="37">
        <f>sales[[#This Row],[Amount]]-sales[[#This Row],[Cost]]</f>
        <v>9485.31</v>
      </c>
    </row>
    <row r="292" spans="4:11" x14ac:dyDescent="0.35">
      <c r="D292" s="35" t="s">
        <v>10</v>
      </c>
      <c r="E292" s="35" t="s">
        <v>7</v>
      </c>
      <c r="F292" s="35" t="s">
        <v>19</v>
      </c>
      <c r="G292" s="36">
        <v>9709</v>
      </c>
      <c r="H292" s="36">
        <v>30</v>
      </c>
      <c r="I292" s="37">
        <f>_xlfn.XLOOKUP(sales[[#This Row],[Product]],product[Product],product[Cost per unit])</f>
        <v>11.73</v>
      </c>
      <c r="J292" s="37">
        <f>sales[[#This Row],[Units]]*sales[[#This Row],[Cost per Unit]]</f>
        <v>351.90000000000003</v>
      </c>
      <c r="K292" s="37">
        <f>sales[[#This Row],[Amount]]-sales[[#This Row],[Cost]]</f>
        <v>9357.1</v>
      </c>
    </row>
    <row r="293" spans="4:11" x14ac:dyDescent="0.35">
      <c r="D293" s="35" t="s">
        <v>6</v>
      </c>
      <c r="E293" s="35" t="s">
        <v>17</v>
      </c>
      <c r="F293" s="35" t="s">
        <v>24</v>
      </c>
      <c r="G293" s="36">
        <v>9772</v>
      </c>
      <c r="H293" s="36">
        <v>90</v>
      </c>
      <c r="I293" s="37">
        <f>_xlfn.XLOOKUP(sales[[#This Row],[Product]],product[Product],product[Cost per unit])</f>
        <v>12.37</v>
      </c>
      <c r="J293" s="37">
        <f>sales[[#This Row],[Units]]*sales[[#This Row],[Cost per Unit]]</f>
        <v>1113.3</v>
      </c>
      <c r="K293" s="37">
        <f>sales[[#This Row],[Amount]]-sales[[#This Row],[Cost]]</f>
        <v>8658.7000000000007</v>
      </c>
    </row>
    <row r="294" spans="4:11" x14ac:dyDescent="0.35">
      <c r="D294" s="37" t="s">
        <v>30</v>
      </c>
      <c r="E294" s="37" t="s">
        <v>7</v>
      </c>
      <c r="F294" s="37" t="s">
        <v>28</v>
      </c>
      <c r="G294" s="38">
        <v>9835</v>
      </c>
      <c r="H294" s="38">
        <v>207</v>
      </c>
      <c r="I294" s="37">
        <f>_xlfn.XLOOKUP(sales[[#This Row],[Product]],product[Product],product[Cost per unit])</f>
        <v>9.77</v>
      </c>
      <c r="J294" s="37">
        <f>sales[[#This Row],[Units]]*sales[[#This Row],[Cost per Unit]]</f>
        <v>2022.3899999999999</v>
      </c>
      <c r="K294" s="37">
        <f>sales[[#This Row],[Amount]]-sales[[#This Row],[Cost]]</f>
        <v>7812.6100000000006</v>
      </c>
    </row>
    <row r="295" spans="4:11" x14ac:dyDescent="0.35">
      <c r="D295" s="35" t="s">
        <v>34</v>
      </c>
      <c r="E295" s="35" t="s">
        <v>7</v>
      </c>
      <c r="F295" s="35" t="s">
        <v>25</v>
      </c>
      <c r="G295" s="36">
        <v>9926</v>
      </c>
      <c r="H295" s="36">
        <v>201</v>
      </c>
      <c r="I295" s="37">
        <f>_xlfn.XLOOKUP(sales[[#This Row],[Product]],product[Product],product[Cost per unit])</f>
        <v>3.11</v>
      </c>
      <c r="J295" s="37">
        <f>sales[[#This Row],[Units]]*sales[[#This Row],[Cost per Unit]]</f>
        <v>625.11</v>
      </c>
      <c r="K295" s="37">
        <f>sales[[#This Row],[Amount]]-sales[[#This Row],[Cost]]</f>
        <v>9300.89</v>
      </c>
    </row>
    <row r="296" spans="4:11" x14ac:dyDescent="0.35">
      <c r="D296" s="37" t="s">
        <v>20</v>
      </c>
      <c r="E296" s="37" t="s">
        <v>17</v>
      </c>
      <c r="F296" s="37" t="s">
        <v>15</v>
      </c>
      <c r="G296" s="38">
        <v>10073</v>
      </c>
      <c r="H296" s="38">
        <v>120</v>
      </c>
      <c r="I296" s="37">
        <f>_xlfn.XLOOKUP(sales[[#This Row],[Product]],product[Product],product[Cost per unit])</f>
        <v>11.88</v>
      </c>
      <c r="J296" s="37">
        <f>sales[[#This Row],[Units]]*sales[[#This Row],[Cost per Unit]]</f>
        <v>1425.6000000000001</v>
      </c>
      <c r="K296" s="37">
        <f>sales[[#This Row],[Amount]]-sales[[#This Row],[Cost]]</f>
        <v>8647.4</v>
      </c>
    </row>
    <row r="297" spans="4:11" x14ac:dyDescent="0.35">
      <c r="D297" s="35" t="s">
        <v>30</v>
      </c>
      <c r="E297" s="35" t="s">
        <v>26</v>
      </c>
      <c r="F297" s="35" t="s">
        <v>8</v>
      </c>
      <c r="G297" s="36">
        <v>10129</v>
      </c>
      <c r="H297" s="36">
        <v>312</v>
      </c>
      <c r="I297" s="37">
        <f>_xlfn.XLOOKUP(sales[[#This Row],[Product]],product[Product],product[Cost per unit])</f>
        <v>14.49</v>
      </c>
      <c r="J297" s="37">
        <f>sales[[#This Row],[Units]]*sales[[#This Row],[Cost per Unit]]</f>
        <v>4520.88</v>
      </c>
      <c r="K297" s="37">
        <f>sales[[#This Row],[Amount]]-sales[[#This Row],[Cost]]</f>
        <v>5608.12</v>
      </c>
    </row>
    <row r="298" spans="4:11" x14ac:dyDescent="0.35">
      <c r="D298" s="35" t="s">
        <v>16</v>
      </c>
      <c r="E298" s="35" t="s">
        <v>17</v>
      </c>
      <c r="F298" s="35" t="s">
        <v>12</v>
      </c>
      <c r="G298" s="36">
        <v>10304</v>
      </c>
      <c r="H298" s="36">
        <v>84</v>
      </c>
      <c r="I298" s="37">
        <f>_xlfn.XLOOKUP(sales[[#This Row],[Product]],product[Product],product[Cost per unit])</f>
        <v>8.65</v>
      </c>
      <c r="J298" s="37">
        <f>sales[[#This Row],[Units]]*sales[[#This Row],[Cost per Unit]]</f>
        <v>726.6</v>
      </c>
      <c r="K298" s="37">
        <f>sales[[#This Row],[Amount]]-sales[[#This Row],[Cost]]</f>
        <v>9577.4</v>
      </c>
    </row>
    <row r="299" spans="4:11" x14ac:dyDescent="0.35">
      <c r="D299" s="37" t="s">
        <v>16</v>
      </c>
      <c r="E299" s="37" t="s">
        <v>17</v>
      </c>
      <c r="F299" s="37" t="s">
        <v>9</v>
      </c>
      <c r="G299" s="38">
        <v>10311</v>
      </c>
      <c r="H299" s="38">
        <v>231</v>
      </c>
      <c r="I299" s="37">
        <f>_xlfn.XLOOKUP(sales[[#This Row],[Product]],product[Product],product[Cost per unit])</f>
        <v>9.33</v>
      </c>
      <c r="J299" s="37">
        <f>sales[[#This Row],[Units]]*sales[[#This Row],[Cost per Unit]]</f>
        <v>2155.23</v>
      </c>
      <c r="K299" s="37">
        <f>sales[[#This Row],[Amount]]-sales[[#This Row],[Cost]]</f>
        <v>8155.77</v>
      </c>
    </row>
    <row r="300" spans="4:11" x14ac:dyDescent="0.35">
      <c r="D300" s="35" t="s">
        <v>34</v>
      </c>
      <c r="E300" s="35" t="s">
        <v>17</v>
      </c>
      <c r="F300" s="35" t="s">
        <v>23</v>
      </c>
      <c r="G300" s="36">
        <v>11417</v>
      </c>
      <c r="H300" s="36">
        <v>21</v>
      </c>
      <c r="I300" s="37">
        <f>_xlfn.XLOOKUP(sales[[#This Row],[Product]],product[Product],product[Cost per unit])</f>
        <v>8.7899999999999991</v>
      </c>
      <c r="J300" s="37">
        <f>sales[[#This Row],[Units]]*sales[[#This Row],[Cost per Unit]]</f>
        <v>184.58999999999997</v>
      </c>
      <c r="K300" s="37">
        <f>sales[[#This Row],[Amount]]-sales[[#This Row],[Cost]]</f>
        <v>11232.41</v>
      </c>
    </row>
    <row r="301" spans="4:11" x14ac:dyDescent="0.35">
      <c r="D301" s="37" t="s">
        <v>14</v>
      </c>
      <c r="E301" s="37" t="s">
        <v>17</v>
      </c>
      <c r="F301" s="37" t="s">
        <v>41</v>
      </c>
      <c r="G301" s="38">
        <v>11522</v>
      </c>
      <c r="H301" s="38">
        <v>204</v>
      </c>
      <c r="I301" s="37">
        <f>_xlfn.XLOOKUP(sales[[#This Row],[Product]],product[Product],product[Cost per unit])</f>
        <v>16.73</v>
      </c>
      <c r="J301" s="37">
        <f>sales[[#This Row],[Units]]*sales[[#This Row],[Cost per Unit]]</f>
        <v>3412.92</v>
      </c>
      <c r="K301" s="37">
        <f>sales[[#This Row],[Amount]]-sales[[#This Row],[Cost]]</f>
        <v>8109.08</v>
      </c>
    </row>
    <row r="302" spans="4:11" x14ac:dyDescent="0.35">
      <c r="D302" s="35" t="s">
        <v>34</v>
      </c>
      <c r="E302" s="35" t="s">
        <v>7</v>
      </c>
      <c r="F302" s="35" t="s">
        <v>18</v>
      </c>
      <c r="G302" s="36">
        <v>11571</v>
      </c>
      <c r="H302" s="36">
        <v>138</v>
      </c>
      <c r="I302" s="37">
        <f>_xlfn.XLOOKUP(sales[[#This Row],[Product]],product[Product],product[Cost per unit])</f>
        <v>6.47</v>
      </c>
      <c r="J302" s="37">
        <f>sales[[#This Row],[Units]]*sales[[#This Row],[Cost per Unit]]</f>
        <v>892.86</v>
      </c>
      <c r="K302" s="37">
        <f>sales[[#This Row],[Amount]]-sales[[#This Row],[Cost]]</f>
        <v>10678.14</v>
      </c>
    </row>
    <row r="303" spans="4:11" x14ac:dyDescent="0.35">
      <c r="D303" s="35" t="s">
        <v>6</v>
      </c>
      <c r="E303" s="35" t="s">
        <v>11</v>
      </c>
      <c r="F303" s="35" t="s">
        <v>12</v>
      </c>
      <c r="G303" s="36">
        <v>12348</v>
      </c>
      <c r="H303" s="36">
        <v>234</v>
      </c>
      <c r="I303" s="37">
        <f>_xlfn.XLOOKUP(sales[[#This Row],[Product]],product[Product],product[Cost per unit])</f>
        <v>8.65</v>
      </c>
      <c r="J303" s="37">
        <f>sales[[#This Row],[Units]]*sales[[#This Row],[Cost per Unit]]</f>
        <v>2024.1000000000001</v>
      </c>
      <c r="K303" s="37">
        <f>sales[[#This Row],[Amount]]-sales[[#This Row],[Cost]]</f>
        <v>10323.9</v>
      </c>
    </row>
    <row r="304" spans="4:11" x14ac:dyDescent="0.35">
      <c r="D304" s="37" t="s">
        <v>43</v>
      </c>
      <c r="E304" s="37" t="s">
        <v>21</v>
      </c>
      <c r="F304" s="37" t="s">
        <v>24</v>
      </c>
      <c r="G304" s="38">
        <v>12950</v>
      </c>
      <c r="H304" s="38">
        <v>30</v>
      </c>
      <c r="I304" s="37">
        <f>_xlfn.XLOOKUP(sales[[#This Row],[Product]],product[Product],product[Cost per unit])</f>
        <v>12.37</v>
      </c>
      <c r="J304" s="37">
        <f>sales[[#This Row],[Units]]*sales[[#This Row],[Cost per Unit]]</f>
        <v>371.09999999999997</v>
      </c>
      <c r="K304" s="37">
        <f>sales[[#This Row],[Amount]]-sales[[#This Row],[Cost]]</f>
        <v>12578.9</v>
      </c>
    </row>
    <row r="305" spans="4:11" x14ac:dyDescent="0.35">
      <c r="D305" s="37" t="s">
        <v>32</v>
      </c>
      <c r="E305" s="37" t="s">
        <v>11</v>
      </c>
      <c r="F305" s="37" t="s">
        <v>19</v>
      </c>
      <c r="G305" s="38">
        <v>13391</v>
      </c>
      <c r="H305" s="38">
        <v>201</v>
      </c>
      <c r="I305" s="37">
        <f>_xlfn.XLOOKUP(sales[[#This Row],[Product]],product[Product],product[Cost per unit])</f>
        <v>11.73</v>
      </c>
      <c r="J305" s="37">
        <f>sales[[#This Row],[Units]]*sales[[#This Row],[Cost per Unit]]</f>
        <v>2357.73</v>
      </c>
      <c r="K305" s="37">
        <f>sales[[#This Row],[Amount]]-sales[[#This Row],[Cost]]</f>
        <v>11033.27</v>
      </c>
    </row>
    <row r="306" spans="4:11" x14ac:dyDescent="0.35">
      <c r="D306" s="35" t="s">
        <v>14</v>
      </c>
      <c r="E306" s="35" t="s">
        <v>38</v>
      </c>
      <c r="F306" s="35" t="s">
        <v>42</v>
      </c>
      <c r="G306" s="36">
        <v>14329</v>
      </c>
      <c r="H306" s="36">
        <v>150</v>
      </c>
      <c r="I306" s="37">
        <f>_xlfn.XLOOKUP(sales[[#This Row],[Product]],product[Product],product[Cost per unit])</f>
        <v>10.38</v>
      </c>
      <c r="J306" s="37">
        <f>sales[[#This Row],[Units]]*sales[[#This Row],[Cost per Unit]]</f>
        <v>1557.0000000000002</v>
      </c>
      <c r="K306" s="37">
        <f>sales[[#This Row],[Amount]]-sales[[#This Row],[Cost]]</f>
        <v>12772</v>
      </c>
    </row>
    <row r="307" spans="4:11" x14ac:dyDescent="0.35">
      <c r="D307" s="37" t="s">
        <v>32</v>
      </c>
      <c r="E307" s="37" t="s">
        <v>38</v>
      </c>
      <c r="F307" s="37" t="s">
        <v>31</v>
      </c>
      <c r="G307" s="38">
        <v>15610</v>
      </c>
      <c r="H307" s="38">
        <v>339</v>
      </c>
      <c r="I307" s="37">
        <f>_xlfn.XLOOKUP(sales[[#This Row],[Product]],product[Product],product[Cost per unit])</f>
        <v>10.62</v>
      </c>
      <c r="J307" s="37">
        <f>sales[[#This Row],[Units]]*sales[[#This Row],[Cost per Unit]]</f>
        <v>3600.18</v>
      </c>
      <c r="K307" s="37">
        <f>sales[[#This Row],[Amount]]-sales[[#This Row],[Cost]]</f>
        <v>12009.82</v>
      </c>
    </row>
    <row r="308" spans="4:11" x14ac:dyDescent="0.35">
      <c r="D308" s="40" t="s">
        <v>32</v>
      </c>
      <c r="E308" s="40" t="s">
        <v>17</v>
      </c>
      <c r="F308" s="40" t="s">
        <v>23</v>
      </c>
      <c r="G308" s="41">
        <v>16184</v>
      </c>
      <c r="H308" s="41">
        <v>39</v>
      </c>
      <c r="I308" s="39">
        <f>_xlfn.XLOOKUP(sales[[#This Row],[Product]],product[Product],product[Cost per unit])</f>
        <v>8.7899999999999991</v>
      </c>
      <c r="J308" s="39">
        <f>sales[[#This Row],[Units]]*sales[[#This Row],[Cost per Unit]]</f>
        <v>342.80999999999995</v>
      </c>
      <c r="K308" s="39">
        <f>sales[[#This Row],[Amount]]-sales[[#This Row],[Cost]]</f>
        <v>15841.19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DCC94-251F-432C-AA85-DC165CAE8EA2}">
  <dimension ref="B4:D16"/>
  <sheetViews>
    <sheetView topLeftCell="A10" workbookViewId="0">
      <selection activeCell="D16" sqref="D16"/>
    </sheetView>
  </sheetViews>
  <sheetFormatPr defaultRowHeight="14.5" x14ac:dyDescent="0.35"/>
  <cols>
    <col min="2" max="2" width="17.26953125" customWidth="1"/>
  </cols>
  <sheetData>
    <row r="4" spans="2:4" x14ac:dyDescent="0.35">
      <c r="C4" t="s">
        <v>3</v>
      </c>
      <c r="D4" t="s">
        <v>4</v>
      </c>
    </row>
    <row r="5" spans="2:4" x14ac:dyDescent="0.35">
      <c r="B5" t="s">
        <v>44</v>
      </c>
      <c r="C5">
        <f>AVERAGE(sales[Amount])</f>
        <v>4136.2299999999996</v>
      </c>
      <c r="D5">
        <f>AVERAGE(sales[Units])</f>
        <v>152.19999999999999</v>
      </c>
    </row>
    <row r="6" spans="2:4" x14ac:dyDescent="0.35">
      <c r="B6" t="s">
        <v>45</v>
      </c>
      <c r="C6">
        <f>MEDIAN(sales[Amount])</f>
        <v>3437</v>
      </c>
      <c r="D6">
        <f>MEDIAN(sales[Units])</f>
        <v>124.5</v>
      </c>
    </row>
    <row r="7" spans="2:4" x14ac:dyDescent="0.35">
      <c r="B7" t="s">
        <v>46</v>
      </c>
      <c r="C7">
        <f>MIN(sales[Amount])</f>
        <v>0</v>
      </c>
      <c r="D7">
        <f>MIN(sales[Units])</f>
        <v>0</v>
      </c>
    </row>
    <row r="8" spans="2:4" x14ac:dyDescent="0.35">
      <c r="B8" t="s">
        <v>47</v>
      </c>
      <c r="C8">
        <f>MAX(sales[Amount])</f>
        <v>16184</v>
      </c>
      <c r="D8">
        <f>MAX(sales[Units])</f>
        <v>525</v>
      </c>
    </row>
    <row r="9" spans="2:4" x14ac:dyDescent="0.35">
      <c r="B9" t="s">
        <v>49</v>
      </c>
      <c r="C9">
        <f>C8-C7</f>
        <v>16184</v>
      </c>
      <c r="D9">
        <f>D8-D7</f>
        <v>525</v>
      </c>
    </row>
    <row r="11" spans="2:4" x14ac:dyDescent="0.35">
      <c r="B11" t="s">
        <v>48</v>
      </c>
      <c r="C11">
        <f>_xlfn.PERCENTILE.EXC(sales[Amount],0.25)</f>
        <v>1652</v>
      </c>
      <c r="D11">
        <f>_xlfn.PERCENTILE.EXC(sales[Units],0.25)</f>
        <v>54</v>
      </c>
    </row>
    <row r="13" spans="2:4" x14ac:dyDescent="0.35">
      <c r="B13" t="s">
        <v>50</v>
      </c>
      <c r="C13">
        <f>_xlfn.PERCENTILE.EXC(sales[Amount],0.75)</f>
        <v>6245.75</v>
      </c>
      <c r="D13">
        <f>_xlfn.PERCENTILE.EXC(sales[Units],0.75)</f>
        <v>223.5</v>
      </c>
    </row>
    <row r="16" spans="2:4" x14ac:dyDescent="0.35">
      <c r="B16" t="s">
        <v>51</v>
      </c>
      <c r="C16">
        <f>COUNTA(_xlfn.UNIQUE(sales[Product]))</f>
        <v>22</v>
      </c>
      <c r="D16"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B0954-5BC9-4222-B4F6-3F01640C93C4}">
  <dimension ref="C5:J305"/>
  <sheetViews>
    <sheetView topLeftCell="A290" zoomScale="99" zoomScaleNormal="99" workbookViewId="0">
      <selection activeCell="F5" sqref="F5:J305"/>
    </sheetView>
  </sheetViews>
  <sheetFormatPr defaultRowHeight="14.5" x14ac:dyDescent="0.35"/>
  <cols>
    <col min="2" max="2" width="7.453125" customWidth="1"/>
    <col min="3" max="3" width="8.7265625" hidden="1" customWidth="1"/>
    <col min="4" max="4" width="3.36328125" hidden="1" customWidth="1"/>
    <col min="5" max="5" width="8.7265625" hidden="1" customWidth="1"/>
    <col min="6" max="6" width="17.1796875" customWidth="1"/>
    <col min="7" max="7" width="16.26953125" customWidth="1"/>
    <col min="8" max="8" width="22.453125" customWidth="1"/>
    <col min="9" max="9" width="14.453125" customWidth="1"/>
    <col min="10" max="10" width="11.7265625" customWidth="1"/>
  </cols>
  <sheetData>
    <row r="5" spans="3:10" x14ac:dyDescent="0.35">
      <c r="C5" s="11"/>
      <c r="D5" s="12"/>
      <c r="E5" s="12"/>
      <c r="F5" s="7" t="s">
        <v>0</v>
      </c>
      <c r="G5" s="7" t="s">
        <v>1</v>
      </c>
      <c r="H5" s="7" t="s">
        <v>2</v>
      </c>
      <c r="I5" s="8" t="s">
        <v>3</v>
      </c>
      <c r="J5" s="8" t="s">
        <v>4</v>
      </c>
    </row>
    <row r="6" spans="3:10" x14ac:dyDescent="0.35">
      <c r="C6" s="4"/>
      <c r="D6" s="5"/>
      <c r="E6" s="5"/>
      <c r="F6" s="6" t="s">
        <v>32</v>
      </c>
      <c r="G6" s="6" t="s">
        <v>17</v>
      </c>
      <c r="H6" s="6" t="s">
        <v>23</v>
      </c>
      <c r="I6" s="3">
        <v>16184</v>
      </c>
      <c r="J6" s="3">
        <v>39</v>
      </c>
    </row>
    <row r="7" spans="3:10" x14ac:dyDescent="0.35">
      <c r="C7" s="11"/>
      <c r="D7" s="12"/>
      <c r="E7" s="12"/>
      <c r="F7" s="5" t="s">
        <v>32</v>
      </c>
      <c r="G7" s="5" t="s">
        <v>38</v>
      </c>
      <c r="H7" s="5" t="s">
        <v>31</v>
      </c>
      <c r="I7" s="2">
        <v>15610</v>
      </c>
      <c r="J7" s="2">
        <v>339</v>
      </c>
    </row>
    <row r="8" spans="3:10" x14ac:dyDescent="0.35">
      <c r="C8" s="4"/>
      <c r="D8" s="5"/>
      <c r="E8" s="5"/>
      <c r="F8" s="6" t="s">
        <v>14</v>
      </c>
      <c r="G8" s="6" t="s">
        <v>38</v>
      </c>
      <c r="H8" s="6" t="s">
        <v>42</v>
      </c>
      <c r="I8" s="3">
        <v>14329</v>
      </c>
      <c r="J8" s="3">
        <v>150</v>
      </c>
    </row>
    <row r="9" spans="3:10" x14ac:dyDescent="0.35">
      <c r="C9" s="11"/>
      <c r="D9" s="12"/>
      <c r="E9" s="12"/>
      <c r="F9" s="5" t="s">
        <v>32</v>
      </c>
      <c r="G9" s="5" t="s">
        <v>11</v>
      </c>
      <c r="H9" s="5" t="s">
        <v>19</v>
      </c>
      <c r="I9" s="2">
        <v>13391</v>
      </c>
      <c r="J9" s="2">
        <v>201</v>
      </c>
    </row>
    <row r="10" spans="3:10" x14ac:dyDescent="0.35">
      <c r="C10" s="4"/>
      <c r="D10" s="5"/>
      <c r="E10" s="5"/>
      <c r="F10" s="5" t="s">
        <v>43</v>
      </c>
      <c r="G10" s="5" t="s">
        <v>21</v>
      </c>
      <c r="H10" s="5" t="s">
        <v>24</v>
      </c>
      <c r="I10" s="2">
        <v>12950</v>
      </c>
      <c r="J10" s="2">
        <v>30</v>
      </c>
    </row>
    <row r="11" spans="3:10" x14ac:dyDescent="0.35">
      <c r="C11" s="11"/>
      <c r="D11" s="12"/>
      <c r="E11" s="12"/>
      <c r="F11" s="6" t="s">
        <v>6</v>
      </c>
      <c r="G11" s="6" t="s">
        <v>11</v>
      </c>
      <c r="H11" s="6" t="s">
        <v>12</v>
      </c>
      <c r="I11" s="3">
        <v>12348</v>
      </c>
      <c r="J11" s="3">
        <v>234</v>
      </c>
    </row>
    <row r="12" spans="3:10" x14ac:dyDescent="0.35">
      <c r="C12" s="4"/>
      <c r="D12" s="5"/>
      <c r="E12" s="5"/>
      <c r="F12" s="6" t="s">
        <v>34</v>
      </c>
      <c r="G12" s="6" t="s">
        <v>7</v>
      </c>
      <c r="H12" s="6" t="s">
        <v>18</v>
      </c>
      <c r="I12" s="3">
        <v>11571</v>
      </c>
      <c r="J12" s="3">
        <v>138</v>
      </c>
    </row>
    <row r="13" spans="3:10" x14ac:dyDescent="0.35">
      <c r="C13" s="11"/>
      <c r="D13" s="12"/>
      <c r="E13" s="12"/>
      <c r="F13" s="5" t="s">
        <v>14</v>
      </c>
      <c r="G13" s="5" t="s">
        <v>17</v>
      </c>
      <c r="H13" s="5" t="s">
        <v>41</v>
      </c>
      <c r="I13" s="2">
        <v>11522</v>
      </c>
      <c r="J13" s="2">
        <v>204</v>
      </c>
    </row>
    <row r="14" spans="3:10" x14ac:dyDescent="0.35">
      <c r="C14" s="4"/>
      <c r="D14" s="5"/>
      <c r="E14" s="5"/>
      <c r="F14" s="6" t="s">
        <v>34</v>
      </c>
      <c r="G14" s="6" t="s">
        <v>17</v>
      </c>
      <c r="H14" s="6" t="s">
        <v>23</v>
      </c>
      <c r="I14" s="3">
        <v>11417</v>
      </c>
      <c r="J14" s="3">
        <v>21</v>
      </c>
    </row>
    <row r="15" spans="3:10" x14ac:dyDescent="0.35">
      <c r="C15" s="11"/>
      <c r="D15" s="12"/>
      <c r="E15" s="12"/>
      <c r="F15" s="5" t="s">
        <v>16</v>
      </c>
      <c r="G15" s="5" t="s">
        <v>17</v>
      </c>
      <c r="H15" s="5" t="s">
        <v>9</v>
      </c>
      <c r="I15" s="2">
        <v>10311</v>
      </c>
      <c r="J15" s="2">
        <v>231</v>
      </c>
    </row>
    <row r="16" spans="3:10" x14ac:dyDescent="0.35">
      <c r="C16" s="4"/>
      <c r="D16" s="5"/>
      <c r="E16" s="5"/>
      <c r="F16" s="6" t="s">
        <v>16</v>
      </c>
      <c r="G16" s="6" t="s">
        <v>17</v>
      </c>
      <c r="H16" s="6" t="s">
        <v>12</v>
      </c>
      <c r="I16" s="3">
        <v>10304</v>
      </c>
      <c r="J16" s="3">
        <v>84</v>
      </c>
    </row>
    <row r="17" spans="3:10" x14ac:dyDescent="0.35">
      <c r="C17" s="11"/>
      <c r="D17" s="12"/>
      <c r="E17" s="12"/>
      <c r="F17" s="6" t="s">
        <v>30</v>
      </c>
      <c r="G17" s="6" t="s">
        <v>26</v>
      </c>
      <c r="H17" s="6" t="s">
        <v>8</v>
      </c>
      <c r="I17" s="3">
        <v>10129</v>
      </c>
      <c r="J17" s="3">
        <v>312</v>
      </c>
    </row>
    <row r="18" spans="3:10" x14ac:dyDescent="0.35">
      <c r="C18" s="4"/>
      <c r="D18" s="5"/>
      <c r="E18" s="5"/>
      <c r="F18" s="5" t="s">
        <v>20</v>
      </c>
      <c r="G18" s="5" t="s">
        <v>17</v>
      </c>
      <c r="H18" s="5" t="s">
        <v>15</v>
      </c>
      <c r="I18" s="2">
        <v>10073</v>
      </c>
      <c r="J18" s="2">
        <v>120</v>
      </c>
    </row>
    <row r="19" spans="3:10" x14ac:dyDescent="0.35">
      <c r="C19" s="11"/>
      <c r="D19" s="12"/>
      <c r="E19" s="12"/>
      <c r="F19" s="6" t="s">
        <v>34</v>
      </c>
      <c r="G19" s="6" t="s">
        <v>7</v>
      </c>
      <c r="H19" s="6" t="s">
        <v>25</v>
      </c>
      <c r="I19" s="3">
        <v>9926</v>
      </c>
      <c r="J19" s="3">
        <v>201</v>
      </c>
    </row>
    <row r="20" spans="3:10" x14ac:dyDescent="0.35">
      <c r="C20" s="4"/>
      <c r="D20" s="5"/>
      <c r="E20" s="5"/>
      <c r="F20" s="5" t="s">
        <v>30</v>
      </c>
      <c r="G20" s="5" t="s">
        <v>7</v>
      </c>
      <c r="H20" s="5" t="s">
        <v>28</v>
      </c>
      <c r="I20" s="2">
        <v>9835</v>
      </c>
      <c r="J20" s="2">
        <v>207</v>
      </c>
    </row>
    <row r="21" spans="3:10" x14ac:dyDescent="0.35">
      <c r="C21" s="11"/>
      <c r="D21" s="12"/>
      <c r="E21" s="12"/>
      <c r="F21" s="6" t="s">
        <v>6</v>
      </c>
      <c r="G21" s="6" t="s">
        <v>17</v>
      </c>
      <c r="H21" s="6" t="s">
        <v>24</v>
      </c>
      <c r="I21" s="3">
        <v>9772</v>
      </c>
      <c r="J21" s="3">
        <v>90</v>
      </c>
    </row>
    <row r="22" spans="3:10" x14ac:dyDescent="0.35">
      <c r="C22" s="4"/>
      <c r="D22" s="5"/>
      <c r="E22" s="5"/>
      <c r="F22" s="6" t="s">
        <v>10</v>
      </c>
      <c r="G22" s="6" t="s">
        <v>7</v>
      </c>
      <c r="H22" s="6" t="s">
        <v>19</v>
      </c>
      <c r="I22" s="3">
        <v>9709</v>
      </c>
      <c r="J22" s="3">
        <v>30</v>
      </c>
    </row>
    <row r="23" spans="3:10" x14ac:dyDescent="0.35">
      <c r="C23" s="11"/>
      <c r="D23" s="12"/>
      <c r="E23" s="12"/>
      <c r="F23" s="6" t="s">
        <v>10</v>
      </c>
      <c r="G23" s="6" t="s">
        <v>21</v>
      </c>
      <c r="H23" s="6" t="s">
        <v>18</v>
      </c>
      <c r="I23" s="3">
        <v>9660</v>
      </c>
      <c r="J23" s="3">
        <v>27</v>
      </c>
    </row>
    <row r="24" spans="3:10" x14ac:dyDescent="0.35">
      <c r="C24" s="4"/>
      <c r="D24" s="5"/>
      <c r="E24" s="5"/>
      <c r="F24" s="5" t="s">
        <v>16</v>
      </c>
      <c r="G24" s="5" t="s">
        <v>17</v>
      </c>
      <c r="H24" s="5" t="s">
        <v>18</v>
      </c>
      <c r="I24" s="2">
        <v>9632</v>
      </c>
      <c r="J24" s="2">
        <v>288</v>
      </c>
    </row>
    <row r="25" spans="3:10" x14ac:dyDescent="0.35">
      <c r="C25" s="11"/>
      <c r="D25" s="12"/>
      <c r="E25" s="12"/>
      <c r="F25" s="6" t="s">
        <v>14</v>
      </c>
      <c r="G25" s="6" t="s">
        <v>26</v>
      </c>
      <c r="H25" s="6" t="s">
        <v>24</v>
      </c>
      <c r="I25" s="3">
        <v>9506</v>
      </c>
      <c r="J25" s="3">
        <v>87</v>
      </c>
    </row>
    <row r="26" spans="3:10" x14ac:dyDescent="0.35">
      <c r="C26" s="4"/>
      <c r="D26" s="5"/>
      <c r="E26" s="5"/>
      <c r="F26" s="5" t="s">
        <v>34</v>
      </c>
      <c r="G26" s="5" t="s">
        <v>21</v>
      </c>
      <c r="H26" s="5" t="s">
        <v>31</v>
      </c>
      <c r="I26" s="2">
        <v>9443</v>
      </c>
      <c r="J26" s="2">
        <v>162</v>
      </c>
    </row>
    <row r="27" spans="3:10" x14ac:dyDescent="0.35">
      <c r="C27" s="11"/>
      <c r="D27" s="12"/>
      <c r="E27" s="12"/>
      <c r="F27" s="5" t="s">
        <v>35</v>
      </c>
      <c r="G27" s="5" t="s">
        <v>17</v>
      </c>
      <c r="H27" s="5" t="s">
        <v>23</v>
      </c>
      <c r="I27" s="2">
        <v>9198</v>
      </c>
      <c r="J27" s="2">
        <v>36</v>
      </c>
    </row>
    <row r="28" spans="3:10" x14ac:dyDescent="0.35">
      <c r="C28" s="4"/>
      <c r="D28" s="5"/>
      <c r="E28" s="5"/>
      <c r="F28" s="6" t="s">
        <v>14</v>
      </c>
      <c r="G28" s="6" t="s">
        <v>17</v>
      </c>
      <c r="H28" s="6" t="s">
        <v>8</v>
      </c>
      <c r="I28" s="3">
        <v>9051</v>
      </c>
      <c r="J28" s="3">
        <v>57</v>
      </c>
    </row>
    <row r="29" spans="3:10" x14ac:dyDescent="0.35">
      <c r="C29" s="11"/>
      <c r="D29" s="12"/>
      <c r="E29" s="12"/>
      <c r="F29" s="5" t="s">
        <v>6</v>
      </c>
      <c r="G29" s="5" t="s">
        <v>7</v>
      </c>
      <c r="H29" s="5" t="s">
        <v>40</v>
      </c>
      <c r="I29" s="2">
        <v>9002</v>
      </c>
      <c r="J29" s="2">
        <v>72</v>
      </c>
    </row>
    <row r="30" spans="3:10" x14ac:dyDescent="0.35">
      <c r="C30" s="4"/>
      <c r="D30" s="5"/>
      <c r="E30" s="5"/>
      <c r="F30" s="6" t="s">
        <v>10</v>
      </c>
      <c r="G30" s="6" t="s">
        <v>21</v>
      </c>
      <c r="H30" s="6" t="s">
        <v>27</v>
      </c>
      <c r="I30" s="3">
        <v>8890</v>
      </c>
      <c r="J30" s="3">
        <v>210</v>
      </c>
    </row>
    <row r="31" spans="3:10" x14ac:dyDescent="0.35">
      <c r="C31" s="11"/>
      <c r="D31" s="12"/>
      <c r="E31" s="12"/>
      <c r="F31" s="5" t="s">
        <v>6</v>
      </c>
      <c r="G31" s="5" t="s">
        <v>11</v>
      </c>
      <c r="H31" s="5" t="s">
        <v>24</v>
      </c>
      <c r="I31" s="2">
        <v>8869</v>
      </c>
      <c r="J31" s="2">
        <v>432</v>
      </c>
    </row>
    <row r="32" spans="3:10" x14ac:dyDescent="0.35">
      <c r="C32" s="4"/>
      <c r="D32" s="5"/>
      <c r="E32" s="5"/>
      <c r="F32" s="6" t="s">
        <v>30</v>
      </c>
      <c r="G32" s="6" t="s">
        <v>38</v>
      </c>
      <c r="H32" s="6" t="s">
        <v>37</v>
      </c>
      <c r="I32" s="3">
        <v>8862</v>
      </c>
      <c r="J32" s="3">
        <v>189</v>
      </c>
    </row>
    <row r="33" spans="3:10" x14ac:dyDescent="0.35">
      <c r="C33" s="11"/>
      <c r="D33" s="12"/>
      <c r="E33" s="12"/>
      <c r="F33" s="6" t="s">
        <v>35</v>
      </c>
      <c r="G33" s="6" t="s">
        <v>26</v>
      </c>
      <c r="H33" s="6" t="s">
        <v>39</v>
      </c>
      <c r="I33" s="3">
        <v>8841</v>
      </c>
      <c r="J33" s="3">
        <v>303</v>
      </c>
    </row>
    <row r="34" spans="3:10" x14ac:dyDescent="0.35">
      <c r="C34" s="4"/>
      <c r="D34" s="5"/>
      <c r="E34" s="5"/>
      <c r="F34" s="6" t="s">
        <v>32</v>
      </c>
      <c r="G34" s="6" t="s">
        <v>7</v>
      </c>
      <c r="H34" s="6" t="s">
        <v>22</v>
      </c>
      <c r="I34" s="3">
        <v>8813</v>
      </c>
      <c r="J34" s="3">
        <v>21</v>
      </c>
    </row>
    <row r="35" spans="3:10" x14ac:dyDescent="0.35">
      <c r="C35" s="11"/>
      <c r="D35" s="12"/>
      <c r="E35" s="12"/>
      <c r="F35" s="5" t="s">
        <v>14</v>
      </c>
      <c r="G35" s="5" t="s">
        <v>38</v>
      </c>
      <c r="H35" s="5" t="s">
        <v>31</v>
      </c>
      <c r="I35" s="2">
        <v>8463</v>
      </c>
      <c r="J35" s="2">
        <v>492</v>
      </c>
    </row>
    <row r="36" spans="3:10" x14ac:dyDescent="0.35">
      <c r="C36" s="4"/>
      <c r="D36" s="5"/>
      <c r="E36" s="5"/>
      <c r="F36" s="6" t="s">
        <v>30</v>
      </c>
      <c r="G36" s="6" t="s">
        <v>17</v>
      </c>
      <c r="H36" s="6" t="s">
        <v>28</v>
      </c>
      <c r="I36" s="3">
        <v>8435</v>
      </c>
      <c r="J36" s="3">
        <v>42</v>
      </c>
    </row>
    <row r="37" spans="3:10" x14ac:dyDescent="0.35">
      <c r="C37" s="11"/>
      <c r="D37" s="12"/>
      <c r="E37" s="12"/>
      <c r="F37" s="6" t="s">
        <v>34</v>
      </c>
      <c r="G37" s="6" t="s">
        <v>17</v>
      </c>
      <c r="H37" s="6" t="s">
        <v>40</v>
      </c>
      <c r="I37" s="3">
        <v>8211</v>
      </c>
      <c r="J37" s="3">
        <v>75</v>
      </c>
    </row>
    <row r="38" spans="3:10" x14ac:dyDescent="0.35">
      <c r="C38" s="4"/>
      <c r="D38" s="5"/>
      <c r="E38" s="5"/>
      <c r="F38" s="6" t="s">
        <v>14</v>
      </c>
      <c r="G38" s="6" t="s">
        <v>38</v>
      </c>
      <c r="H38" s="6" t="s">
        <v>36</v>
      </c>
      <c r="I38" s="3">
        <v>8155</v>
      </c>
      <c r="J38" s="3">
        <v>90</v>
      </c>
    </row>
    <row r="39" spans="3:10" x14ac:dyDescent="0.35">
      <c r="C39" s="11"/>
      <c r="D39" s="12"/>
      <c r="E39" s="12"/>
      <c r="F39" s="5" t="s">
        <v>20</v>
      </c>
      <c r="G39" s="5" t="s">
        <v>38</v>
      </c>
      <c r="H39" s="5" t="s">
        <v>39</v>
      </c>
      <c r="I39" s="2">
        <v>8008</v>
      </c>
      <c r="J39" s="2">
        <v>456</v>
      </c>
    </row>
    <row r="40" spans="3:10" x14ac:dyDescent="0.35">
      <c r="C40" s="4"/>
      <c r="D40" s="5"/>
      <c r="E40" s="5"/>
      <c r="F40" s="5" t="s">
        <v>16</v>
      </c>
      <c r="G40" s="5" t="s">
        <v>38</v>
      </c>
      <c r="H40" s="5" t="s">
        <v>24</v>
      </c>
      <c r="I40" s="2">
        <v>7847</v>
      </c>
      <c r="J40" s="2">
        <v>174</v>
      </c>
    </row>
    <row r="41" spans="3:10" x14ac:dyDescent="0.35">
      <c r="C41" s="11"/>
      <c r="D41" s="12"/>
      <c r="E41" s="12"/>
      <c r="F41" s="5" t="s">
        <v>14</v>
      </c>
      <c r="G41" s="5" t="s">
        <v>11</v>
      </c>
      <c r="H41" s="5" t="s">
        <v>19</v>
      </c>
      <c r="I41" s="2">
        <v>7833</v>
      </c>
      <c r="J41" s="2">
        <v>243</v>
      </c>
    </row>
    <row r="42" spans="3:10" x14ac:dyDescent="0.35">
      <c r="C42" s="4"/>
      <c r="D42" s="5"/>
      <c r="E42" s="5"/>
      <c r="F42" s="5" t="s">
        <v>34</v>
      </c>
      <c r="G42" s="5" t="s">
        <v>21</v>
      </c>
      <c r="H42" s="5" t="s">
        <v>41</v>
      </c>
      <c r="I42" s="2">
        <v>7812</v>
      </c>
      <c r="J42" s="2">
        <v>81</v>
      </c>
    </row>
    <row r="43" spans="3:10" x14ac:dyDescent="0.35">
      <c r="C43" s="11"/>
      <c r="D43" s="12"/>
      <c r="E43" s="12"/>
      <c r="F43" s="5" t="s">
        <v>35</v>
      </c>
      <c r="G43" s="5" t="s">
        <v>38</v>
      </c>
      <c r="H43" s="5" t="s">
        <v>12</v>
      </c>
      <c r="I43" s="2">
        <v>7777</v>
      </c>
      <c r="J43" s="2">
        <v>504</v>
      </c>
    </row>
    <row r="44" spans="3:10" x14ac:dyDescent="0.35">
      <c r="C44" s="4"/>
      <c r="D44" s="5"/>
      <c r="E44" s="5"/>
      <c r="F44" s="5" t="s">
        <v>30</v>
      </c>
      <c r="G44" s="5" t="s">
        <v>38</v>
      </c>
      <c r="H44" s="5" t="s">
        <v>25</v>
      </c>
      <c r="I44" s="2">
        <v>7777</v>
      </c>
      <c r="J44" s="2">
        <v>39</v>
      </c>
    </row>
    <row r="45" spans="3:10" x14ac:dyDescent="0.35">
      <c r="C45" s="11"/>
      <c r="D45" s="12"/>
      <c r="E45" s="12"/>
      <c r="F45" s="6" t="s">
        <v>20</v>
      </c>
      <c r="G45" s="6" t="s">
        <v>7</v>
      </c>
      <c r="H45" s="6" t="s">
        <v>27</v>
      </c>
      <c r="I45" s="3">
        <v>7693</v>
      </c>
      <c r="J45" s="3">
        <v>87</v>
      </c>
    </row>
    <row r="46" spans="3:10" x14ac:dyDescent="0.35">
      <c r="C46" s="4"/>
      <c r="D46" s="5"/>
      <c r="E46" s="5"/>
      <c r="F46" s="6" t="s">
        <v>6</v>
      </c>
      <c r="G46" s="6" t="s">
        <v>7</v>
      </c>
      <c r="H46" s="6" t="s">
        <v>29</v>
      </c>
      <c r="I46" s="3">
        <v>7693</v>
      </c>
      <c r="J46" s="3">
        <v>21</v>
      </c>
    </row>
    <row r="47" spans="3:10" x14ac:dyDescent="0.35">
      <c r="C47" s="11"/>
      <c r="D47" s="12"/>
      <c r="E47" s="12"/>
      <c r="F47" s="6" t="s">
        <v>34</v>
      </c>
      <c r="G47" s="6" t="s">
        <v>21</v>
      </c>
      <c r="H47" s="6" t="s">
        <v>33</v>
      </c>
      <c r="I47" s="3">
        <v>7651</v>
      </c>
      <c r="J47" s="3">
        <v>213</v>
      </c>
    </row>
    <row r="48" spans="3:10" x14ac:dyDescent="0.35">
      <c r="C48" s="4"/>
      <c r="D48" s="5"/>
      <c r="E48" s="5"/>
      <c r="F48" s="5" t="s">
        <v>34</v>
      </c>
      <c r="G48" s="5" t="s">
        <v>38</v>
      </c>
      <c r="H48" s="5" t="s">
        <v>29</v>
      </c>
      <c r="I48" s="2">
        <v>7511</v>
      </c>
      <c r="J48" s="2">
        <v>120</v>
      </c>
    </row>
    <row r="49" spans="3:10" x14ac:dyDescent="0.35">
      <c r="C49" s="11"/>
      <c r="D49" s="12"/>
      <c r="E49" s="12"/>
      <c r="F49" s="5" t="s">
        <v>32</v>
      </c>
      <c r="G49" s="5" t="s">
        <v>26</v>
      </c>
      <c r="H49" s="5" t="s">
        <v>22</v>
      </c>
      <c r="I49" s="2">
        <v>7483</v>
      </c>
      <c r="J49" s="2">
        <v>45</v>
      </c>
    </row>
    <row r="50" spans="3:10" x14ac:dyDescent="0.35">
      <c r="C50" s="4"/>
      <c r="D50" s="5"/>
      <c r="E50" s="5"/>
      <c r="F50" s="5" t="s">
        <v>16</v>
      </c>
      <c r="G50" s="5" t="s">
        <v>11</v>
      </c>
      <c r="H50" s="5" t="s">
        <v>42</v>
      </c>
      <c r="I50" s="2">
        <v>7455</v>
      </c>
      <c r="J50" s="2">
        <v>216</v>
      </c>
    </row>
    <row r="51" spans="3:10" x14ac:dyDescent="0.35">
      <c r="C51" s="11"/>
      <c r="D51" s="12"/>
      <c r="E51" s="12"/>
      <c r="F51" s="5" t="s">
        <v>20</v>
      </c>
      <c r="G51" s="5" t="s">
        <v>26</v>
      </c>
      <c r="H51" s="5" t="s">
        <v>33</v>
      </c>
      <c r="I51" s="2">
        <v>7322</v>
      </c>
      <c r="J51" s="2">
        <v>36</v>
      </c>
    </row>
    <row r="52" spans="3:10" x14ac:dyDescent="0.35">
      <c r="C52" s="4"/>
      <c r="D52" s="5"/>
      <c r="E52" s="5"/>
      <c r="F52" s="5" t="s">
        <v>35</v>
      </c>
      <c r="G52" s="5" t="s">
        <v>7</v>
      </c>
      <c r="H52" s="5" t="s">
        <v>42</v>
      </c>
      <c r="I52" s="2">
        <v>7308</v>
      </c>
      <c r="J52" s="2">
        <v>327</v>
      </c>
    </row>
    <row r="53" spans="3:10" x14ac:dyDescent="0.35">
      <c r="C53" s="11"/>
      <c r="D53" s="12"/>
      <c r="E53" s="12"/>
      <c r="F53" s="6" t="s">
        <v>32</v>
      </c>
      <c r="G53" s="6" t="s">
        <v>38</v>
      </c>
      <c r="H53" s="6" t="s">
        <v>19</v>
      </c>
      <c r="I53" s="3">
        <v>7280</v>
      </c>
      <c r="J53" s="3">
        <v>201</v>
      </c>
    </row>
    <row r="54" spans="3:10" x14ac:dyDescent="0.35">
      <c r="C54" s="4"/>
      <c r="D54" s="5"/>
      <c r="E54" s="5"/>
      <c r="F54" s="6" t="s">
        <v>14</v>
      </c>
      <c r="G54" s="6" t="s">
        <v>7</v>
      </c>
      <c r="H54" s="6" t="s">
        <v>31</v>
      </c>
      <c r="I54" s="3">
        <v>7273</v>
      </c>
      <c r="J54" s="3">
        <v>96</v>
      </c>
    </row>
    <row r="55" spans="3:10" x14ac:dyDescent="0.35">
      <c r="C55" s="11"/>
      <c r="D55" s="12"/>
      <c r="E55" s="12"/>
      <c r="F55" s="5" t="s">
        <v>35</v>
      </c>
      <c r="G55" s="5" t="s">
        <v>38</v>
      </c>
      <c r="H55" s="5" t="s">
        <v>13</v>
      </c>
      <c r="I55" s="2">
        <v>7259</v>
      </c>
      <c r="J55" s="2">
        <v>276</v>
      </c>
    </row>
    <row r="56" spans="3:10" x14ac:dyDescent="0.35">
      <c r="C56" s="4"/>
      <c r="D56" s="5"/>
      <c r="E56" s="5"/>
      <c r="F56" s="6" t="s">
        <v>32</v>
      </c>
      <c r="G56" s="6" t="s">
        <v>26</v>
      </c>
      <c r="H56" s="6" t="s">
        <v>9</v>
      </c>
      <c r="I56" s="3">
        <v>7189</v>
      </c>
      <c r="J56" s="3">
        <v>54</v>
      </c>
    </row>
    <row r="57" spans="3:10" x14ac:dyDescent="0.35">
      <c r="C57" s="11"/>
      <c r="D57" s="12"/>
      <c r="E57" s="12"/>
      <c r="F57" s="6" t="s">
        <v>10</v>
      </c>
      <c r="G57" s="6" t="s">
        <v>21</v>
      </c>
      <c r="H57" s="6" t="s">
        <v>8</v>
      </c>
      <c r="I57" s="3">
        <v>7021</v>
      </c>
      <c r="J57" s="3">
        <v>183</v>
      </c>
    </row>
    <row r="58" spans="3:10" x14ac:dyDescent="0.35">
      <c r="C58" s="4"/>
      <c r="D58" s="5"/>
      <c r="E58" s="5"/>
      <c r="F58" s="6" t="s">
        <v>32</v>
      </c>
      <c r="G58" s="6" t="s">
        <v>38</v>
      </c>
      <c r="H58" s="6" t="s">
        <v>41</v>
      </c>
      <c r="I58" s="3">
        <v>6986</v>
      </c>
      <c r="J58" s="3">
        <v>21</v>
      </c>
    </row>
    <row r="59" spans="3:10" x14ac:dyDescent="0.35">
      <c r="C59" s="11"/>
      <c r="D59" s="12"/>
      <c r="E59" s="12"/>
      <c r="F59" s="5" t="s">
        <v>32</v>
      </c>
      <c r="G59" s="5" t="s">
        <v>21</v>
      </c>
      <c r="H59" s="5" t="s">
        <v>28</v>
      </c>
      <c r="I59" s="2">
        <v>6909</v>
      </c>
      <c r="J59" s="2">
        <v>81</v>
      </c>
    </row>
    <row r="60" spans="3:10" x14ac:dyDescent="0.35">
      <c r="C60" s="4"/>
      <c r="D60" s="5"/>
      <c r="E60" s="5"/>
      <c r="F60" s="6" t="s">
        <v>43</v>
      </c>
      <c r="G60" s="6" t="s">
        <v>26</v>
      </c>
      <c r="H60" s="6" t="s">
        <v>15</v>
      </c>
      <c r="I60" s="3">
        <v>6860</v>
      </c>
      <c r="J60" s="3">
        <v>126</v>
      </c>
    </row>
    <row r="61" spans="3:10" x14ac:dyDescent="0.35">
      <c r="C61" s="11"/>
      <c r="D61" s="12"/>
      <c r="E61" s="12"/>
      <c r="F61" s="6" t="s">
        <v>6</v>
      </c>
      <c r="G61" s="6" t="s">
        <v>11</v>
      </c>
      <c r="H61" s="6" t="s">
        <v>28</v>
      </c>
      <c r="I61" s="3">
        <v>6853</v>
      </c>
      <c r="J61" s="3">
        <v>372</v>
      </c>
    </row>
    <row r="62" spans="3:10" x14ac:dyDescent="0.35">
      <c r="C62" s="4"/>
      <c r="D62" s="5"/>
      <c r="E62" s="5"/>
      <c r="F62" s="5" t="s">
        <v>14</v>
      </c>
      <c r="G62" s="5" t="s">
        <v>38</v>
      </c>
      <c r="H62" s="5" t="s">
        <v>33</v>
      </c>
      <c r="I62" s="2">
        <v>6832</v>
      </c>
      <c r="J62" s="2">
        <v>27</v>
      </c>
    </row>
    <row r="63" spans="3:10" x14ac:dyDescent="0.35">
      <c r="C63" s="11"/>
      <c r="D63" s="12"/>
      <c r="E63" s="12"/>
      <c r="F63" s="6" t="s">
        <v>20</v>
      </c>
      <c r="G63" s="6" t="s">
        <v>7</v>
      </c>
      <c r="H63" s="6" t="s">
        <v>39</v>
      </c>
      <c r="I63" s="3">
        <v>6818</v>
      </c>
      <c r="J63" s="3">
        <v>6</v>
      </c>
    </row>
    <row r="64" spans="3:10" x14ac:dyDescent="0.35">
      <c r="C64" s="4"/>
      <c r="D64" s="5"/>
      <c r="E64" s="5"/>
      <c r="F64" s="5" t="s">
        <v>30</v>
      </c>
      <c r="G64" s="5" t="s">
        <v>11</v>
      </c>
      <c r="H64" s="5" t="s">
        <v>8</v>
      </c>
      <c r="I64" s="2">
        <v>6755</v>
      </c>
      <c r="J64" s="2">
        <v>252</v>
      </c>
    </row>
    <row r="65" spans="3:10" x14ac:dyDescent="0.35">
      <c r="C65" s="11"/>
      <c r="D65" s="12"/>
      <c r="E65" s="12"/>
      <c r="F65" s="5" t="s">
        <v>6</v>
      </c>
      <c r="G65" s="5" t="s">
        <v>38</v>
      </c>
      <c r="H65" s="5" t="s">
        <v>39</v>
      </c>
      <c r="I65" s="2">
        <v>6748</v>
      </c>
      <c r="J65" s="2">
        <v>48</v>
      </c>
    </row>
    <row r="66" spans="3:10" x14ac:dyDescent="0.35">
      <c r="C66" s="4"/>
      <c r="D66" s="5"/>
      <c r="E66" s="5"/>
      <c r="F66" s="5" t="s">
        <v>20</v>
      </c>
      <c r="G66" s="5" t="s">
        <v>38</v>
      </c>
      <c r="H66" s="5" t="s">
        <v>12</v>
      </c>
      <c r="I66" s="2">
        <v>6734</v>
      </c>
      <c r="J66" s="2">
        <v>123</v>
      </c>
    </row>
    <row r="67" spans="3:10" x14ac:dyDescent="0.35">
      <c r="C67" s="11"/>
      <c r="D67" s="12"/>
      <c r="E67" s="12"/>
      <c r="F67" s="5" t="s">
        <v>10</v>
      </c>
      <c r="G67" s="5" t="s">
        <v>11</v>
      </c>
      <c r="H67" s="5" t="s">
        <v>12</v>
      </c>
      <c r="I67" s="2">
        <v>6706</v>
      </c>
      <c r="J67" s="2">
        <v>459</v>
      </c>
    </row>
    <row r="68" spans="3:10" x14ac:dyDescent="0.35">
      <c r="C68" s="4"/>
      <c r="D68" s="5"/>
      <c r="E68" s="5"/>
      <c r="F68" s="6" t="s">
        <v>43</v>
      </c>
      <c r="G68" s="6" t="s">
        <v>17</v>
      </c>
      <c r="H68" s="6" t="s">
        <v>12</v>
      </c>
      <c r="I68" s="3">
        <v>6657</v>
      </c>
      <c r="J68" s="3">
        <v>303</v>
      </c>
    </row>
    <row r="69" spans="3:10" x14ac:dyDescent="0.35">
      <c r="C69" s="11"/>
      <c r="D69" s="12"/>
      <c r="E69" s="12"/>
      <c r="F69" s="5" t="s">
        <v>35</v>
      </c>
      <c r="G69" s="5" t="s">
        <v>11</v>
      </c>
      <c r="H69" s="5" t="s">
        <v>19</v>
      </c>
      <c r="I69" s="2">
        <v>6657</v>
      </c>
      <c r="J69" s="2">
        <v>276</v>
      </c>
    </row>
    <row r="70" spans="3:10" x14ac:dyDescent="0.35">
      <c r="C70" s="4"/>
      <c r="D70" s="5"/>
      <c r="E70" s="5"/>
      <c r="F70" s="6" t="s">
        <v>30</v>
      </c>
      <c r="G70" s="6" t="s">
        <v>7</v>
      </c>
      <c r="H70" s="6" t="s">
        <v>13</v>
      </c>
      <c r="I70" s="3">
        <v>6608</v>
      </c>
      <c r="J70" s="3">
        <v>225</v>
      </c>
    </row>
    <row r="71" spans="3:10" x14ac:dyDescent="0.35">
      <c r="C71" s="11"/>
      <c r="D71" s="12"/>
      <c r="E71" s="12"/>
      <c r="F71" s="5" t="s">
        <v>34</v>
      </c>
      <c r="G71" s="5" t="s">
        <v>26</v>
      </c>
      <c r="H71" s="5" t="s">
        <v>42</v>
      </c>
      <c r="I71" s="2">
        <v>6580</v>
      </c>
      <c r="J71" s="2">
        <v>183</v>
      </c>
    </row>
    <row r="72" spans="3:10" x14ac:dyDescent="0.35">
      <c r="C72" s="4"/>
      <c r="D72" s="5"/>
      <c r="E72" s="5"/>
      <c r="F72" s="5" t="s">
        <v>30</v>
      </c>
      <c r="G72" s="5" t="s">
        <v>7</v>
      </c>
      <c r="H72" s="5" t="s">
        <v>8</v>
      </c>
      <c r="I72" s="2">
        <v>6454</v>
      </c>
      <c r="J72" s="2">
        <v>54</v>
      </c>
    </row>
    <row r="73" spans="3:10" x14ac:dyDescent="0.35">
      <c r="C73" s="11"/>
      <c r="D73" s="12"/>
      <c r="E73" s="12"/>
      <c r="F73" s="6" t="s">
        <v>10</v>
      </c>
      <c r="G73" s="6" t="s">
        <v>26</v>
      </c>
      <c r="H73" s="6" t="s">
        <v>33</v>
      </c>
      <c r="I73" s="3">
        <v>6433</v>
      </c>
      <c r="J73" s="3">
        <v>78</v>
      </c>
    </row>
    <row r="74" spans="3:10" x14ac:dyDescent="0.35">
      <c r="C74" s="4"/>
      <c r="D74" s="5"/>
      <c r="E74" s="5"/>
      <c r="F74" s="6" t="s">
        <v>16</v>
      </c>
      <c r="G74" s="6" t="s">
        <v>7</v>
      </c>
      <c r="H74" s="6" t="s">
        <v>37</v>
      </c>
      <c r="I74" s="3">
        <v>6398</v>
      </c>
      <c r="J74" s="3">
        <v>102</v>
      </c>
    </row>
    <row r="75" spans="3:10" x14ac:dyDescent="0.35">
      <c r="C75" s="11"/>
      <c r="D75" s="12"/>
      <c r="E75" s="12"/>
      <c r="F75" s="5" t="s">
        <v>30</v>
      </c>
      <c r="G75" s="5" t="s">
        <v>7</v>
      </c>
      <c r="H75" s="5" t="s">
        <v>24</v>
      </c>
      <c r="I75" s="2">
        <v>6391</v>
      </c>
      <c r="J75" s="2">
        <v>48</v>
      </c>
    </row>
    <row r="76" spans="3:10" x14ac:dyDescent="0.35">
      <c r="C76" s="4"/>
      <c r="D76" s="5"/>
      <c r="E76" s="5"/>
      <c r="F76" s="5" t="s">
        <v>6</v>
      </c>
      <c r="G76" s="5" t="s">
        <v>21</v>
      </c>
      <c r="H76" s="5" t="s">
        <v>41</v>
      </c>
      <c r="I76" s="2">
        <v>6370</v>
      </c>
      <c r="J76" s="2">
        <v>30</v>
      </c>
    </row>
    <row r="77" spans="3:10" x14ac:dyDescent="0.35">
      <c r="C77" s="11"/>
      <c r="D77" s="12"/>
      <c r="E77" s="12"/>
      <c r="F77" s="6" t="s">
        <v>32</v>
      </c>
      <c r="G77" s="6" t="s">
        <v>17</v>
      </c>
      <c r="H77" s="6" t="s">
        <v>36</v>
      </c>
      <c r="I77" s="3">
        <v>6314</v>
      </c>
      <c r="J77" s="3">
        <v>15</v>
      </c>
    </row>
    <row r="78" spans="3:10" x14ac:dyDescent="0.35">
      <c r="C78" s="4"/>
      <c r="D78" s="5"/>
      <c r="E78" s="5"/>
      <c r="F78" s="5" t="s">
        <v>35</v>
      </c>
      <c r="G78" s="5" t="s">
        <v>38</v>
      </c>
      <c r="H78" s="5" t="s">
        <v>22</v>
      </c>
      <c r="I78" s="2">
        <v>6300</v>
      </c>
      <c r="J78" s="2">
        <v>42</v>
      </c>
    </row>
    <row r="79" spans="3:10" x14ac:dyDescent="0.35">
      <c r="C79" s="11"/>
      <c r="D79" s="12"/>
      <c r="E79" s="12"/>
      <c r="F79" s="5" t="s">
        <v>32</v>
      </c>
      <c r="G79" s="5" t="s">
        <v>38</v>
      </c>
      <c r="H79" s="5" t="s">
        <v>28</v>
      </c>
      <c r="I79" s="2">
        <v>6279</v>
      </c>
      <c r="J79" s="2">
        <v>237</v>
      </c>
    </row>
    <row r="80" spans="3:10" x14ac:dyDescent="0.35">
      <c r="C80" s="4"/>
      <c r="D80" s="5"/>
      <c r="E80" s="5"/>
      <c r="F80" s="6" t="s">
        <v>10</v>
      </c>
      <c r="G80" s="6" t="s">
        <v>7</v>
      </c>
      <c r="H80" s="6" t="s">
        <v>39</v>
      </c>
      <c r="I80" s="3">
        <v>6279</v>
      </c>
      <c r="J80" s="3">
        <v>45</v>
      </c>
    </row>
    <row r="81" spans="3:10" x14ac:dyDescent="0.35">
      <c r="C81" s="11"/>
      <c r="D81" s="12"/>
      <c r="E81" s="12"/>
      <c r="F81" s="5" t="s">
        <v>32</v>
      </c>
      <c r="G81" s="5" t="s">
        <v>17</v>
      </c>
      <c r="H81" s="5" t="s">
        <v>9</v>
      </c>
      <c r="I81" s="2">
        <v>6146</v>
      </c>
      <c r="J81" s="2">
        <v>63</v>
      </c>
    </row>
    <row r="82" spans="3:10" x14ac:dyDescent="0.35">
      <c r="C82" s="4"/>
      <c r="D82" s="5"/>
      <c r="E82" s="5"/>
      <c r="F82" s="6" t="s">
        <v>6</v>
      </c>
      <c r="G82" s="6" t="s">
        <v>7</v>
      </c>
      <c r="H82" s="6" t="s">
        <v>41</v>
      </c>
      <c r="I82" s="3">
        <v>6132</v>
      </c>
      <c r="J82" s="3">
        <v>93</v>
      </c>
    </row>
    <row r="83" spans="3:10" x14ac:dyDescent="0.35">
      <c r="C83" s="11"/>
      <c r="D83" s="12"/>
      <c r="E83" s="12"/>
      <c r="F83" s="5" t="s">
        <v>6</v>
      </c>
      <c r="G83" s="5" t="s">
        <v>26</v>
      </c>
      <c r="H83" s="5" t="s">
        <v>15</v>
      </c>
      <c r="I83" s="2">
        <v>6125</v>
      </c>
      <c r="J83" s="2">
        <v>102</v>
      </c>
    </row>
    <row r="84" spans="3:10" x14ac:dyDescent="0.35">
      <c r="C84" s="4"/>
      <c r="D84" s="5"/>
      <c r="E84" s="5"/>
      <c r="F84" s="6" t="s">
        <v>16</v>
      </c>
      <c r="G84" s="6" t="s">
        <v>17</v>
      </c>
      <c r="H84" s="6" t="s">
        <v>8</v>
      </c>
      <c r="I84" s="3">
        <v>6118</v>
      </c>
      <c r="J84" s="3">
        <v>174</v>
      </c>
    </row>
    <row r="85" spans="3:10" x14ac:dyDescent="0.35">
      <c r="C85" s="11"/>
      <c r="D85" s="12"/>
      <c r="E85" s="12"/>
      <c r="F85" s="5" t="s">
        <v>20</v>
      </c>
      <c r="G85" s="5" t="s">
        <v>17</v>
      </c>
      <c r="H85" s="5" t="s">
        <v>12</v>
      </c>
      <c r="I85" s="2">
        <v>6118</v>
      </c>
      <c r="J85" s="2">
        <v>9</v>
      </c>
    </row>
    <row r="86" spans="3:10" x14ac:dyDescent="0.35">
      <c r="C86" s="4"/>
      <c r="D86" s="5"/>
      <c r="E86" s="5"/>
      <c r="F86" s="5" t="s">
        <v>32</v>
      </c>
      <c r="G86" s="5" t="s">
        <v>17</v>
      </c>
      <c r="H86" s="5" t="s">
        <v>18</v>
      </c>
      <c r="I86" s="2">
        <v>6111</v>
      </c>
      <c r="J86" s="2">
        <v>3</v>
      </c>
    </row>
    <row r="87" spans="3:10" x14ac:dyDescent="0.35">
      <c r="C87" s="11"/>
      <c r="D87" s="12"/>
      <c r="E87" s="12"/>
      <c r="F87" s="6" t="s">
        <v>20</v>
      </c>
      <c r="G87" s="6" t="s">
        <v>21</v>
      </c>
      <c r="H87" s="6" t="s">
        <v>25</v>
      </c>
      <c r="I87" s="3">
        <v>6048</v>
      </c>
      <c r="J87" s="3">
        <v>27</v>
      </c>
    </row>
    <row r="88" spans="3:10" x14ac:dyDescent="0.35">
      <c r="C88" s="4"/>
      <c r="D88" s="5"/>
      <c r="E88" s="5"/>
      <c r="F88" s="6" t="s">
        <v>34</v>
      </c>
      <c r="G88" s="6" t="s">
        <v>21</v>
      </c>
      <c r="H88" s="6" t="s">
        <v>42</v>
      </c>
      <c r="I88" s="3">
        <v>6027</v>
      </c>
      <c r="J88" s="3">
        <v>144</v>
      </c>
    </row>
    <row r="89" spans="3:10" x14ac:dyDescent="0.35">
      <c r="C89" s="11"/>
      <c r="D89" s="12"/>
      <c r="E89" s="12"/>
      <c r="F89" s="6" t="s">
        <v>16</v>
      </c>
      <c r="G89" s="6" t="s">
        <v>26</v>
      </c>
      <c r="H89" s="6" t="s">
        <v>28</v>
      </c>
      <c r="I89" s="3">
        <v>5915</v>
      </c>
      <c r="J89" s="3">
        <v>3</v>
      </c>
    </row>
    <row r="90" spans="3:10" x14ac:dyDescent="0.35">
      <c r="C90" s="4"/>
      <c r="D90" s="5"/>
      <c r="E90" s="5"/>
      <c r="F90" s="5" t="s">
        <v>6</v>
      </c>
      <c r="G90" s="5" t="s">
        <v>21</v>
      </c>
      <c r="H90" s="5" t="s">
        <v>28</v>
      </c>
      <c r="I90" s="2">
        <v>5817</v>
      </c>
      <c r="J90" s="2">
        <v>12</v>
      </c>
    </row>
    <row r="91" spans="3:10" x14ac:dyDescent="0.35">
      <c r="C91" s="11"/>
      <c r="D91" s="12"/>
      <c r="E91" s="12"/>
      <c r="F91" s="5" t="s">
        <v>6</v>
      </c>
      <c r="G91" s="5" t="s">
        <v>21</v>
      </c>
      <c r="H91" s="5" t="s">
        <v>19</v>
      </c>
      <c r="I91" s="2">
        <v>5775</v>
      </c>
      <c r="J91" s="2">
        <v>42</v>
      </c>
    </row>
    <row r="92" spans="3:10" x14ac:dyDescent="0.35">
      <c r="C92" s="4"/>
      <c r="D92" s="5"/>
      <c r="E92" s="5"/>
      <c r="F92" s="5" t="s">
        <v>30</v>
      </c>
      <c r="G92" s="5" t="s">
        <v>26</v>
      </c>
      <c r="H92" s="5" t="s">
        <v>42</v>
      </c>
      <c r="I92" s="2">
        <v>5677</v>
      </c>
      <c r="J92" s="2">
        <v>258</v>
      </c>
    </row>
    <row r="93" spans="3:10" x14ac:dyDescent="0.35">
      <c r="C93" s="11"/>
      <c r="D93" s="12"/>
      <c r="E93" s="12"/>
      <c r="F93" s="6" t="s">
        <v>6</v>
      </c>
      <c r="G93" s="6" t="s">
        <v>26</v>
      </c>
      <c r="H93" s="6" t="s">
        <v>9</v>
      </c>
      <c r="I93" s="3">
        <v>5670</v>
      </c>
      <c r="J93" s="3">
        <v>297</v>
      </c>
    </row>
    <row r="94" spans="3:10" x14ac:dyDescent="0.35">
      <c r="C94" s="4"/>
      <c r="D94" s="5"/>
      <c r="E94" s="5"/>
      <c r="F94" s="6" t="s">
        <v>43</v>
      </c>
      <c r="G94" s="6" t="s">
        <v>26</v>
      </c>
      <c r="H94" s="6" t="s">
        <v>13</v>
      </c>
      <c r="I94" s="3">
        <v>5586</v>
      </c>
      <c r="J94" s="3">
        <v>525</v>
      </c>
    </row>
    <row r="95" spans="3:10" x14ac:dyDescent="0.35">
      <c r="C95" s="11"/>
      <c r="D95" s="12"/>
      <c r="E95" s="12"/>
      <c r="F95" s="5" t="s">
        <v>30</v>
      </c>
      <c r="G95" s="5" t="s">
        <v>17</v>
      </c>
      <c r="H95" s="5" t="s">
        <v>40</v>
      </c>
      <c r="I95" s="2">
        <v>5551</v>
      </c>
      <c r="J95" s="2">
        <v>252</v>
      </c>
    </row>
    <row r="96" spans="3:10" x14ac:dyDescent="0.35">
      <c r="C96" s="4"/>
      <c r="D96" s="5"/>
      <c r="E96" s="5"/>
      <c r="F96" s="6" t="s">
        <v>32</v>
      </c>
      <c r="G96" s="6" t="s">
        <v>26</v>
      </c>
      <c r="H96" s="6" t="s">
        <v>29</v>
      </c>
      <c r="I96" s="3">
        <v>5474</v>
      </c>
      <c r="J96" s="3">
        <v>168</v>
      </c>
    </row>
    <row r="97" spans="3:10" x14ac:dyDescent="0.35">
      <c r="C97" s="11"/>
      <c r="D97" s="12"/>
      <c r="E97" s="12"/>
      <c r="F97" s="5" t="s">
        <v>6</v>
      </c>
      <c r="G97" s="5" t="s">
        <v>17</v>
      </c>
      <c r="H97" s="5" t="s">
        <v>22</v>
      </c>
      <c r="I97" s="2">
        <v>5439</v>
      </c>
      <c r="J97" s="2">
        <v>30</v>
      </c>
    </row>
    <row r="98" spans="3:10" x14ac:dyDescent="0.35">
      <c r="C98" s="4"/>
      <c r="D98" s="5"/>
      <c r="E98" s="5"/>
      <c r="F98" s="6" t="s">
        <v>43</v>
      </c>
      <c r="G98" s="6" t="s">
        <v>38</v>
      </c>
      <c r="H98" s="6" t="s">
        <v>29</v>
      </c>
      <c r="I98" s="3">
        <v>5355</v>
      </c>
      <c r="J98" s="3">
        <v>204</v>
      </c>
    </row>
    <row r="99" spans="3:10" x14ac:dyDescent="0.35">
      <c r="C99" s="11"/>
      <c r="D99" s="12"/>
      <c r="E99" s="12"/>
      <c r="F99" s="5" t="s">
        <v>30</v>
      </c>
      <c r="G99" s="5" t="s">
        <v>7</v>
      </c>
      <c r="H99" s="5" t="s">
        <v>39</v>
      </c>
      <c r="I99" s="2">
        <v>5306</v>
      </c>
      <c r="J99" s="2">
        <v>0</v>
      </c>
    </row>
    <row r="100" spans="3:10" x14ac:dyDescent="0.35">
      <c r="C100" s="4"/>
      <c r="D100" s="5"/>
      <c r="E100" s="5"/>
      <c r="F100" s="6" t="s">
        <v>32</v>
      </c>
      <c r="G100" s="6" t="s">
        <v>21</v>
      </c>
      <c r="H100" s="6" t="s">
        <v>39</v>
      </c>
      <c r="I100" s="3">
        <v>5236</v>
      </c>
      <c r="J100" s="3">
        <v>51</v>
      </c>
    </row>
    <row r="101" spans="3:10" x14ac:dyDescent="0.35">
      <c r="C101" s="11"/>
      <c r="D101" s="12"/>
      <c r="E101" s="12"/>
      <c r="F101" s="6" t="s">
        <v>30</v>
      </c>
      <c r="G101" s="6" t="s">
        <v>11</v>
      </c>
      <c r="H101" s="6" t="s">
        <v>42</v>
      </c>
      <c r="I101" s="3">
        <v>5194</v>
      </c>
      <c r="J101" s="3">
        <v>288</v>
      </c>
    </row>
    <row r="102" spans="3:10" x14ac:dyDescent="0.35">
      <c r="C102" s="4"/>
      <c r="D102" s="5"/>
      <c r="E102" s="5"/>
      <c r="F102" s="6" t="s">
        <v>32</v>
      </c>
      <c r="G102" s="6" t="s">
        <v>26</v>
      </c>
      <c r="H102" s="6" t="s">
        <v>12</v>
      </c>
      <c r="I102" s="3">
        <v>5075</v>
      </c>
      <c r="J102" s="3">
        <v>21</v>
      </c>
    </row>
    <row r="103" spans="3:10" x14ac:dyDescent="0.35">
      <c r="C103" s="11"/>
      <c r="D103" s="12"/>
      <c r="E103" s="12"/>
      <c r="F103" s="5" t="s">
        <v>6</v>
      </c>
      <c r="G103" s="5" t="s">
        <v>38</v>
      </c>
      <c r="H103" s="5" t="s">
        <v>25</v>
      </c>
      <c r="I103" s="2">
        <v>5019</v>
      </c>
      <c r="J103" s="2">
        <v>156</v>
      </c>
    </row>
    <row r="104" spans="3:10" x14ac:dyDescent="0.35">
      <c r="C104" s="4"/>
      <c r="D104" s="5"/>
      <c r="E104" s="5"/>
      <c r="F104" s="5" t="s">
        <v>10</v>
      </c>
      <c r="G104" s="5" t="s">
        <v>17</v>
      </c>
      <c r="H104" s="5" t="s">
        <v>36</v>
      </c>
      <c r="I104" s="2">
        <v>5019</v>
      </c>
      <c r="J104" s="2">
        <v>150</v>
      </c>
    </row>
    <row r="105" spans="3:10" x14ac:dyDescent="0.35">
      <c r="C105" s="11"/>
      <c r="D105" s="12"/>
      <c r="E105" s="12"/>
      <c r="F105" s="5" t="s">
        <v>10</v>
      </c>
      <c r="G105" s="5" t="s">
        <v>11</v>
      </c>
      <c r="H105" s="5" t="s">
        <v>28</v>
      </c>
      <c r="I105" s="2">
        <v>5012</v>
      </c>
      <c r="J105" s="2">
        <v>210</v>
      </c>
    </row>
    <row r="106" spans="3:10" x14ac:dyDescent="0.35">
      <c r="C106" s="4"/>
      <c r="D106" s="5"/>
      <c r="E106" s="5"/>
      <c r="F106" s="5" t="s">
        <v>32</v>
      </c>
      <c r="G106" s="5" t="s">
        <v>7</v>
      </c>
      <c r="H106" s="5" t="s">
        <v>13</v>
      </c>
      <c r="I106" s="2">
        <v>4991</v>
      </c>
      <c r="J106" s="2">
        <v>12</v>
      </c>
    </row>
    <row r="107" spans="3:10" x14ac:dyDescent="0.35">
      <c r="C107" s="11"/>
      <c r="D107" s="12"/>
      <c r="E107" s="12"/>
      <c r="F107" s="6" t="s">
        <v>43</v>
      </c>
      <c r="G107" s="6" t="s">
        <v>38</v>
      </c>
      <c r="H107" s="6" t="s">
        <v>39</v>
      </c>
      <c r="I107" s="3">
        <v>4991</v>
      </c>
      <c r="J107" s="3">
        <v>9</v>
      </c>
    </row>
    <row r="108" spans="3:10" x14ac:dyDescent="0.35">
      <c r="C108" s="4"/>
      <c r="D108" s="5"/>
      <c r="E108" s="5"/>
      <c r="F108" s="5" t="s">
        <v>20</v>
      </c>
      <c r="G108" s="5" t="s">
        <v>17</v>
      </c>
      <c r="H108" s="5" t="s">
        <v>25</v>
      </c>
      <c r="I108" s="2">
        <v>4970</v>
      </c>
      <c r="J108" s="2">
        <v>156</v>
      </c>
    </row>
    <row r="109" spans="3:10" x14ac:dyDescent="0.35">
      <c r="C109" s="11"/>
      <c r="D109" s="12"/>
      <c r="E109" s="12"/>
      <c r="F109" s="5" t="s">
        <v>35</v>
      </c>
      <c r="G109" s="5" t="s">
        <v>21</v>
      </c>
      <c r="H109" s="5" t="s">
        <v>39</v>
      </c>
      <c r="I109" s="2">
        <v>4956</v>
      </c>
      <c r="J109" s="2">
        <v>171</v>
      </c>
    </row>
    <row r="110" spans="3:10" x14ac:dyDescent="0.35">
      <c r="C110" s="4"/>
      <c r="D110" s="5"/>
      <c r="E110" s="5"/>
      <c r="F110" s="5" t="s">
        <v>20</v>
      </c>
      <c r="G110" s="5" t="s">
        <v>7</v>
      </c>
      <c r="H110" s="5" t="s">
        <v>36</v>
      </c>
      <c r="I110" s="2">
        <v>4949</v>
      </c>
      <c r="J110" s="2">
        <v>189</v>
      </c>
    </row>
    <row r="111" spans="3:10" x14ac:dyDescent="0.35">
      <c r="C111" s="11"/>
      <c r="D111" s="12"/>
      <c r="E111" s="12"/>
      <c r="F111" s="5" t="s">
        <v>16</v>
      </c>
      <c r="G111" s="5" t="s">
        <v>38</v>
      </c>
      <c r="H111" s="5" t="s">
        <v>36</v>
      </c>
      <c r="I111" s="2">
        <v>4935</v>
      </c>
      <c r="J111" s="2">
        <v>126</v>
      </c>
    </row>
    <row r="112" spans="3:10" x14ac:dyDescent="0.35">
      <c r="C112" s="4"/>
      <c r="D112" s="5"/>
      <c r="E112" s="5"/>
      <c r="F112" s="5" t="s">
        <v>43</v>
      </c>
      <c r="G112" s="5" t="s">
        <v>21</v>
      </c>
      <c r="H112" s="5" t="s">
        <v>33</v>
      </c>
      <c r="I112" s="2">
        <v>4858</v>
      </c>
      <c r="J112" s="2">
        <v>279</v>
      </c>
    </row>
    <row r="113" spans="3:10" x14ac:dyDescent="0.35">
      <c r="C113" s="11"/>
      <c r="D113" s="12"/>
      <c r="E113" s="12"/>
      <c r="F113" s="5" t="s">
        <v>34</v>
      </c>
      <c r="G113" s="5" t="s">
        <v>21</v>
      </c>
      <c r="H113" s="5" t="s">
        <v>19</v>
      </c>
      <c r="I113" s="2">
        <v>4802</v>
      </c>
      <c r="J113" s="2">
        <v>36</v>
      </c>
    </row>
    <row r="114" spans="3:10" x14ac:dyDescent="0.35">
      <c r="C114" s="4"/>
      <c r="D114" s="5"/>
      <c r="E114" s="5"/>
      <c r="F114" s="6" t="s">
        <v>20</v>
      </c>
      <c r="G114" s="6" t="s">
        <v>11</v>
      </c>
      <c r="H114" s="6" t="s">
        <v>8</v>
      </c>
      <c r="I114" s="3">
        <v>4781</v>
      </c>
      <c r="J114" s="3">
        <v>123</v>
      </c>
    </row>
    <row r="115" spans="3:10" x14ac:dyDescent="0.35">
      <c r="C115" s="11"/>
      <c r="D115" s="12"/>
      <c r="E115" s="12"/>
      <c r="F115" s="6" t="s">
        <v>16</v>
      </c>
      <c r="G115" s="6" t="s">
        <v>11</v>
      </c>
      <c r="H115" s="6" t="s">
        <v>9</v>
      </c>
      <c r="I115" s="3">
        <v>4760</v>
      </c>
      <c r="J115" s="3">
        <v>69</v>
      </c>
    </row>
    <row r="116" spans="3:10" x14ac:dyDescent="0.35">
      <c r="C116" s="4"/>
      <c r="D116" s="5"/>
      <c r="E116" s="5"/>
      <c r="F116" s="5" t="s">
        <v>10</v>
      </c>
      <c r="G116" s="5" t="s">
        <v>11</v>
      </c>
      <c r="H116" s="5" t="s">
        <v>41</v>
      </c>
      <c r="I116" s="2">
        <v>4753</v>
      </c>
      <c r="J116" s="2">
        <v>300</v>
      </c>
    </row>
    <row r="117" spans="3:10" x14ac:dyDescent="0.35">
      <c r="C117" s="11"/>
      <c r="D117" s="12"/>
      <c r="E117" s="12"/>
      <c r="F117" s="6" t="s">
        <v>32</v>
      </c>
      <c r="G117" s="6" t="s">
        <v>11</v>
      </c>
      <c r="H117" s="6" t="s">
        <v>27</v>
      </c>
      <c r="I117" s="3">
        <v>4753</v>
      </c>
      <c r="J117" s="3">
        <v>246</v>
      </c>
    </row>
    <row r="118" spans="3:10" x14ac:dyDescent="0.35">
      <c r="C118" s="4"/>
      <c r="D118" s="5"/>
      <c r="E118" s="5"/>
      <c r="F118" s="5" t="s">
        <v>6</v>
      </c>
      <c r="G118" s="5" t="s">
        <v>11</v>
      </c>
      <c r="H118" s="5" t="s">
        <v>23</v>
      </c>
      <c r="I118" s="2">
        <v>4725</v>
      </c>
      <c r="J118" s="2">
        <v>174</v>
      </c>
    </row>
    <row r="119" spans="3:10" x14ac:dyDescent="0.35">
      <c r="C119" s="11"/>
      <c r="D119" s="12"/>
      <c r="E119" s="12"/>
      <c r="F119" s="5" t="s">
        <v>43</v>
      </c>
      <c r="G119" s="5" t="s">
        <v>7</v>
      </c>
      <c r="H119" s="5" t="s">
        <v>36</v>
      </c>
      <c r="I119" s="2">
        <v>4683</v>
      </c>
      <c r="J119" s="2">
        <v>30</v>
      </c>
    </row>
    <row r="120" spans="3:10" x14ac:dyDescent="0.35">
      <c r="C120" s="4"/>
      <c r="D120" s="5"/>
      <c r="E120" s="5"/>
      <c r="F120" s="6" t="s">
        <v>30</v>
      </c>
      <c r="G120" s="6" t="s">
        <v>11</v>
      </c>
      <c r="H120" s="6" t="s">
        <v>13</v>
      </c>
      <c r="I120" s="3">
        <v>4606</v>
      </c>
      <c r="J120" s="3">
        <v>63</v>
      </c>
    </row>
    <row r="121" spans="3:10" x14ac:dyDescent="0.35">
      <c r="C121" s="11"/>
      <c r="D121" s="12"/>
      <c r="E121" s="12"/>
      <c r="F121" s="6" t="s">
        <v>35</v>
      </c>
      <c r="G121" s="6" t="s">
        <v>7</v>
      </c>
      <c r="H121" s="6" t="s">
        <v>40</v>
      </c>
      <c r="I121" s="3">
        <v>4592</v>
      </c>
      <c r="J121" s="3">
        <v>324</v>
      </c>
    </row>
    <row r="122" spans="3:10" x14ac:dyDescent="0.35">
      <c r="C122" s="4"/>
      <c r="D122" s="5"/>
      <c r="E122" s="5"/>
      <c r="F122" s="6" t="s">
        <v>30</v>
      </c>
      <c r="G122" s="6" t="s">
        <v>11</v>
      </c>
      <c r="H122" s="6" t="s">
        <v>29</v>
      </c>
      <c r="I122" s="3">
        <v>4585</v>
      </c>
      <c r="J122" s="3">
        <v>240</v>
      </c>
    </row>
    <row r="123" spans="3:10" x14ac:dyDescent="0.35">
      <c r="C123" s="11"/>
      <c r="D123" s="12"/>
      <c r="E123" s="12"/>
      <c r="F123" s="6" t="s">
        <v>30</v>
      </c>
      <c r="G123" s="6" t="s">
        <v>7</v>
      </c>
      <c r="H123" s="6" t="s">
        <v>23</v>
      </c>
      <c r="I123" s="3">
        <v>4487</v>
      </c>
      <c r="J123" s="3">
        <v>333</v>
      </c>
    </row>
    <row r="124" spans="3:10" x14ac:dyDescent="0.35">
      <c r="C124" s="4"/>
      <c r="D124" s="5"/>
      <c r="E124" s="5"/>
      <c r="F124" s="6" t="s">
        <v>30</v>
      </c>
      <c r="G124" s="6" t="s">
        <v>7</v>
      </c>
      <c r="H124" s="6" t="s">
        <v>25</v>
      </c>
      <c r="I124" s="3">
        <v>4487</v>
      </c>
      <c r="J124" s="3">
        <v>111</v>
      </c>
    </row>
    <row r="125" spans="3:10" x14ac:dyDescent="0.35">
      <c r="C125" s="11"/>
      <c r="D125" s="12"/>
      <c r="E125" s="12"/>
      <c r="F125" s="6" t="s">
        <v>32</v>
      </c>
      <c r="G125" s="6" t="s">
        <v>11</v>
      </c>
      <c r="H125" s="6" t="s">
        <v>40</v>
      </c>
      <c r="I125" s="3">
        <v>4480</v>
      </c>
      <c r="J125" s="3">
        <v>357</v>
      </c>
    </row>
    <row r="126" spans="3:10" x14ac:dyDescent="0.35">
      <c r="C126" s="4"/>
      <c r="D126" s="5"/>
      <c r="E126" s="5"/>
      <c r="F126" s="5" t="s">
        <v>30</v>
      </c>
      <c r="G126" s="5" t="s">
        <v>21</v>
      </c>
      <c r="H126" s="5" t="s">
        <v>25</v>
      </c>
      <c r="I126" s="2">
        <v>4438</v>
      </c>
      <c r="J126" s="2">
        <v>246</v>
      </c>
    </row>
    <row r="127" spans="3:10" x14ac:dyDescent="0.35">
      <c r="C127" s="11"/>
      <c r="D127" s="12"/>
      <c r="E127" s="12"/>
      <c r="F127" s="6" t="s">
        <v>6</v>
      </c>
      <c r="G127" s="6" t="s">
        <v>17</v>
      </c>
      <c r="H127" s="6" t="s">
        <v>9</v>
      </c>
      <c r="I127" s="3">
        <v>4424</v>
      </c>
      <c r="J127" s="3">
        <v>201</v>
      </c>
    </row>
    <row r="128" spans="3:10" x14ac:dyDescent="0.35">
      <c r="C128" s="4"/>
      <c r="D128" s="5"/>
      <c r="E128" s="5"/>
      <c r="F128" s="5" t="s">
        <v>34</v>
      </c>
      <c r="G128" s="5" t="s">
        <v>26</v>
      </c>
      <c r="H128" s="5" t="s">
        <v>36</v>
      </c>
      <c r="I128" s="2">
        <v>4417</v>
      </c>
      <c r="J128" s="2">
        <v>153</v>
      </c>
    </row>
    <row r="129" spans="3:10" x14ac:dyDescent="0.35">
      <c r="C129" s="11"/>
      <c r="D129" s="12"/>
      <c r="E129" s="12"/>
      <c r="F129" s="6" t="s">
        <v>34</v>
      </c>
      <c r="G129" s="6" t="s">
        <v>26</v>
      </c>
      <c r="H129" s="6" t="s">
        <v>27</v>
      </c>
      <c r="I129" s="3">
        <v>4326</v>
      </c>
      <c r="J129" s="3">
        <v>348</v>
      </c>
    </row>
    <row r="130" spans="3:10" x14ac:dyDescent="0.35">
      <c r="C130" s="4"/>
      <c r="D130" s="5"/>
      <c r="E130" s="5"/>
      <c r="F130" s="5" t="s">
        <v>20</v>
      </c>
      <c r="G130" s="5" t="s">
        <v>17</v>
      </c>
      <c r="H130" s="5" t="s">
        <v>9</v>
      </c>
      <c r="I130" s="2">
        <v>4319</v>
      </c>
      <c r="J130" s="2">
        <v>30</v>
      </c>
    </row>
    <row r="131" spans="3:10" x14ac:dyDescent="0.35">
      <c r="C131" s="11"/>
      <c r="D131" s="12"/>
      <c r="E131" s="12"/>
      <c r="F131" s="5" t="s">
        <v>14</v>
      </c>
      <c r="G131" s="5" t="s">
        <v>7</v>
      </c>
      <c r="H131" s="5" t="s">
        <v>22</v>
      </c>
      <c r="I131" s="2">
        <v>4305</v>
      </c>
      <c r="J131" s="2">
        <v>156</v>
      </c>
    </row>
    <row r="132" spans="3:10" x14ac:dyDescent="0.35">
      <c r="C132" s="4"/>
      <c r="D132" s="5"/>
      <c r="E132" s="5"/>
      <c r="F132" s="6" t="s">
        <v>20</v>
      </c>
      <c r="G132" s="6" t="s">
        <v>38</v>
      </c>
      <c r="H132" s="6" t="s">
        <v>41</v>
      </c>
      <c r="I132" s="3">
        <v>4242</v>
      </c>
      <c r="J132" s="3">
        <v>207</v>
      </c>
    </row>
    <row r="133" spans="3:10" x14ac:dyDescent="0.35">
      <c r="C133" s="11"/>
      <c r="D133" s="12"/>
      <c r="E133" s="12"/>
      <c r="F133" s="6" t="s">
        <v>14</v>
      </c>
      <c r="G133" s="6" t="s">
        <v>26</v>
      </c>
      <c r="H133" s="6" t="s">
        <v>37</v>
      </c>
      <c r="I133" s="3">
        <v>4137</v>
      </c>
      <c r="J133" s="3">
        <v>60</v>
      </c>
    </row>
    <row r="134" spans="3:10" x14ac:dyDescent="0.35">
      <c r="C134" s="4"/>
      <c r="D134" s="5"/>
      <c r="E134" s="5"/>
      <c r="F134" s="5" t="s">
        <v>43</v>
      </c>
      <c r="G134" s="5" t="s">
        <v>38</v>
      </c>
      <c r="H134" s="5" t="s">
        <v>28</v>
      </c>
      <c r="I134" s="2">
        <v>4053</v>
      </c>
      <c r="J134" s="2">
        <v>24</v>
      </c>
    </row>
    <row r="135" spans="3:10" x14ac:dyDescent="0.35">
      <c r="C135" s="11"/>
      <c r="D135" s="12"/>
      <c r="E135" s="12"/>
      <c r="F135" s="6" t="s">
        <v>32</v>
      </c>
      <c r="G135" s="6" t="s">
        <v>21</v>
      </c>
      <c r="H135" s="6" t="s">
        <v>37</v>
      </c>
      <c r="I135" s="3">
        <v>4018</v>
      </c>
      <c r="J135" s="3">
        <v>171</v>
      </c>
    </row>
    <row r="136" spans="3:10" x14ac:dyDescent="0.35">
      <c r="C136" s="4"/>
      <c r="D136" s="5"/>
      <c r="E136" s="5"/>
      <c r="F136" s="6" t="s">
        <v>6</v>
      </c>
      <c r="G136" s="6" t="s">
        <v>38</v>
      </c>
      <c r="H136" s="6" t="s">
        <v>29</v>
      </c>
      <c r="I136" s="3">
        <v>4018</v>
      </c>
      <c r="J136" s="3">
        <v>162</v>
      </c>
    </row>
    <row r="137" spans="3:10" x14ac:dyDescent="0.35">
      <c r="C137" s="11"/>
      <c r="D137" s="12"/>
      <c r="E137" s="12"/>
      <c r="F137" s="5" t="s">
        <v>34</v>
      </c>
      <c r="G137" s="5" t="s">
        <v>21</v>
      </c>
      <c r="H137" s="5" t="s">
        <v>24</v>
      </c>
      <c r="I137" s="2">
        <v>4018</v>
      </c>
      <c r="J137" s="2">
        <v>126</v>
      </c>
    </row>
    <row r="138" spans="3:10" x14ac:dyDescent="0.35">
      <c r="C138" s="4"/>
      <c r="D138" s="5"/>
      <c r="E138" s="5"/>
      <c r="F138" s="5" t="s">
        <v>35</v>
      </c>
      <c r="G138" s="5" t="s">
        <v>7</v>
      </c>
      <c r="H138" s="5" t="s">
        <v>25</v>
      </c>
      <c r="I138" s="2">
        <v>3983</v>
      </c>
      <c r="J138" s="2">
        <v>144</v>
      </c>
    </row>
    <row r="139" spans="3:10" x14ac:dyDescent="0.35">
      <c r="C139" s="11"/>
      <c r="D139" s="12"/>
      <c r="E139" s="12"/>
      <c r="F139" s="6" t="s">
        <v>16</v>
      </c>
      <c r="G139" s="6" t="s">
        <v>21</v>
      </c>
      <c r="H139" s="6" t="s">
        <v>13</v>
      </c>
      <c r="I139" s="3">
        <v>3976</v>
      </c>
      <c r="J139" s="3">
        <v>72</v>
      </c>
    </row>
    <row r="140" spans="3:10" x14ac:dyDescent="0.35">
      <c r="C140" s="4"/>
      <c r="D140" s="5"/>
      <c r="E140" s="5"/>
      <c r="F140" s="6" t="s">
        <v>14</v>
      </c>
      <c r="G140" s="6" t="s">
        <v>21</v>
      </c>
      <c r="H140" s="6" t="s">
        <v>37</v>
      </c>
      <c r="I140" s="3">
        <v>3920</v>
      </c>
      <c r="J140" s="3">
        <v>306</v>
      </c>
    </row>
    <row r="141" spans="3:10" x14ac:dyDescent="0.35">
      <c r="C141" s="11"/>
      <c r="D141" s="12"/>
      <c r="E141" s="12"/>
      <c r="F141" s="6" t="s">
        <v>20</v>
      </c>
      <c r="G141" s="6" t="s">
        <v>11</v>
      </c>
      <c r="H141" s="6" t="s">
        <v>41</v>
      </c>
      <c r="I141" s="3">
        <v>3864</v>
      </c>
      <c r="J141" s="3">
        <v>177</v>
      </c>
    </row>
    <row r="142" spans="3:10" x14ac:dyDescent="0.35">
      <c r="C142" s="4"/>
      <c r="D142" s="5"/>
      <c r="E142" s="5"/>
      <c r="F142" s="5" t="s">
        <v>14</v>
      </c>
      <c r="G142" s="5" t="s">
        <v>26</v>
      </c>
      <c r="H142" s="5" t="s">
        <v>22</v>
      </c>
      <c r="I142" s="2">
        <v>3850</v>
      </c>
      <c r="J142" s="2">
        <v>102</v>
      </c>
    </row>
    <row r="143" spans="3:10" x14ac:dyDescent="0.35">
      <c r="C143" s="11"/>
      <c r="D143" s="12"/>
      <c r="E143" s="12"/>
      <c r="F143" s="6" t="s">
        <v>30</v>
      </c>
      <c r="G143" s="6" t="s">
        <v>38</v>
      </c>
      <c r="H143" s="6" t="s">
        <v>19</v>
      </c>
      <c r="I143" s="3">
        <v>3829</v>
      </c>
      <c r="J143" s="3">
        <v>24</v>
      </c>
    </row>
    <row r="144" spans="3:10" x14ac:dyDescent="0.35">
      <c r="C144" s="4"/>
      <c r="D144" s="5"/>
      <c r="E144" s="5"/>
      <c r="F144" s="5" t="s">
        <v>43</v>
      </c>
      <c r="G144" s="5" t="s">
        <v>11</v>
      </c>
      <c r="H144" s="5" t="s">
        <v>18</v>
      </c>
      <c r="I144" s="2">
        <v>3808</v>
      </c>
      <c r="J144" s="2">
        <v>279</v>
      </c>
    </row>
    <row r="145" spans="3:10" x14ac:dyDescent="0.35">
      <c r="C145" s="11"/>
      <c r="D145" s="12"/>
      <c r="E145" s="12"/>
      <c r="F145" s="5" t="s">
        <v>6</v>
      </c>
      <c r="G145" s="5" t="s">
        <v>38</v>
      </c>
      <c r="H145" s="5" t="s">
        <v>24</v>
      </c>
      <c r="I145" s="2">
        <v>3794</v>
      </c>
      <c r="J145" s="2">
        <v>159</v>
      </c>
    </row>
    <row r="146" spans="3:10" x14ac:dyDescent="0.35">
      <c r="C146" s="4"/>
      <c r="D146" s="5"/>
      <c r="E146" s="5"/>
      <c r="F146" s="5" t="s">
        <v>35</v>
      </c>
      <c r="G146" s="5" t="s">
        <v>17</v>
      </c>
      <c r="H146" s="5" t="s">
        <v>36</v>
      </c>
      <c r="I146" s="2">
        <v>3773</v>
      </c>
      <c r="J146" s="2">
        <v>165</v>
      </c>
    </row>
    <row r="147" spans="3:10" x14ac:dyDescent="0.35">
      <c r="C147" s="11"/>
      <c r="D147" s="12"/>
      <c r="E147" s="12"/>
      <c r="F147" s="6" t="s">
        <v>20</v>
      </c>
      <c r="G147" s="6" t="s">
        <v>38</v>
      </c>
      <c r="H147" s="6" t="s">
        <v>25</v>
      </c>
      <c r="I147" s="3">
        <v>3759</v>
      </c>
      <c r="J147" s="3">
        <v>150</v>
      </c>
    </row>
    <row r="148" spans="3:10" x14ac:dyDescent="0.35">
      <c r="C148" s="4"/>
      <c r="D148" s="5"/>
      <c r="E148" s="5"/>
      <c r="F148" s="5" t="s">
        <v>10</v>
      </c>
      <c r="G148" s="5" t="s">
        <v>26</v>
      </c>
      <c r="H148" s="5" t="s">
        <v>12</v>
      </c>
      <c r="I148" s="2">
        <v>3752</v>
      </c>
      <c r="J148" s="2">
        <v>213</v>
      </c>
    </row>
    <row r="149" spans="3:10" x14ac:dyDescent="0.35">
      <c r="C149" s="11"/>
      <c r="D149" s="12"/>
      <c r="E149" s="12"/>
      <c r="F149" s="5" t="s">
        <v>35</v>
      </c>
      <c r="G149" s="5" t="s">
        <v>38</v>
      </c>
      <c r="H149" s="5" t="s">
        <v>42</v>
      </c>
      <c r="I149" s="2">
        <v>3689</v>
      </c>
      <c r="J149" s="2">
        <v>312</v>
      </c>
    </row>
    <row r="150" spans="3:10" x14ac:dyDescent="0.35">
      <c r="C150" s="4"/>
      <c r="D150" s="5"/>
      <c r="E150" s="5"/>
      <c r="F150" s="5" t="s">
        <v>35</v>
      </c>
      <c r="G150" s="5" t="s">
        <v>21</v>
      </c>
      <c r="H150" s="5" t="s">
        <v>40</v>
      </c>
      <c r="I150" s="2">
        <v>3640</v>
      </c>
      <c r="J150" s="2">
        <v>51</v>
      </c>
    </row>
    <row r="151" spans="3:10" x14ac:dyDescent="0.35">
      <c r="C151" s="11"/>
      <c r="D151" s="12"/>
      <c r="E151" s="12"/>
      <c r="F151" s="5" t="s">
        <v>10</v>
      </c>
      <c r="G151" s="5" t="s">
        <v>11</v>
      </c>
      <c r="H151" s="5" t="s">
        <v>8</v>
      </c>
      <c r="I151" s="2">
        <v>3598</v>
      </c>
      <c r="J151" s="2">
        <v>81</v>
      </c>
    </row>
    <row r="152" spans="3:10" x14ac:dyDescent="0.35">
      <c r="C152" s="4"/>
      <c r="D152" s="5"/>
      <c r="E152" s="5"/>
      <c r="F152" s="5" t="s">
        <v>20</v>
      </c>
      <c r="G152" s="5" t="s">
        <v>7</v>
      </c>
      <c r="H152" s="5" t="s">
        <v>42</v>
      </c>
      <c r="I152" s="2">
        <v>3556</v>
      </c>
      <c r="J152" s="2">
        <v>459</v>
      </c>
    </row>
    <row r="153" spans="3:10" x14ac:dyDescent="0.35">
      <c r="C153" s="11"/>
      <c r="D153" s="12"/>
      <c r="E153" s="12"/>
      <c r="F153" s="6" t="s">
        <v>34</v>
      </c>
      <c r="G153" s="6" t="s">
        <v>26</v>
      </c>
      <c r="H153" s="6" t="s">
        <v>15</v>
      </c>
      <c r="I153" s="3">
        <v>3549</v>
      </c>
      <c r="J153" s="3">
        <v>3</v>
      </c>
    </row>
    <row r="154" spans="3:10" x14ac:dyDescent="0.35">
      <c r="C154" s="4"/>
      <c r="D154" s="5"/>
      <c r="E154" s="5"/>
      <c r="F154" s="6" t="s">
        <v>10</v>
      </c>
      <c r="G154" s="6" t="s">
        <v>38</v>
      </c>
      <c r="H154" s="6" t="s">
        <v>27</v>
      </c>
      <c r="I154" s="3">
        <v>3507</v>
      </c>
      <c r="J154" s="3">
        <v>288</v>
      </c>
    </row>
    <row r="155" spans="3:10" x14ac:dyDescent="0.35">
      <c r="C155" s="11"/>
      <c r="D155" s="12"/>
      <c r="E155" s="12"/>
      <c r="F155" s="5" t="s">
        <v>43</v>
      </c>
      <c r="G155" s="5" t="s">
        <v>11</v>
      </c>
      <c r="H155" s="5" t="s">
        <v>13</v>
      </c>
      <c r="I155" s="2">
        <v>3472</v>
      </c>
      <c r="J155" s="2">
        <v>96</v>
      </c>
    </row>
    <row r="156" spans="3:10" x14ac:dyDescent="0.35">
      <c r="C156" s="4"/>
      <c r="D156" s="5"/>
      <c r="E156" s="5"/>
      <c r="F156" s="5" t="s">
        <v>20</v>
      </c>
      <c r="G156" s="5" t="s">
        <v>38</v>
      </c>
      <c r="H156" s="5" t="s">
        <v>8</v>
      </c>
      <c r="I156" s="2">
        <v>3402</v>
      </c>
      <c r="J156" s="2">
        <v>366</v>
      </c>
    </row>
    <row r="157" spans="3:10" x14ac:dyDescent="0.35">
      <c r="C157" s="11"/>
      <c r="D157" s="12"/>
      <c r="E157" s="12"/>
      <c r="F157" s="5" t="s">
        <v>16</v>
      </c>
      <c r="G157" s="5" t="s">
        <v>7</v>
      </c>
      <c r="H157" s="5" t="s">
        <v>31</v>
      </c>
      <c r="I157" s="2">
        <v>3388</v>
      </c>
      <c r="J157" s="2">
        <v>123</v>
      </c>
    </row>
    <row r="158" spans="3:10" x14ac:dyDescent="0.35">
      <c r="C158" s="4"/>
      <c r="D158" s="5"/>
      <c r="E158" s="5"/>
      <c r="F158" s="6" t="s">
        <v>32</v>
      </c>
      <c r="G158" s="6" t="s">
        <v>17</v>
      </c>
      <c r="H158" s="6" t="s">
        <v>25</v>
      </c>
      <c r="I158" s="3">
        <v>3339</v>
      </c>
      <c r="J158" s="3">
        <v>348</v>
      </c>
    </row>
    <row r="159" spans="3:10" x14ac:dyDescent="0.35">
      <c r="C159" s="11"/>
      <c r="D159" s="12"/>
      <c r="E159" s="12"/>
      <c r="F159" s="6" t="s">
        <v>20</v>
      </c>
      <c r="G159" s="6" t="s">
        <v>38</v>
      </c>
      <c r="H159" s="6" t="s">
        <v>40</v>
      </c>
      <c r="I159" s="3">
        <v>3339</v>
      </c>
      <c r="J159" s="3">
        <v>75</v>
      </c>
    </row>
    <row r="160" spans="3:10" x14ac:dyDescent="0.35">
      <c r="C160" s="4"/>
      <c r="D160" s="5"/>
      <c r="E160" s="5"/>
      <c r="F160" s="6" t="s">
        <v>35</v>
      </c>
      <c r="G160" s="6" t="s">
        <v>17</v>
      </c>
      <c r="H160" s="6" t="s">
        <v>22</v>
      </c>
      <c r="I160" s="3">
        <v>3339</v>
      </c>
      <c r="J160" s="3">
        <v>39</v>
      </c>
    </row>
    <row r="161" spans="3:10" x14ac:dyDescent="0.35">
      <c r="C161" s="11"/>
      <c r="D161" s="12"/>
      <c r="E161" s="12"/>
      <c r="F161" s="6" t="s">
        <v>30</v>
      </c>
      <c r="G161" s="6" t="s">
        <v>38</v>
      </c>
      <c r="H161" s="6" t="s">
        <v>12</v>
      </c>
      <c r="I161" s="3">
        <v>3262</v>
      </c>
      <c r="J161" s="3">
        <v>75</v>
      </c>
    </row>
    <row r="162" spans="3:10" x14ac:dyDescent="0.35">
      <c r="C162" s="4"/>
      <c r="D162" s="5"/>
      <c r="E162" s="5"/>
      <c r="F162" s="5" t="s">
        <v>14</v>
      </c>
      <c r="G162" s="5" t="s">
        <v>21</v>
      </c>
      <c r="H162" s="5" t="s">
        <v>22</v>
      </c>
      <c r="I162" s="2">
        <v>3192</v>
      </c>
      <c r="J162" s="2">
        <v>72</v>
      </c>
    </row>
    <row r="163" spans="3:10" x14ac:dyDescent="0.35">
      <c r="C163" s="11"/>
      <c r="D163" s="12"/>
      <c r="E163" s="12"/>
      <c r="F163" s="5" t="s">
        <v>6</v>
      </c>
      <c r="G163" s="5" t="s">
        <v>17</v>
      </c>
      <c r="H163" s="5" t="s">
        <v>41</v>
      </c>
      <c r="I163" s="2">
        <v>3164</v>
      </c>
      <c r="J163" s="2">
        <v>306</v>
      </c>
    </row>
    <row r="164" spans="3:10" x14ac:dyDescent="0.35">
      <c r="C164" s="4"/>
      <c r="D164" s="5"/>
      <c r="E164" s="5"/>
      <c r="F164" s="6" t="s">
        <v>35</v>
      </c>
      <c r="G164" s="6" t="s">
        <v>38</v>
      </c>
      <c r="H164" s="6" t="s">
        <v>39</v>
      </c>
      <c r="I164" s="3">
        <v>3108</v>
      </c>
      <c r="J164" s="3">
        <v>54</v>
      </c>
    </row>
    <row r="165" spans="3:10" x14ac:dyDescent="0.35">
      <c r="C165" s="11"/>
      <c r="D165" s="12"/>
      <c r="E165" s="12"/>
      <c r="F165" s="5" t="s">
        <v>6</v>
      </c>
      <c r="G165" s="5" t="s">
        <v>21</v>
      </c>
      <c r="H165" s="5" t="s">
        <v>42</v>
      </c>
      <c r="I165" s="2">
        <v>3101</v>
      </c>
      <c r="J165" s="2">
        <v>225</v>
      </c>
    </row>
    <row r="166" spans="3:10" x14ac:dyDescent="0.35">
      <c r="C166" s="4"/>
      <c r="D166" s="5"/>
      <c r="E166" s="5"/>
      <c r="F166" s="5" t="s">
        <v>34</v>
      </c>
      <c r="G166" s="5" t="s">
        <v>17</v>
      </c>
      <c r="H166" s="5" t="s">
        <v>27</v>
      </c>
      <c r="I166" s="2">
        <v>3094</v>
      </c>
      <c r="J166" s="2">
        <v>246</v>
      </c>
    </row>
    <row r="167" spans="3:10" x14ac:dyDescent="0.35">
      <c r="C167" s="11"/>
      <c r="D167" s="12"/>
      <c r="E167" s="12"/>
      <c r="F167" s="5" t="s">
        <v>43</v>
      </c>
      <c r="G167" s="5" t="s">
        <v>7</v>
      </c>
      <c r="H167" s="5" t="s">
        <v>42</v>
      </c>
      <c r="I167" s="2">
        <v>3059</v>
      </c>
      <c r="J167" s="2">
        <v>27</v>
      </c>
    </row>
    <row r="168" spans="3:10" x14ac:dyDescent="0.35">
      <c r="C168" s="4"/>
      <c r="D168" s="5"/>
      <c r="E168" s="5"/>
      <c r="F168" s="6" t="s">
        <v>20</v>
      </c>
      <c r="G168" s="6" t="s">
        <v>21</v>
      </c>
      <c r="H168" s="6" t="s">
        <v>40</v>
      </c>
      <c r="I168" s="3">
        <v>3052</v>
      </c>
      <c r="J168" s="3">
        <v>378</v>
      </c>
    </row>
    <row r="169" spans="3:10" x14ac:dyDescent="0.35">
      <c r="C169" s="11"/>
      <c r="D169" s="12"/>
      <c r="E169" s="12"/>
      <c r="F169" s="6" t="s">
        <v>20</v>
      </c>
      <c r="G169" s="6" t="s">
        <v>21</v>
      </c>
      <c r="H169" s="6" t="s">
        <v>37</v>
      </c>
      <c r="I169" s="3">
        <v>2989</v>
      </c>
      <c r="J169" s="3">
        <v>3</v>
      </c>
    </row>
    <row r="170" spans="3:10" x14ac:dyDescent="0.35">
      <c r="C170" s="4"/>
      <c r="D170" s="5"/>
      <c r="E170" s="5"/>
      <c r="F170" s="6" t="s">
        <v>14</v>
      </c>
      <c r="G170" s="6" t="s">
        <v>17</v>
      </c>
      <c r="H170" s="6" t="s">
        <v>12</v>
      </c>
      <c r="I170" s="3">
        <v>2954</v>
      </c>
      <c r="J170" s="3">
        <v>189</v>
      </c>
    </row>
    <row r="171" spans="3:10" x14ac:dyDescent="0.35">
      <c r="C171" s="11"/>
      <c r="D171" s="12"/>
      <c r="E171" s="12"/>
      <c r="F171" s="6" t="s">
        <v>16</v>
      </c>
      <c r="G171" s="6" t="s">
        <v>7</v>
      </c>
      <c r="H171" s="6" t="s">
        <v>33</v>
      </c>
      <c r="I171" s="3">
        <v>2933</v>
      </c>
      <c r="J171" s="3">
        <v>9</v>
      </c>
    </row>
    <row r="172" spans="3:10" x14ac:dyDescent="0.35">
      <c r="C172" s="4"/>
      <c r="D172" s="5"/>
      <c r="E172" s="5"/>
      <c r="F172" s="6" t="s">
        <v>35</v>
      </c>
      <c r="G172" s="6" t="s">
        <v>38</v>
      </c>
      <c r="H172" s="6" t="s">
        <v>25</v>
      </c>
      <c r="I172" s="3">
        <v>2919</v>
      </c>
      <c r="J172" s="3">
        <v>93</v>
      </c>
    </row>
    <row r="173" spans="3:10" x14ac:dyDescent="0.35">
      <c r="C173" s="11"/>
      <c r="D173" s="12"/>
      <c r="E173" s="12"/>
      <c r="F173" s="5" t="s">
        <v>14</v>
      </c>
      <c r="G173" s="5" t="s">
        <v>7</v>
      </c>
      <c r="H173" s="5" t="s">
        <v>42</v>
      </c>
      <c r="I173" s="2">
        <v>2919</v>
      </c>
      <c r="J173" s="2">
        <v>45</v>
      </c>
    </row>
    <row r="174" spans="3:10" x14ac:dyDescent="0.35">
      <c r="C174" s="4"/>
      <c r="D174" s="5"/>
      <c r="E174" s="5"/>
      <c r="F174" s="6" t="s">
        <v>32</v>
      </c>
      <c r="G174" s="6" t="s">
        <v>38</v>
      </c>
      <c r="H174" s="6" t="s">
        <v>40</v>
      </c>
      <c r="I174" s="3">
        <v>2891</v>
      </c>
      <c r="J174" s="3">
        <v>102</v>
      </c>
    </row>
    <row r="175" spans="3:10" x14ac:dyDescent="0.35">
      <c r="C175" s="11"/>
      <c r="D175" s="12"/>
      <c r="E175" s="12"/>
      <c r="F175" s="6" t="s">
        <v>30</v>
      </c>
      <c r="G175" s="6" t="s">
        <v>17</v>
      </c>
      <c r="H175" s="6" t="s">
        <v>29</v>
      </c>
      <c r="I175" s="3">
        <v>2870</v>
      </c>
      <c r="J175" s="3">
        <v>300</v>
      </c>
    </row>
    <row r="176" spans="3:10" x14ac:dyDescent="0.35">
      <c r="C176" s="4"/>
      <c r="D176" s="5"/>
      <c r="E176" s="5"/>
      <c r="F176" s="6" t="s">
        <v>34</v>
      </c>
      <c r="G176" s="6" t="s">
        <v>7</v>
      </c>
      <c r="H176" s="6" t="s">
        <v>19</v>
      </c>
      <c r="I176" s="3">
        <v>2863</v>
      </c>
      <c r="J176" s="3">
        <v>42</v>
      </c>
    </row>
    <row r="177" spans="3:10" x14ac:dyDescent="0.35">
      <c r="C177" s="11"/>
      <c r="D177" s="12"/>
      <c r="E177" s="12"/>
      <c r="F177" s="5" t="s">
        <v>14</v>
      </c>
      <c r="G177" s="5" t="s">
        <v>7</v>
      </c>
      <c r="H177" s="5" t="s">
        <v>39</v>
      </c>
      <c r="I177" s="2">
        <v>2856</v>
      </c>
      <c r="J177" s="2">
        <v>246</v>
      </c>
    </row>
    <row r="178" spans="3:10" x14ac:dyDescent="0.35">
      <c r="C178" s="4"/>
      <c r="D178" s="5"/>
      <c r="E178" s="5"/>
      <c r="F178" s="5" t="s">
        <v>30</v>
      </c>
      <c r="G178" s="5" t="s">
        <v>11</v>
      </c>
      <c r="H178" s="5" t="s">
        <v>37</v>
      </c>
      <c r="I178" s="2">
        <v>2793</v>
      </c>
      <c r="J178" s="2">
        <v>114</v>
      </c>
    </row>
    <row r="179" spans="3:10" x14ac:dyDescent="0.35">
      <c r="C179" s="11"/>
      <c r="D179" s="12"/>
      <c r="E179" s="12"/>
      <c r="F179" s="6" t="s">
        <v>6</v>
      </c>
      <c r="G179" s="6" t="s">
        <v>38</v>
      </c>
      <c r="H179" s="6" t="s">
        <v>36</v>
      </c>
      <c r="I179" s="3">
        <v>2779</v>
      </c>
      <c r="J179" s="3">
        <v>75</v>
      </c>
    </row>
    <row r="180" spans="3:10" x14ac:dyDescent="0.35">
      <c r="C180" s="4"/>
      <c r="D180" s="5"/>
      <c r="E180" s="5"/>
      <c r="F180" s="5" t="s">
        <v>32</v>
      </c>
      <c r="G180" s="5" t="s">
        <v>11</v>
      </c>
      <c r="H180" s="5" t="s">
        <v>15</v>
      </c>
      <c r="I180" s="2">
        <v>2744</v>
      </c>
      <c r="J180" s="2">
        <v>9</v>
      </c>
    </row>
    <row r="181" spans="3:10" x14ac:dyDescent="0.35">
      <c r="C181" s="11"/>
      <c r="D181" s="12"/>
      <c r="E181" s="12"/>
      <c r="F181" s="6" t="s">
        <v>14</v>
      </c>
      <c r="G181" s="6" t="s">
        <v>7</v>
      </c>
      <c r="H181" s="6" t="s">
        <v>36</v>
      </c>
      <c r="I181" s="3">
        <v>2737</v>
      </c>
      <c r="J181" s="3">
        <v>93</v>
      </c>
    </row>
    <row r="182" spans="3:10" x14ac:dyDescent="0.35">
      <c r="C182" s="4"/>
      <c r="D182" s="5"/>
      <c r="E182" s="5"/>
      <c r="F182" s="6" t="s">
        <v>10</v>
      </c>
      <c r="G182" s="6" t="s">
        <v>11</v>
      </c>
      <c r="H182" s="6" t="s">
        <v>31</v>
      </c>
      <c r="I182" s="3">
        <v>2702</v>
      </c>
      <c r="J182" s="3">
        <v>363</v>
      </c>
    </row>
    <row r="183" spans="3:10" x14ac:dyDescent="0.35">
      <c r="C183" s="11"/>
      <c r="D183" s="12"/>
      <c r="E183" s="12"/>
      <c r="F183" s="6" t="s">
        <v>20</v>
      </c>
      <c r="G183" s="6" t="s">
        <v>26</v>
      </c>
      <c r="H183" s="6" t="s">
        <v>27</v>
      </c>
      <c r="I183" s="3">
        <v>2681</v>
      </c>
      <c r="J183" s="3">
        <v>54</v>
      </c>
    </row>
    <row r="184" spans="3:10" x14ac:dyDescent="0.35">
      <c r="C184" s="4"/>
      <c r="D184" s="5"/>
      <c r="E184" s="5"/>
      <c r="F184" s="6" t="s">
        <v>30</v>
      </c>
      <c r="G184" s="6" t="s">
        <v>17</v>
      </c>
      <c r="H184" s="6" t="s">
        <v>18</v>
      </c>
      <c r="I184" s="3">
        <v>2646</v>
      </c>
      <c r="J184" s="3">
        <v>177</v>
      </c>
    </row>
    <row r="185" spans="3:10" x14ac:dyDescent="0.35">
      <c r="C185" s="11"/>
      <c r="D185" s="12"/>
      <c r="E185" s="12"/>
      <c r="F185" s="6" t="s">
        <v>14</v>
      </c>
      <c r="G185" s="6" t="s">
        <v>26</v>
      </c>
      <c r="H185" s="6" t="s">
        <v>23</v>
      </c>
      <c r="I185" s="3">
        <v>2646</v>
      </c>
      <c r="J185" s="3">
        <v>120</v>
      </c>
    </row>
    <row r="186" spans="3:10" x14ac:dyDescent="0.35">
      <c r="C186" s="4"/>
      <c r="D186" s="5"/>
      <c r="E186" s="5"/>
      <c r="F186" s="6" t="s">
        <v>14</v>
      </c>
      <c r="G186" s="6" t="s">
        <v>21</v>
      </c>
      <c r="H186" s="6" t="s">
        <v>18</v>
      </c>
      <c r="I186" s="3">
        <v>2639</v>
      </c>
      <c r="J186" s="3">
        <v>204</v>
      </c>
    </row>
    <row r="187" spans="3:10" x14ac:dyDescent="0.35">
      <c r="C187" s="11"/>
      <c r="D187" s="12"/>
      <c r="E187" s="12"/>
      <c r="F187" s="5" t="s">
        <v>35</v>
      </c>
      <c r="G187" s="5" t="s">
        <v>38</v>
      </c>
      <c r="H187" s="5" t="s">
        <v>31</v>
      </c>
      <c r="I187" s="2">
        <v>2583</v>
      </c>
      <c r="J187" s="2">
        <v>18</v>
      </c>
    </row>
    <row r="188" spans="3:10" x14ac:dyDescent="0.35">
      <c r="C188" s="4"/>
      <c r="D188" s="5"/>
      <c r="E188" s="5"/>
      <c r="F188" s="5" t="s">
        <v>43</v>
      </c>
      <c r="G188" s="5" t="s">
        <v>11</v>
      </c>
      <c r="H188" s="5" t="s">
        <v>19</v>
      </c>
      <c r="I188" s="2">
        <v>2562</v>
      </c>
      <c r="J188" s="2">
        <v>6</v>
      </c>
    </row>
    <row r="189" spans="3:10" x14ac:dyDescent="0.35">
      <c r="C189" s="11"/>
      <c r="D189" s="12"/>
      <c r="E189" s="12"/>
      <c r="F189" s="5" t="s">
        <v>6</v>
      </c>
      <c r="G189" s="5" t="s">
        <v>26</v>
      </c>
      <c r="H189" s="5" t="s">
        <v>22</v>
      </c>
      <c r="I189" s="2">
        <v>2541</v>
      </c>
      <c r="J189" s="2">
        <v>90</v>
      </c>
    </row>
    <row r="190" spans="3:10" x14ac:dyDescent="0.35">
      <c r="C190" s="4"/>
      <c r="D190" s="5"/>
      <c r="E190" s="5"/>
      <c r="F190" s="5" t="s">
        <v>6</v>
      </c>
      <c r="G190" s="5" t="s">
        <v>26</v>
      </c>
      <c r="H190" s="5" t="s">
        <v>40</v>
      </c>
      <c r="I190" s="2">
        <v>2541</v>
      </c>
      <c r="J190" s="2">
        <v>45</v>
      </c>
    </row>
    <row r="191" spans="3:10" x14ac:dyDescent="0.35">
      <c r="C191" s="11"/>
      <c r="D191" s="12"/>
      <c r="E191" s="12"/>
      <c r="F191" s="6" t="s">
        <v>30</v>
      </c>
      <c r="G191" s="6" t="s">
        <v>11</v>
      </c>
      <c r="H191" s="6" t="s">
        <v>41</v>
      </c>
      <c r="I191" s="3">
        <v>2478</v>
      </c>
      <c r="J191" s="3">
        <v>21</v>
      </c>
    </row>
    <row r="192" spans="3:10" x14ac:dyDescent="0.35">
      <c r="C192" s="4"/>
      <c r="D192" s="5"/>
      <c r="E192" s="5"/>
      <c r="F192" s="5" t="s">
        <v>43</v>
      </c>
      <c r="G192" s="5" t="s">
        <v>17</v>
      </c>
      <c r="H192" s="5" t="s">
        <v>40</v>
      </c>
      <c r="I192" s="2">
        <v>2471</v>
      </c>
      <c r="J192" s="2">
        <v>342</v>
      </c>
    </row>
    <row r="193" spans="3:10" x14ac:dyDescent="0.35">
      <c r="C193" s="11"/>
      <c r="D193" s="12"/>
      <c r="E193" s="12"/>
      <c r="F193" s="6" t="s">
        <v>35</v>
      </c>
      <c r="G193" s="6" t="s">
        <v>11</v>
      </c>
      <c r="H193" s="6" t="s">
        <v>22</v>
      </c>
      <c r="I193" s="3">
        <v>2464</v>
      </c>
      <c r="J193" s="3">
        <v>234</v>
      </c>
    </row>
    <row r="194" spans="3:10" x14ac:dyDescent="0.35">
      <c r="C194" s="4"/>
      <c r="D194" s="5"/>
      <c r="E194" s="5"/>
      <c r="F194" s="5" t="s">
        <v>14</v>
      </c>
      <c r="G194" s="5" t="s">
        <v>26</v>
      </c>
      <c r="H194" s="5" t="s">
        <v>39</v>
      </c>
      <c r="I194" s="2">
        <v>2436</v>
      </c>
      <c r="J194" s="2">
        <v>99</v>
      </c>
    </row>
    <row r="195" spans="3:10" x14ac:dyDescent="0.35">
      <c r="C195" s="11"/>
      <c r="D195" s="12"/>
      <c r="E195" s="12"/>
      <c r="F195" s="5" t="s">
        <v>14</v>
      </c>
      <c r="G195" s="5" t="s">
        <v>11</v>
      </c>
      <c r="H195" s="5" t="s">
        <v>41</v>
      </c>
      <c r="I195" s="2">
        <v>2429</v>
      </c>
      <c r="J195" s="2">
        <v>144</v>
      </c>
    </row>
    <row r="196" spans="3:10" x14ac:dyDescent="0.35">
      <c r="C196" s="4"/>
      <c r="D196" s="5"/>
      <c r="E196" s="5"/>
      <c r="F196" s="5" t="s">
        <v>35</v>
      </c>
      <c r="G196" s="5" t="s">
        <v>11</v>
      </c>
      <c r="H196" s="5" t="s">
        <v>13</v>
      </c>
      <c r="I196" s="2">
        <v>2415</v>
      </c>
      <c r="J196" s="2">
        <v>255</v>
      </c>
    </row>
    <row r="197" spans="3:10" x14ac:dyDescent="0.35">
      <c r="C197" s="11"/>
      <c r="D197" s="12"/>
      <c r="E197" s="12"/>
      <c r="F197" s="5" t="s">
        <v>32</v>
      </c>
      <c r="G197" s="5" t="s">
        <v>11</v>
      </c>
      <c r="H197" s="5" t="s">
        <v>18</v>
      </c>
      <c r="I197" s="2">
        <v>2415</v>
      </c>
      <c r="J197" s="2">
        <v>15</v>
      </c>
    </row>
    <row r="198" spans="3:10" x14ac:dyDescent="0.35">
      <c r="C198" s="4"/>
      <c r="D198" s="5"/>
      <c r="E198" s="5"/>
      <c r="F198" s="6" t="s">
        <v>14</v>
      </c>
      <c r="G198" s="6" t="s">
        <v>26</v>
      </c>
      <c r="H198" s="6" t="s">
        <v>25</v>
      </c>
      <c r="I198" s="3">
        <v>2408</v>
      </c>
      <c r="J198" s="3">
        <v>9</v>
      </c>
    </row>
    <row r="199" spans="3:10" x14ac:dyDescent="0.35">
      <c r="C199" s="11"/>
      <c r="D199" s="12"/>
      <c r="E199" s="12"/>
      <c r="F199" s="6" t="s">
        <v>16</v>
      </c>
      <c r="G199" s="6" t="s">
        <v>7</v>
      </c>
      <c r="H199" s="6" t="s">
        <v>39</v>
      </c>
      <c r="I199" s="3">
        <v>2324</v>
      </c>
      <c r="J199" s="3">
        <v>177</v>
      </c>
    </row>
    <row r="200" spans="3:10" x14ac:dyDescent="0.35">
      <c r="C200" s="4"/>
      <c r="D200" s="5"/>
      <c r="E200" s="5"/>
      <c r="F200" s="6" t="s">
        <v>43</v>
      </c>
      <c r="G200" s="6" t="s">
        <v>17</v>
      </c>
      <c r="H200" s="6" t="s">
        <v>36</v>
      </c>
      <c r="I200" s="3">
        <v>2317</v>
      </c>
      <c r="J200" s="3">
        <v>261</v>
      </c>
    </row>
    <row r="201" spans="3:10" x14ac:dyDescent="0.35">
      <c r="C201" s="11"/>
      <c r="D201" s="12"/>
      <c r="E201" s="12"/>
      <c r="F201" s="6" t="s">
        <v>20</v>
      </c>
      <c r="G201" s="6" t="s">
        <v>26</v>
      </c>
      <c r="H201" s="6" t="s">
        <v>9</v>
      </c>
      <c r="I201" s="3">
        <v>2317</v>
      </c>
      <c r="J201" s="3">
        <v>123</v>
      </c>
    </row>
    <row r="202" spans="3:10" x14ac:dyDescent="0.35">
      <c r="C202" s="4"/>
      <c r="D202" s="5"/>
      <c r="E202" s="5"/>
      <c r="F202" s="5" t="s">
        <v>6</v>
      </c>
      <c r="G202" s="5" t="s">
        <v>38</v>
      </c>
      <c r="H202" s="5" t="s">
        <v>41</v>
      </c>
      <c r="I202" s="2">
        <v>2289</v>
      </c>
      <c r="J202" s="2">
        <v>135</v>
      </c>
    </row>
    <row r="203" spans="3:10" x14ac:dyDescent="0.35">
      <c r="C203" s="11"/>
      <c r="D203" s="12"/>
      <c r="E203" s="12"/>
      <c r="F203" s="5" t="s">
        <v>6</v>
      </c>
      <c r="G203" s="5" t="s">
        <v>11</v>
      </c>
      <c r="H203" s="5" t="s">
        <v>8</v>
      </c>
      <c r="I203" s="2">
        <v>2275</v>
      </c>
      <c r="J203" s="2">
        <v>447</v>
      </c>
    </row>
    <row r="204" spans="3:10" x14ac:dyDescent="0.35">
      <c r="C204" s="4"/>
      <c r="D204" s="5"/>
      <c r="E204" s="5"/>
      <c r="F204" s="5" t="s">
        <v>10</v>
      </c>
      <c r="G204" s="5" t="s">
        <v>26</v>
      </c>
      <c r="H204" s="5" t="s">
        <v>41</v>
      </c>
      <c r="I204" s="2">
        <v>2268</v>
      </c>
      <c r="J204" s="2">
        <v>63</v>
      </c>
    </row>
    <row r="205" spans="3:10" x14ac:dyDescent="0.35">
      <c r="C205" s="11"/>
      <c r="D205" s="12"/>
      <c r="E205" s="12"/>
      <c r="F205" s="5" t="s">
        <v>30</v>
      </c>
      <c r="G205" s="5" t="s">
        <v>38</v>
      </c>
      <c r="H205" s="5" t="s">
        <v>24</v>
      </c>
      <c r="I205" s="2">
        <v>2226</v>
      </c>
      <c r="J205" s="2">
        <v>48</v>
      </c>
    </row>
    <row r="206" spans="3:10" x14ac:dyDescent="0.35">
      <c r="C206" s="4"/>
      <c r="D206" s="5"/>
      <c r="E206" s="5"/>
      <c r="F206" s="5" t="s">
        <v>20</v>
      </c>
      <c r="G206" s="5" t="s">
        <v>38</v>
      </c>
      <c r="H206" s="5" t="s">
        <v>23</v>
      </c>
      <c r="I206" s="2">
        <v>2219</v>
      </c>
      <c r="J206" s="2">
        <v>75</v>
      </c>
    </row>
    <row r="207" spans="3:10" x14ac:dyDescent="0.35">
      <c r="C207" s="11"/>
      <c r="D207" s="12"/>
      <c r="E207" s="12"/>
      <c r="F207" s="5" t="s">
        <v>35</v>
      </c>
      <c r="G207" s="5" t="s">
        <v>38</v>
      </c>
      <c r="H207" s="5" t="s">
        <v>36</v>
      </c>
      <c r="I207" s="2">
        <v>2212</v>
      </c>
      <c r="J207" s="2">
        <v>117</v>
      </c>
    </row>
    <row r="208" spans="3:10" x14ac:dyDescent="0.35">
      <c r="C208" s="4"/>
      <c r="D208" s="5"/>
      <c r="E208" s="5"/>
      <c r="F208" s="6" t="s">
        <v>43</v>
      </c>
      <c r="G208" s="6" t="s">
        <v>26</v>
      </c>
      <c r="H208" s="6" t="s">
        <v>28</v>
      </c>
      <c r="I208" s="3">
        <v>2205</v>
      </c>
      <c r="J208" s="3">
        <v>141</v>
      </c>
    </row>
    <row r="209" spans="3:10" x14ac:dyDescent="0.35">
      <c r="C209" s="11"/>
      <c r="D209" s="12"/>
      <c r="E209" s="12"/>
      <c r="F209" s="5" t="s">
        <v>30</v>
      </c>
      <c r="G209" s="5" t="s">
        <v>38</v>
      </c>
      <c r="H209" s="5" t="s">
        <v>31</v>
      </c>
      <c r="I209" s="2">
        <v>2205</v>
      </c>
      <c r="J209" s="2">
        <v>138</v>
      </c>
    </row>
    <row r="210" spans="3:10" x14ac:dyDescent="0.35">
      <c r="C210" s="4"/>
      <c r="D210" s="5"/>
      <c r="E210" s="5"/>
      <c r="F210" s="6" t="s">
        <v>30</v>
      </c>
      <c r="G210" s="6" t="s">
        <v>17</v>
      </c>
      <c r="H210" s="6" t="s">
        <v>27</v>
      </c>
      <c r="I210" s="3">
        <v>2149</v>
      </c>
      <c r="J210" s="3">
        <v>117</v>
      </c>
    </row>
    <row r="211" spans="3:10" x14ac:dyDescent="0.35">
      <c r="C211" s="11"/>
      <c r="D211" s="12"/>
      <c r="E211" s="12"/>
      <c r="F211" s="6" t="s">
        <v>14</v>
      </c>
      <c r="G211" s="6" t="s">
        <v>17</v>
      </c>
      <c r="H211" s="6" t="s">
        <v>22</v>
      </c>
      <c r="I211" s="3">
        <v>2142</v>
      </c>
      <c r="J211" s="3">
        <v>114</v>
      </c>
    </row>
    <row r="212" spans="3:10" x14ac:dyDescent="0.35">
      <c r="C212" s="4"/>
      <c r="D212" s="5"/>
      <c r="E212" s="5"/>
      <c r="F212" s="5" t="s">
        <v>30</v>
      </c>
      <c r="G212" s="5" t="s">
        <v>11</v>
      </c>
      <c r="H212" s="5" t="s">
        <v>23</v>
      </c>
      <c r="I212" s="2">
        <v>2135</v>
      </c>
      <c r="J212" s="2">
        <v>27</v>
      </c>
    </row>
    <row r="213" spans="3:10" x14ac:dyDescent="0.35">
      <c r="C213" s="11"/>
      <c r="D213" s="12"/>
      <c r="E213" s="12"/>
      <c r="F213" s="6" t="s">
        <v>16</v>
      </c>
      <c r="G213" s="6" t="s">
        <v>11</v>
      </c>
      <c r="H213" s="6" t="s">
        <v>19</v>
      </c>
      <c r="I213" s="3">
        <v>2114</v>
      </c>
      <c r="J213" s="3">
        <v>186</v>
      </c>
    </row>
    <row r="214" spans="3:10" x14ac:dyDescent="0.35">
      <c r="C214" s="4"/>
      <c r="D214" s="5"/>
      <c r="E214" s="5"/>
      <c r="F214" s="5" t="s">
        <v>35</v>
      </c>
      <c r="G214" s="5" t="s">
        <v>11</v>
      </c>
      <c r="H214" s="5" t="s">
        <v>40</v>
      </c>
      <c r="I214" s="2">
        <v>2114</v>
      </c>
      <c r="J214" s="2">
        <v>66</v>
      </c>
    </row>
    <row r="215" spans="3:10" x14ac:dyDescent="0.35">
      <c r="C215" s="11"/>
      <c r="D215" s="12"/>
      <c r="E215" s="12"/>
      <c r="F215" s="6" t="s">
        <v>20</v>
      </c>
      <c r="G215" s="6" t="s">
        <v>21</v>
      </c>
      <c r="H215" s="6" t="s">
        <v>22</v>
      </c>
      <c r="I215" s="3">
        <v>2100</v>
      </c>
      <c r="J215" s="3">
        <v>414</v>
      </c>
    </row>
    <row r="216" spans="3:10" x14ac:dyDescent="0.35">
      <c r="C216" s="4"/>
      <c r="D216" s="5"/>
      <c r="E216" s="5"/>
      <c r="F216" s="5" t="s">
        <v>10</v>
      </c>
      <c r="G216" s="5" t="s">
        <v>11</v>
      </c>
      <c r="H216" s="5" t="s">
        <v>40</v>
      </c>
      <c r="I216" s="2">
        <v>2023</v>
      </c>
      <c r="J216" s="2">
        <v>168</v>
      </c>
    </row>
    <row r="217" spans="3:10" x14ac:dyDescent="0.35">
      <c r="C217" s="11"/>
      <c r="D217" s="12"/>
      <c r="E217" s="12"/>
      <c r="F217" s="5" t="s">
        <v>35</v>
      </c>
      <c r="G217" s="5" t="s">
        <v>11</v>
      </c>
      <c r="H217" s="5" t="s">
        <v>36</v>
      </c>
      <c r="I217" s="2">
        <v>2023</v>
      </c>
      <c r="J217" s="2">
        <v>78</v>
      </c>
    </row>
    <row r="218" spans="3:10" x14ac:dyDescent="0.35">
      <c r="C218" s="4"/>
      <c r="D218" s="5"/>
      <c r="E218" s="5"/>
      <c r="F218" s="6" t="s">
        <v>34</v>
      </c>
      <c r="G218" s="6" t="s">
        <v>21</v>
      </c>
      <c r="H218" s="6" t="s">
        <v>23</v>
      </c>
      <c r="I218" s="3">
        <v>2016</v>
      </c>
      <c r="J218" s="3">
        <v>117</v>
      </c>
    </row>
    <row r="219" spans="3:10" x14ac:dyDescent="0.35">
      <c r="C219" s="11"/>
      <c r="D219" s="12"/>
      <c r="E219" s="12"/>
      <c r="F219" s="5" t="s">
        <v>10</v>
      </c>
      <c r="G219" s="5" t="s">
        <v>38</v>
      </c>
      <c r="H219" s="5" t="s">
        <v>23</v>
      </c>
      <c r="I219" s="2">
        <v>2009</v>
      </c>
      <c r="J219" s="2">
        <v>219</v>
      </c>
    </row>
    <row r="220" spans="3:10" x14ac:dyDescent="0.35">
      <c r="C220" s="4"/>
      <c r="D220" s="5"/>
      <c r="E220" s="5"/>
      <c r="F220" s="6" t="s">
        <v>6</v>
      </c>
      <c r="G220" s="6" t="s">
        <v>26</v>
      </c>
      <c r="H220" s="6" t="s">
        <v>27</v>
      </c>
      <c r="I220" s="3">
        <v>1988</v>
      </c>
      <c r="J220" s="3">
        <v>39</v>
      </c>
    </row>
    <row r="221" spans="3:10" x14ac:dyDescent="0.35">
      <c r="C221" s="11"/>
      <c r="D221" s="12"/>
      <c r="E221" s="12"/>
      <c r="F221" s="5" t="s">
        <v>43</v>
      </c>
      <c r="G221" s="5" t="s">
        <v>11</v>
      </c>
      <c r="H221" s="5" t="s">
        <v>31</v>
      </c>
      <c r="I221" s="2">
        <v>1974</v>
      </c>
      <c r="J221" s="2">
        <v>195</v>
      </c>
    </row>
    <row r="222" spans="3:10" x14ac:dyDescent="0.35">
      <c r="C222" s="4"/>
      <c r="D222" s="5"/>
      <c r="E222" s="5"/>
      <c r="F222" s="6" t="s">
        <v>30</v>
      </c>
      <c r="G222" s="6" t="s">
        <v>38</v>
      </c>
      <c r="H222" s="6" t="s">
        <v>13</v>
      </c>
      <c r="I222" s="3">
        <v>1932</v>
      </c>
      <c r="J222" s="3">
        <v>369</v>
      </c>
    </row>
    <row r="223" spans="3:10" x14ac:dyDescent="0.35">
      <c r="C223" s="11"/>
      <c r="D223" s="12"/>
      <c r="E223" s="12"/>
      <c r="F223" s="5" t="s">
        <v>16</v>
      </c>
      <c r="G223" s="5" t="s">
        <v>17</v>
      </c>
      <c r="H223" s="5" t="s">
        <v>29</v>
      </c>
      <c r="I223" s="2">
        <v>1925</v>
      </c>
      <c r="J223" s="2">
        <v>192</v>
      </c>
    </row>
    <row r="224" spans="3:10" x14ac:dyDescent="0.35">
      <c r="C224" s="4"/>
      <c r="D224" s="5"/>
      <c r="E224" s="5"/>
      <c r="F224" s="5" t="s">
        <v>20</v>
      </c>
      <c r="G224" s="5" t="s">
        <v>7</v>
      </c>
      <c r="H224" s="5" t="s">
        <v>23</v>
      </c>
      <c r="I224" s="2">
        <v>1904</v>
      </c>
      <c r="J224" s="2">
        <v>405</v>
      </c>
    </row>
    <row r="225" spans="3:10" x14ac:dyDescent="0.35">
      <c r="C225" s="11"/>
      <c r="D225" s="12"/>
      <c r="E225" s="12"/>
      <c r="F225" s="5" t="s">
        <v>10</v>
      </c>
      <c r="G225" s="5" t="s">
        <v>7</v>
      </c>
      <c r="H225" s="5" t="s">
        <v>28</v>
      </c>
      <c r="I225" s="2">
        <v>1890</v>
      </c>
      <c r="J225" s="2">
        <v>195</v>
      </c>
    </row>
    <row r="226" spans="3:10" x14ac:dyDescent="0.35">
      <c r="C226" s="4"/>
      <c r="D226" s="5"/>
      <c r="E226" s="5"/>
      <c r="F226" s="6" t="s">
        <v>34</v>
      </c>
      <c r="G226" s="6" t="s">
        <v>21</v>
      </c>
      <c r="H226" s="6" t="s">
        <v>22</v>
      </c>
      <c r="I226" s="3">
        <v>1785</v>
      </c>
      <c r="J226" s="3">
        <v>462</v>
      </c>
    </row>
    <row r="227" spans="3:10" x14ac:dyDescent="0.35">
      <c r="C227" s="11"/>
      <c r="D227" s="12"/>
      <c r="E227" s="12"/>
      <c r="F227" s="6" t="s">
        <v>30</v>
      </c>
      <c r="G227" s="6" t="s">
        <v>26</v>
      </c>
      <c r="H227" s="6" t="s">
        <v>18</v>
      </c>
      <c r="I227" s="3">
        <v>1778</v>
      </c>
      <c r="J227" s="3">
        <v>270</v>
      </c>
    </row>
    <row r="228" spans="3:10" x14ac:dyDescent="0.35">
      <c r="C228" s="4"/>
      <c r="D228" s="5"/>
      <c r="E228" s="5"/>
      <c r="F228" s="5" t="s">
        <v>10</v>
      </c>
      <c r="G228" s="5" t="s">
        <v>7</v>
      </c>
      <c r="H228" s="5" t="s">
        <v>29</v>
      </c>
      <c r="I228" s="2">
        <v>1771</v>
      </c>
      <c r="J228" s="2">
        <v>204</v>
      </c>
    </row>
    <row r="229" spans="3:10" x14ac:dyDescent="0.35">
      <c r="C229" s="11"/>
      <c r="D229" s="12"/>
      <c r="E229" s="12"/>
      <c r="F229" s="5" t="s">
        <v>10</v>
      </c>
      <c r="G229" s="5" t="s">
        <v>26</v>
      </c>
      <c r="H229" s="5" t="s">
        <v>36</v>
      </c>
      <c r="I229" s="2">
        <v>1701</v>
      </c>
      <c r="J229" s="2">
        <v>234</v>
      </c>
    </row>
    <row r="230" spans="3:10" x14ac:dyDescent="0.35">
      <c r="C230" s="4"/>
      <c r="D230" s="5"/>
      <c r="E230" s="5"/>
      <c r="F230" s="5" t="s">
        <v>35</v>
      </c>
      <c r="G230" s="5" t="s">
        <v>21</v>
      </c>
      <c r="H230" s="5" t="s">
        <v>42</v>
      </c>
      <c r="I230" s="2">
        <v>1652</v>
      </c>
      <c r="J230" s="2">
        <v>102</v>
      </c>
    </row>
    <row r="231" spans="3:10" x14ac:dyDescent="0.35">
      <c r="C231" s="11"/>
      <c r="D231" s="12"/>
      <c r="E231" s="12"/>
      <c r="F231" s="5" t="s">
        <v>32</v>
      </c>
      <c r="G231" s="5" t="s">
        <v>38</v>
      </c>
      <c r="H231" s="5" t="s">
        <v>24</v>
      </c>
      <c r="I231" s="2">
        <v>1652</v>
      </c>
      <c r="J231" s="2">
        <v>93</v>
      </c>
    </row>
    <row r="232" spans="3:10" x14ac:dyDescent="0.35">
      <c r="C232" s="4"/>
      <c r="D232" s="5"/>
      <c r="E232" s="5"/>
      <c r="F232" s="5" t="s">
        <v>20</v>
      </c>
      <c r="G232" s="5" t="s">
        <v>21</v>
      </c>
      <c r="H232" s="5" t="s">
        <v>8</v>
      </c>
      <c r="I232" s="2">
        <v>1638</v>
      </c>
      <c r="J232" s="2">
        <v>63</v>
      </c>
    </row>
    <row r="233" spans="3:10" x14ac:dyDescent="0.35">
      <c r="C233" s="11"/>
      <c r="D233" s="12"/>
      <c r="E233" s="12"/>
      <c r="F233" s="5" t="s">
        <v>6</v>
      </c>
      <c r="G233" s="5" t="s">
        <v>11</v>
      </c>
      <c r="H233" s="5" t="s">
        <v>37</v>
      </c>
      <c r="I233" s="2">
        <v>1638</v>
      </c>
      <c r="J233" s="2">
        <v>48</v>
      </c>
    </row>
    <row r="234" spans="3:10" x14ac:dyDescent="0.35">
      <c r="C234" s="4"/>
      <c r="D234" s="5"/>
      <c r="E234" s="5"/>
      <c r="F234" s="6" t="s">
        <v>6</v>
      </c>
      <c r="G234" s="6" t="s">
        <v>7</v>
      </c>
      <c r="H234" s="6" t="s">
        <v>8</v>
      </c>
      <c r="I234" s="3">
        <v>1624</v>
      </c>
      <c r="J234" s="3">
        <v>114</v>
      </c>
    </row>
    <row r="235" spans="3:10" x14ac:dyDescent="0.35">
      <c r="C235" s="11"/>
      <c r="D235" s="12"/>
      <c r="E235" s="12"/>
      <c r="F235" s="5" t="s">
        <v>6</v>
      </c>
      <c r="G235" s="5" t="s">
        <v>11</v>
      </c>
      <c r="H235" s="5" t="s">
        <v>40</v>
      </c>
      <c r="I235" s="2">
        <v>1617</v>
      </c>
      <c r="J235" s="2">
        <v>126</v>
      </c>
    </row>
    <row r="236" spans="3:10" x14ac:dyDescent="0.35">
      <c r="C236" s="4"/>
      <c r="D236" s="5"/>
      <c r="E236" s="5"/>
      <c r="F236" s="5" t="s">
        <v>34</v>
      </c>
      <c r="G236" s="5" t="s">
        <v>11</v>
      </c>
      <c r="H236" s="5" t="s">
        <v>25</v>
      </c>
      <c r="I236" s="2">
        <v>1589</v>
      </c>
      <c r="J236" s="2">
        <v>303</v>
      </c>
    </row>
    <row r="237" spans="3:10" x14ac:dyDescent="0.35">
      <c r="C237" s="11"/>
      <c r="D237" s="12"/>
      <c r="E237" s="12"/>
      <c r="F237" s="6" t="s">
        <v>34</v>
      </c>
      <c r="G237" s="6" t="s">
        <v>21</v>
      </c>
      <c r="H237" s="6" t="s">
        <v>28</v>
      </c>
      <c r="I237" s="3">
        <v>1568</v>
      </c>
      <c r="J237" s="3">
        <v>141</v>
      </c>
    </row>
    <row r="238" spans="3:10" x14ac:dyDescent="0.35">
      <c r="C238" s="4"/>
      <c r="D238" s="5"/>
      <c r="E238" s="5"/>
      <c r="F238" s="5" t="s">
        <v>30</v>
      </c>
      <c r="G238" s="5" t="s">
        <v>38</v>
      </c>
      <c r="H238" s="5" t="s">
        <v>22</v>
      </c>
      <c r="I238" s="2">
        <v>1568</v>
      </c>
      <c r="J238" s="2">
        <v>96</v>
      </c>
    </row>
    <row r="239" spans="3:10" x14ac:dyDescent="0.35">
      <c r="C239" s="11"/>
      <c r="D239" s="12"/>
      <c r="E239" s="12"/>
      <c r="F239" s="6" t="s">
        <v>10</v>
      </c>
      <c r="G239" s="6" t="s">
        <v>21</v>
      </c>
      <c r="H239" s="6" t="s">
        <v>39</v>
      </c>
      <c r="I239" s="3">
        <v>1561</v>
      </c>
      <c r="J239" s="3">
        <v>27</v>
      </c>
    </row>
    <row r="240" spans="3:10" x14ac:dyDescent="0.35">
      <c r="C240" s="4"/>
      <c r="D240" s="5"/>
      <c r="E240" s="5"/>
      <c r="F240" s="6" t="s">
        <v>16</v>
      </c>
      <c r="G240" s="6" t="s">
        <v>7</v>
      </c>
      <c r="H240" s="6" t="s">
        <v>8</v>
      </c>
      <c r="I240" s="3">
        <v>1526</v>
      </c>
      <c r="J240" s="3">
        <v>240</v>
      </c>
    </row>
    <row r="241" spans="3:10" x14ac:dyDescent="0.35">
      <c r="C241" s="11"/>
      <c r="D241" s="12"/>
      <c r="E241" s="12"/>
      <c r="F241" s="6" t="s">
        <v>32</v>
      </c>
      <c r="G241" s="6" t="s">
        <v>17</v>
      </c>
      <c r="H241" s="6" t="s">
        <v>8</v>
      </c>
      <c r="I241" s="3">
        <v>1526</v>
      </c>
      <c r="J241" s="3">
        <v>105</v>
      </c>
    </row>
    <row r="242" spans="3:10" x14ac:dyDescent="0.35">
      <c r="C242" s="4"/>
      <c r="D242" s="5"/>
      <c r="E242" s="5"/>
      <c r="F242" s="6" t="s">
        <v>20</v>
      </c>
      <c r="G242" s="6" t="s">
        <v>7</v>
      </c>
      <c r="H242" s="6" t="s">
        <v>18</v>
      </c>
      <c r="I242" s="3">
        <v>1505</v>
      </c>
      <c r="J242" s="3">
        <v>102</v>
      </c>
    </row>
    <row r="243" spans="3:10" x14ac:dyDescent="0.35">
      <c r="C243" s="11"/>
      <c r="D243" s="12"/>
      <c r="E243" s="12"/>
      <c r="F243" s="6" t="s">
        <v>16</v>
      </c>
      <c r="G243" s="6" t="s">
        <v>38</v>
      </c>
      <c r="H243" s="6" t="s">
        <v>25</v>
      </c>
      <c r="I243" s="3">
        <v>1463</v>
      </c>
      <c r="J243" s="3">
        <v>39</v>
      </c>
    </row>
    <row r="244" spans="3:10" x14ac:dyDescent="0.35">
      <c r="C244" s="4"/>
      <c r="D244" s="5"/>
      <c r="E244" s="5"/>
      <c r="F244" s="6" t="s">
        <v>20</v>
      </c>
      <c r="G244" s="6" t="s">
        <v>38</v>
      </c>
      <c r="H244" s="6" t="s">
        <v>19</v>
      </c>
      <c r="I244" s="3">
        <v>1442</v>
      </c>
      <c r="J244" s="3">
        <v>15</v>
      </c>
    </row>
    <row r="245" spans="3:10" x14ac:dyDescent="0.35">
      <c r="C245" s="11"/>
      <c r="D245" s="12"/>
      <c r="E245" s="12"/>
      <c r="F245" s="6" t="s">
        <v>43</v>
      </c>
      <c r="G245" s="6" t="s">
        <v>38</v>
      </c>
      <c r="H245" s="6" t="s">
        <v>22</v>
      </c>
      <c r="I245" s="3">
        <v>1428</v>
      </c>
      <c r="J245" s="3">
        <v>93</v>
      </c>
    </row>
    <row r="246" spans="3:10" x14ac:dyDescent="0.35">
      <c r="C246" s="4"/>
      <c r="D246" s="5"/>
      <c r="E246" s="5"/>
      <c r="F246" s="6" t="s">
        <v>43</v>
      </c>
      <c r="G246" s="6" t="s">
        <v>17</v>
      </c>
      <c r="H246" s="6" t="s">
        <v>41</v>
      </c>
      <c r="I246" s="3">
        <v>1407</v>
      </c>
      <c r="J246" s="3">
        <v>72</v>
      </c>
    </row>
    <row r="247" spans="3:10" x14ac:dyDescent="0.35">
      <c r="C247" s="11"/>
      <c r="D247" s="12"/>
      <c r="E247" s="12"/>
      <c r="F247" s="6" t="s">
        <v>20</v>
      </c>
      <c r="G247" s="6" t="s">
        <v>17</v>
      </c>
      <c r="H247" s="6" t="s">
        <v>40</v>
      </c>
      <c r="I247" s="3">
        <v>1400</v>
      </c>
      <c r="J247" s="3">
        <v>135</v>
      </c>
    </row>
    <row r="248" spans="3:10" x14ac:dyDescent="0.35">
      <c r="C248" s="4"/>
      <c r="D248" s="5"/>
      <c r="E248" s="5"/>
      <c r="F248" s="6" t="s">
        <v>20</v>
      </c>
      <c r="G248" s="6" t="s">
        <v>11</v>
      </c>
      <c r="H248" s="6" t="s">
        <v>15</v>
      </c>
      <c r="I248" s="3">
        <v>1302</v>
      </c>
      <c r="J248" s="3">
        <v>402</v>
      </c>
    </row>
    <row r="249" spans="3:10" x14ac:dyDescent="0.35">
      <c r="C249" s="11"/>
      <c r="D249" s="12"/>
      <c r="E249" s="12"/>
      <c r="F249" s="6" t="s">
        <v>30</v>
      </c>
      <c r="G249" s="6" t="s">
        <v>26</v>
      </c>
      <c r="H249" s="6" t="s">
        <v>13</v>
      </c>
      <c r="I249" s="3">
        <v>1281</v>
      </c>
      <c r="J249" s="3">
        <v>75</v>
      </c>
    </row>
    <row r="250" spans="3:10" x14ac:dyDescent="0.35">
      <c r="C250" s="4"/>
      <c r="D250" s="5"/>
      <c r="E250" s="5"/>
      <c r="F250" s="5" t="s">
        <v>35</v>
      </c>
      <c r="G250" s="5" t="s">
        <v>17</v>
      </c>
      <c r="H250" s="5" t="s">
        <v>29</v>
      </c>
      <c r="I250" s="2">
        <v>1281</v>
      </c>
      <c r="J250" s="2">
        <v>18</v>
      </c>
    </row>
    <row r="251" spans="3:10" x14ac:dyDescent="0.35">
      <c r="C251" s="11"/>
      <c r="D251" s="12"/>
      <c r="E251" s="12"/>
      <c r="F251" s="5" t="s">
        <v>16</v>
      </c>
      <c r="G251" s="5" t="s">
        <v>38</v>
      </c>
      <c r="H251" s="5" t="s">
        <v>23</v>
      </c>
      <c r="I251" s="2">
        <v>1274</v>
      </c>
      <c r="J251" s="2">
        <v>225</v>
      </c>
    </row>
    <row r="252" spans="3:10" x14ac:dyDescent="0.35">
      <c r="C252" s="4"/>
      <c r="D252" s="5"/>
      <c r="E252" s="5"/>
      <c r="F252" s="5" t="s">
        <v>20</v>
      </c>
      <c r="G252" s="5" t="s">
        <v>26</v>
      </c>
      <c r="H252" s="5" t="s">
        <v>41</v>
      </c>
      <c r="I252" s="2">
        <v>1134</v>
      </c>
      <c r="J252" s="2">
        <v>282</v>
      </c>
    </row>
    <row r="253" spans="3:10" x14ac:dyDescent="0.35">
      <c r="C253" s="11"/>
      <c r="D253" s="12"/>
      <c r="E253" s="12"/>
      <c r="F253" s="6" t="s">
        <v>14</v>
      </c>
      <c r="G253" s="6" t="s">
        <v>7</v>
      </c>
      <c r="H253" s="6" t="s">
        <v>40</v>
      </c>
      <c r="I253" s="3">
        <v>1085</v>
      </c>
      <c r="J253" s="3">
        <v>273</v>
      </c>
    </row>
    <row r="254" spans="3:10" x14ac:dyDescent="0.35">
      <c r="C254" s="4"/>
      <c r="D254" s="5"/>
      <c r="E254" s="5"/>
      <c r="F254" s="6" t="s">
        <v>20</v>
      </c>
      <c r="G254" s="6" t="s">
        <v>11</v>
      </c>
      <c r="H254" s="6" t="s">
        <v>31</v>
      </c>
      <c r="I254" s="3">
        <v>1071</v>
      </c>
      <c r="J254" s="3">
        <v>270</v>
      </c>
    </row>
    <row r="255" spans="3:10" x14ac:dyDescent="0.35">
      <c r="C255" s="11"/>
      <c r="D255" s="12"/>
      <c r="E255" s="12"/>
      <c r="F255" s="6" t="s">
        <v>34</v>
      </c>
      <c r="G255" s="6" t="s">
        <v>7</v>
      </c>
      <c r="H255" s="6" t="s">
        <v>13</v>
      </c>
      <c r="I255" s="3">
        <v>1057</v>
      </c>
      <c r="J255" s="3">
        <v>54</v>
      </c>
    </row>
    <row r="256" spans="3:10" x14ac:dyDescent="0.35">
      <c r="C256" s="4"/>
      <c r="D256" s="5"/>
      <c r="E256" s="5"/>
      <c r="F256" s="5" t="s">
        <v>35</v>
      </c>
      <c r="G256" s="5" t="s">
        <v>17</v>
      </c>
      <c r="H256" s="5" t="s">
        <v>42</v>
      </c>
      <c r="I256" s="2">
        <v>973</v>
      </c>
      <c r="J256" s="2">
        <v>162</v>
      </c>
    </row>
    <row r="257" spans="3:10" x14ac:dyDescent="0.35">
      <c r="C257" s="11"/>
      <c r="D257" s="12"/>
      <c r="E257" s="12"/>
      <c r="F257" s="5" t="s">
        <v>30</v>
      </c>
      <c r="G257" s="5" t="s">
        <v>21</v>
      </c>
      <c r="H257" s="5" t="s">
        <v>41</v>
      </c>
      <c r="I257" s="2">
        <v>966</v>
      </c>
      <c r="J257" s="2">
        <v>198</v>
      </c>
    </row>
    <row r="258" spans="3:10" x14ac:dyDescent="0.35">
      <c r="C258" s="4"/>
      <c r="D258" s="5"/>
      <c r="E258" s="5"/>
      <c r="F258" s="6" t="s">
        <v>14</v>
      </c>
      <c r="G258" s="6" t="s">
        <v>11</v>
      </c>
      <c r="H258" s="6" t="s">
        <v>15</v>
      </c>
      <c r="I258" s="3">
        <v>959</v>
      </c>
      <c r="J258" s="3">
        <v>147</v>
      </c>
    </row>
    <row r="259" spans="3:10" x14ac:dyDescent="0.35">
      <c r="C259" s="11"/>
      <c r="D259" s="12"/>
      <c r="E259" s="12"/>
      <c r="F259" s="6" t="s">
        <v>20</v>
      </c>
      <c r="G259" s="6" t="s">
        <v>26</v>
      </c>
      <c r="H259" s="6" t="s">
        <v>24</v>
      </c>
      <c r="I259" s="3">
        <v>959</v>
      </c>
      <c r="J259" s="3">
        <v>135</v>
      </c>
    </row>
    <row r="260" spans="3:10" x14ac:dyDescent="0.35">
      <c r="C260" s="4"/>
      <c r="D260" s="5"/>
      <c r="E260" s="5"/>
      <c r="F260" s="5" t="s">
        <v>43</v>
      </c>
      <c r="G260" s="5" t="s">
        <v>17</v>
      </c>
      <c r="H260" s="5" t="s">
        <v>9</v>
      </c>
      <c r="I260" s="2">
        <v>945</v>
      </c>
      <c r="J260" s="2">
        <v>75</v>
      </c>
    </row>
    <row r="261" spans="3:10" x14ac:dyDescent="0.35">
      <c r="C261" s="11"/>
      <c r="D261" s="12"/>
      <c r="E261" s="12"/>
      <c r="F261" s="5" t="s">
        <v>35</v>
      </c>
      <c r="G261" s="5" t="s">
        <v>7</v>
      </c>
      <c r="H261" s="5" t="s">
        <v>15</v>
      </c>
      <c r="I261" s="2">
        <v>938</v>
      </c>
      <c r="J261" s="2">
        <v>366</v>
      </c>
    </row>
    <row r="262" spans="3:10" x14ac:dyDescent="0.35">
      <c r="C262" s="4"/>
      <c r="D262" s="5"/>
      <c r="E262" s="5"/>
      <c r="F262" s="5" t="s">
        <v>14</v>
      </c>
      <c r="G262" s="5" t="s">
        <v>38</v>
      </c>
      <c r="H262" s="5" t="s">
        <v>23</v>
      </c>
      <c r="I262" s="2">
        <v>938</v>
      </c>
      <c r="J262" s="2">
        <v>189</v>
      </c>
    </row>
    <row r="263" spans="3:10" x14ac:dyDescent="0.35">
      <c r="C263" s="11"/>
      <c r="D263" s="12"/>
      <c r="E263" s="12"/>
      <c r="F263" s="5" t="s">
        <v>20</v>
      </c>
      <c r="G263" s="5" t="s">
        <v>26</v>
      </c>
      <c r="H263" s="5" t="s">
        <v>23</v>
      </c>
      <c r="I263" s="2">
        <v>938</v>
      </c>
      <c r="J263" s="2">
        <v>6</v>
      </c>
    </row>
    <row r="264" spans="3:10" x14ac:dyDescent="0.35">
      <c r="C264" s="4"/>
      <c r="D264" s="5"/>
      <c r="E264" s="5"/>
      <c r="F264" s="5" t="s">
        <v>32</v>
      </c>
      <c r="G264" s="5" t="s">
        <v>38</v>
      </c>
      <c r="H264" s="5" t="s">
        <v>29</v>
      </c>
      <c r="I264" s="2">
        <v>861</v>
      </c>
      <c r="J264" s="2">
        <v>195</v>
      </c>
    </row>
    <row r="265" spans="3:10" x14ac:dyDescent="0.35">
      <c r="C265" s="11"/>
      <c r="D265" s="12"/>
      <c r="E265" s="12"/>
      <c r="F265" s="6" t="s">
        <v>16</v>
      </c>
      <c r="G265" s="6" t="s">
        <v>17</v>
      </c>
      <c r="H265" s="6" t="s">
        <v>42</v>
      </c>
      <c r="I265" s="3">
        <v>854</v>
      </c>
      <c r="J265" s="3">
        <v>309</v>
      </c>
    </row>
    <row r="266" spans="3:10" x14ac:dyDescent="0.35">
      <c r="C266" s="4"/>
      <c r="D266" s="5"/>
      <c r="E266" s="5"/>
      <c r="F266" s="6" t="s">
        <v>16</v>
      </c>
      <c r="G266" s="6" t="s">
        <v>11</v>
      </c>
      <c r="H266" s="6" t="s">
        <v>41</v>
      </c>
      <c r="I266" s="3">
        <v>847</v>
      </c>
      <c r="J266" s="3">
        <v>129</v>
      </c>
    </row>
    <row r="267" spans="3:10" x14ac:dyDescent="0.35">
      <c r="C267" s="11"/>
      <c r="D267" s="12"/>
      <c r="E267" s="12"/>
      <c r="F267" s="5" t="s">
        <v>10</v>
      </c>
      <c r="G267" s="5" t="s">
        <v>26</v>
      </c>
      <c r="H267" s="5" t="s">
        <v>9</v>
      </c>
      <c r="I267" s="2">
        <v>819</v>
      </c>
      <c r="J267" s="2">
        <v>510</v>
      </c>
    </row>
    <row r="268" spans="3:10" x14ac:dyDescent="0.35">
      <c r="C268" s="4"/>
      <c r="D268" s="5"/>
      <c r="E268" s="5"/>
      <c r="F268" s="6" t="s">
        <v>35</v>
      </c>
      <c r="G268" s="6" t="s">
        <v>11</v>
      </c>
      <c r="H268" s="6" t="s">
        <v>24</v>
      </c>
      <c r="I268" s="3">
        <v>819</v>
      </c>
      <c r="J268" s="3">
        <v>306</v>
      </c>
    </row>
    <row r="269" spans="3:10" x14ac:dyDescent="0.35">
      <c r="C269" s="11"/>
      <c r="D269" s="12"/>
      <c r="E269" s="12"/>
      <c r="F269" s="5" t="s">
        <v>34</v>
      </c>
      <c r="G269" s="5" t="s">
        <v>17</v>
      </c>
      <c r="H269" s="5" t="s">
        <v>41</v>
      </c>
      <c r="I269" s="2">
        <v>798</v>
      </c>
      <c r="J269" s="2">
        <v>519</v>
      </c>
    </row>
    <row r="270" spans="3:10" x14ac:dyDescent="0.35">
      <c r="C270" s="4"/>
      <c r="D270" s="5"/>
      <c r="E270" s="5"/>
      <c r="F270" s="6" t="s">
        <v>16</v>
      </c>
      <c r="G270" s="6" t="s">
        <v>7</v>
      </c>
      <c r="H270" s="6" t="s">
        <v>19</v>
      </c>
      <c r="I270" s="3">
        <v>714</v>
      </c>
      <c r="J270" s="3">
        <v>231</v>
      </c>
    </row>
    <row r="271" spans="3:10" x14ac:dyDescent="0.35">
      <c r="C271" s="11"/>
      <c r="D271" s="12"/>
      <c r="E271" s="12"/>
      <c r="F271" s="6" t="s">
        <v>14</v>
      </c>
      <c r="G271" s="6" t="s">
        <v>38</v>
      </c>
      <c r="H271" s="6" t="s">
        <v>25</v>
      </c>
      <c r="I271" s="3">
        <v>707</v>
      </c>
      <c r="J271" s="3">
        <v>174</v>
      </c>
    </row>
    <row r="272" spans="3:10" x14ac:dyDescent="0.35">
      <c r="C272" s="4"/>
      <c r="D272" s="5"/>
      <c r="E272" s="5"/>
      <c r="F272" s="5" t="s">
        <v>43</v>
      </c>
      <c r="G272" s="5" t="s">
        <v>38</v>
      </c>
      <c r="H272" s="5" t="s">
        <v>25</v>
      </c>
      <c r="I272" s="2">
        <v>700</v>
      </c>
      <c r="J272" s="2">
        <v>87</v>
      </c>
    </row>
    <row r="273" spans="3:10" x14ac:dyDescent="0.35">
      <c r="C273" s="11"/>
      <c r="D273" s="12"/>
      <c r="E273" s="12"/>
      <c r="F273" s="6" t="s">
        <v>34</v>
      </c>
      <c r="G273" s="6" t="s">
        <v>21</v>
      </c>
      <c r="H273" s="6" t="s">
        <v>36</v>
      </c>
      <c r="I273" s="3">
        <v>630</v>
      </c>
      <c r="J273" s="3">
        <v>36</v>
      </c>
    </row>
    <row r="274" spans="3:10" x14ac:dyDescent="0.35">
      <c r="C274" s="4"/>
      <c r="D274" s="5"/>
      <c r="E274" s="5"/>
      <c r="F274" s="6" t="s">
        <v>6</v>
      </c>
      <c r="G274" s="6" t="s">
        <v>26</v>
      </c>
      <c r="H274" s="6" t="s">
        <v>37</v>
      </c>
      <c r="I274" s="3">
        <v>623</v>
      </c>
      <c r="J274" s="3">
        <v>51</v>
      </c>
    </row>
    <row r="275" spans="3:10" x14ac:dyDescent="0.35">
      <c r="C275" s="11"/>
      <c r="D275" s="12"/>
      <c r="E275" s="12"/>
      <c r="F275" s="6" t="s">
        <v>16</v>
      </c>
      <c r="G275" s="6" t="s">
        <v>11</v>
      </c>
      <c r="H275" s="6" t="s">
        <v>29</v>
      </c>
      <c r="I275" s="3">
        <v>609</v>
      </c>
      <c r="J275" s="3">
        <v>99</v>
      </c>
    </row>
    <row r="276" spans="3:10" x14ac:dyDescent="0.35">
      <c r="C276" s="4"/>
      <c r="D276" s="5"/>
      <c r="E276" s="5"/>
      <c r="F276" s="6" t="s">
        <v>6</v>
      </c>
      <c r="G276" s="6" t="s">
        <v>26</v>
      </c>
      <c r="H276" s="6" t="s">
        <v>39</v>
      </c>
      <c r="I276" s="3">
        <v>609</v>
      </c>
      <c r="J276" s="3">
        <v>87</v>
      </c>
    </row>
    <row r="277" spans="3:10" x14ac:dyDescent="0.35">
      <c r="C277" s="11"/>
      <c r="D277" s="12"/>
      <c r="E277" s="12"/>
      <c r="F277" s="6" t="s">
        <v>43</v>
      </c>
      <c r="G277" s="6" t="s">
        <v>11</v>
      </c>
      <c r="H277" s="6" t="s">
        <v>33</v>
      </c>
      <c r="I277" s="3">
        <v>567</v>
      </c>
      <c r="J277" s="3">
        <v>228</v>
      </c>
    </row>
    <row r="278" spans="3:10" x14ac:dyDescent="0.35">
      <c r="C278" s="4"/>
      <c r="D278" s="5"/>
      <c r="E278" s="5"/>
      <c r="F278" s="6" t="s">
        <v>20</v>
      </c>
      <c r="G278" s="6" t="s">
        <v>7</v>
      </c>
      <c r="H278" s="6" t="s">
        <v>8</v>
      </c>
      <c r="I278" s="3">
        <v>560</v>
      </c>
      <c r="J278" s="3">
        <v>81</v>
      </c>
    </row>
    <row r="279" spans="3:10" x14ac:dyDescent="0.35">
      <c r="C279" s="11"/>
      <c r="D279" s="12"/>
      <c r="E279" s="12"/>
      <c r="F279" s="5" t="s">
        <v>34</v>
      </c>
      <c r="G279" s="5" t="s">
        <v>11</v>
      </c>
      <c r="H279" s="5" t="s">
        <v>29</v>
      </c>
      <c r="I279" s="2">
        <v>553</v>
      </c>
      <c r="J279" s="2">
        <v>15</v>
      </c>
    </row>
    <row r="280" spans="3:10" x14ac:dyDescent="0.35">
      <c r="C280" s="4"/>
      <c r="D280" s="5"/>
      <c r="E280" s="5"/>
      <c r="F280" s="5" t="s">
        <v>20</v>
      </c>
      <c r="G280" s="5" t="s">
        <v>38</v>
      </c>
      <c r="H280" s="5" t="s">
        <v>15</v>
      </c>
      <c r="I280" s="2">
        <v>525</v>
      </c>
      <c r="J280" s="2">
        <v>48</v>
      </c>
    </row>
    <row r="281" spans="3:10" x14ac:dyDescent="0.35">
      <c r="C281" s="11"/>
      <c r="D281" s="12"/>
      <c r="E281" s="12"/>
      <c r="F281" s="6" t="s">
        <v>32</v>
      </c>
      <c r="G281" s="6" t="s">
        <v>7</v>
      </c>
      <c r="H281" s="6" t="s">
        <v>28</v>
      </c>
      <c r="I281" s="3">
        <v>518</v>
      </c>
      <c r="J281" s="3">
        <v>75</v>
      </c>
    </row>
    <row r="282" spans="3:10" x14ac:dyDescent="0.35">
      <c r="C282" s="4"/>
      <c r="D282" s="5"/>
      <c r="E282" s="5"/>
      <c r="F282" s="5" t="s">
        <v>20</v>
      </c>
      <c r="G282" s="5" t="s">
        <v>17</v>
      </c>
      <c r="H282" s="5" t="s">
        <v>33</v>
      </c>
      <c r="I282" s="2">
        <v>497</v>
      </c>
      <c r="J282" s="2">
        <v>63</v>
      </c>
    </row>
    <row r="283" spans="3:10" x14ac:dyDescent="0.35">
      <c r="C283" s="11"/>
      <c r="D283" s="12"/>
      <c r="E283" s="12"/>
      <c r="F283" s="6" t="s">
        <v>32</v>
      </c>
      <c r="G283" s="6" t="s">
        <v>11</v>
      </c>
      <c r="H283" s="6" t="s">
        <v>28</v>
      </c>
      <c r="I283" s="3">
        <v>490</v>
      </c>
      <c r="J283" s="3">
        <v>84</v>
      </c>
    </row>
    <row r="284" spans="3:10" x14ac:dyDescent="0.35">
      <c r="C284" s="4"/>
      <c r="D284" s="5"/>
      <c r="E284" s="5"/>
      <c r="F284" s="5" t="s">
        <v>20</v>
      </c>
      <c r="G284" s="5" t="s">
        <v>26</v>
      </c>
      <c r="H284" s="5" t="s">
        <v>22</v>
      </c>
      <c r="I284" s="2">
        <v>469</v>
      </c>
      <c r="J284" s="2">
        <v>75</v>
      </c>
    </row>
    <row r="285" spans="3:10" x14ac:dyDescent="0.35">
      <c r="C285" s="11"/>
      <c r="D285" s="12"/>
      <c r="E285" s="12"/>
      <c r="F285" s="5" t="s">
        <v>10</v>
      </c>
      <c r="G285" s="5" t="s">
        <v>7</v>
      </c>
      <c r="H285" s="5" t="s">
        <v>33</v>
      </c>
      <c r="I285" s="2">
        <v>434</v>
      </c>
      <c r="J285" s="2">
        <v>87</v>
      </c>
    </row>
    <row r="286" spans="3:10" x14ac:dyDescent="0.35">
      <c r="C286" s="4"/>
      <c r="D286" s="5"/>
      <c r="E286" s="5"/>
      <c r="F286" s="6" t="s">
        <v>32</v>
      </c>
      <c r="G286" s="6" t="s">
        <v>21</v>
      </c>
      <c r="H286" s="6" t="s">
        <v>18</v>
      </c>
      <c r="I286" s="3">
        <v>385</v>
      </c>
      <c r="J286" s="3">
        <v>249</v>
      </c>
    </row>
    <row r="287" spans="3:10" x14ac:dyDescent="0.35">
      <c r="C287" s="11"/>
      <c r="D287" s="12"/>
      <c r="E287" s="12"/>
      <c r="F287" s="6" t="s">
        <v>10</v>
      </c>
      <c r="G287" s="6" t="s">
        <v>11</v>
      </c>
      <c r="H287" s="6" t="s">
        <v>24</v>
      </c>
      <c r="I287" s="3">
        <v>357</v>
      </c>
      <c r="J287" s="3">
        <v>126</v>
      </c>
    </row>
    <row r="288" spans="3:10" x14ac:dyDescent="0.35">
      <c r="C288" s="4"/>
      <c r="D288" s="5"/>
      <c r="E288" s="5"/>
      <c r="F288" s="6" t="s">
        <v>16</v>
      </c>
      <c r="G288" s="6" t="s">
        <v>38</v>
      </c>
      <c r="H288" s="6" t="s">
        <v>28</v>
      </c>
      <c r="I288" s="3">
        <v>336</v>
      </c>
      <c r="J288" s="3">
        <v>144</v>
      </c>
    </row>
    <row r="289" spans="3:10" x14ac:dyDescent="0.35">
      <c r="C289" s="11"/>
      <c r="D289" s="12"/>
      <c r="E289" s="12"/>
      <c r="F289" s="5" t="s">
        <v>30</v>
      </c>
      <c r="G289" s="5" t="s">
        <v>17</v>
      </c>
      <c r="H289" s="5" t="s">
        <v>12</v>
      </c>
      <c r="I289" s="2">
        <v>280</v>
      </c>
      <c r="J289" s="2">
        <v>87</v>
      </c>
    </row>
    <row r="290" spans="3:10" x14ac:dyDescent="0.35">
      <c r="C290" s="4"/>
      <c r="D290" s="5"/>
      <c r="E290" s="5"/>
      <c r="F290" s="5" t="s">
        <v>14</v>
      </c>
      <c r="G290" s="5" t="s">
        <v>7</v>
      </c>
      <c r="H290" s="5" t="s">
        <v>15</v>
      </c>
      <c r="I290" s="2">
        <v>259</v>
      </c>
      <c r="J290" s="2">
        <v>207</v>
      </c>
    </row>
    <row r="291" spans="3:10" x14ac:dyDescent="0.35">
      <c r="C291" s="11"/>
      <c r="D291" s="12"/>
      <c r="E291" s="12"/>
      <c r="F291" s="5" t="s">
        <v>34</v>
      </c>
      <c r="G291" s="5" t="s">
        <v>38</v>
      </c>
      <c r="H291" s="5" t="s">
        <v>9</v>
      </c>
      <c r="I291" s="2">
        <v>252</v>
      </c>
      <c r="J291" s="2">
        <v>54</v>
      </c>
    </row>
    <row r="292" spans="3:10" x14ac:dyDescent="0.35">
      <c r="C292" s="4"/>
      <c r="D292" s="5"/>
      <c r="E292" s="5"/>
      <c r="F292" s="5" t="s">
        <v>43</v>
      </c>
      <c r="G292" s="5" t="s">
        <v>7</v>
      </c>
      <c r="H292" s="5" t="s">
        <v>33</v>
      </c>
      <c r="I292" s="2">
        <v>245</v>
      </c>
      <c r="J292" s="2">
        <v>288</v>
      </c>
    </row>
    <row r="293" spans="3:10" x14ac:dyDescent="0.35">
      <c r="C293" s="11"/>
      <c r="D293" s="12"/>
      <c r="E293" s="12"/>
      <c r="F293" s="6" t="s">
        <v>34</v>
      </c>
      <c r="G293" s="6" t="s">
        <v>7</v>
      </c>
      <c r="H293" s="6" t="s">
        <v>29</v>
      </c>
      <c r="I293" s="3">
        <v>238</v>
      </c>
      <c r="J293" s="3">
        <v>18</v>
      </c>
    </row>
    <row r="294" spans="3:10" x14ac:dyDescent="0.35">
      <c r="C294" s="4"/>
      <c r="D294" s="5"/>
      <c r="E294" s="5"/>
      <c r="F294" s="6" t="s">
        <v>6</v>
      </c>
      <c r="G294" s="6" t="s">
        <v>17</v>
      </c>
      <c r="H294" s="6" t="s">
        <v>15</v>
      </c>
      <c r="I294" s="3">
        <v>217</v>
      </c>
      <c r="J294" s="3">
        <v>36</v>
      </c>
    </row>
    <row r="295" spans="3:10" x14ac:dyDescent="0.35">
      <c r="C295" s="11"/>
      <c r="D295" s="12"/>
      <c r="E295" s="12"/>
      <c r="F295" s="5" t="s">
        <v>34</v>
      </c>
      <c r="G295" s="5" t="s">
        <v>17</v>
      </c>
      <c r="H295" s="5" t="s">
        <v>25</v>
      </c>
      <c r="I295" s="2">
        <v>189</v>
      </c>
      <c r="J295" s="2">
        <v>48</v>
      </c>
    </row>
    <row r="296" spans="3:10" x14ac:dyDescent="0.35">
      <c r="C296" s="4"/>
      <c r="D296" s="5"/>
      <c r="E296" s="5"/>
      <c r="F296" s="5" t="s">
        <v>32</v>
      </c>
      <c r="G296" s="5" t="s">
        <v>7</v>
      </c>
      <c r="H296" s="5" t="s">
        <v>27</v>
      </c>
      <c r="I296" s="2">
        <v>182</v>
      </c>
      <c r="J296" s="2">
        <v>48</v>
      </c>
    </row>
    <row r="297" spans="3:10" x14ac:dyDescent="0.35">
      <c r="C297" s="11"/>
      <c r="D297" s="12"/>
      <c r="E297" s="12"/>
      <c r="F297" s="6" t="s">
        <v>10</v>
      </c>
      <c r="G297" s="6" t="s">
        <v>26</v>
      </c>
      <c r="H297" s="6" t="s">
        <v>28</v>
      </c>
      <c r="I297" s="3">
        <v>168</v>
      </c>
      <c r="J297" s="3">
        <v>84</v>
      </c>
    </row>
    <row r="298" spans="3:10" x14ac:dyDescent="0.35">
      <c r="C298" s="4"/>
      <c r="D298" s="5"/>
      <c r="E298" s="5"/>
      <c r="F298" s="6" t="s">
        <v>16</v>
      </c>
      <c r="G298" s="6" t="s">
        <v>26</v>
      </c>
      <c r="H298" s="6" t="s">
        <v>22</v>
      </c>
      <c r="I298" s="3">
        <v>154</v>
      </c>
      <c r="J298" s="3">
        <v>21</v>
      </c>
    </row>
    <row r="299" spans="3:10" x14ac:dyDescent="0.35">
      <c r="C299" s="11"/>
      <c r="D299" s="12"/>
      <c r="E299" s="12"/>
      <c r="F299" s="5" t="s">
        <v>16</v>
      </c>
      <c r="G299" s="5" t="s">
        <v>17</v>
      </c>
      <c r="H299" s="5" t="s">
        <v>39</v>
      </c>
      <c r="I299" s="2">
        <v>98</v>
      </c>
      <c r="J299" s="2">
        <v>204</v>
      </c>
    </row>
    <row r="300" spans="3:10" x14ac:dyDescent="0.35">
      <c r="C300" s="4"/>
      <c r="D300" s="5"/>
      <c r="E300" s="5"/>
      <c r="F300" s="6" t="s">
        <v>14</v>
      </c>
      <c r="G300" s="6" t="s">
        <v>11</v>
      </c>
      <c r="H300" s="6" t="s">
        <v>39</v>
      </c>
      <c r="I300" s="3">
        <v>98</v>
      </c>
      <c r="J300" s="3">
        <v>159</v>
      </c>
    </row>
    <row r="301" spans="3:10" x14ac:dyDescent="0.35">
      <c r="C301" s="11"/>
      <c r="D301" s="12"/>
      <c r="E301" s="12"/>
      <c r="F301" s="6" t="s">
        <v>43</v>
      </c>
      <c r="G301" s="6" t="s">
        <v>26</v>
      </c>
      <c r="H301" s="6" t="s">
        <v>9</v>
      </c>
      <c r="I301" s="3">
        <v>63</v>
      </c>
      <c r="J301" s="3">
        <v>123</v>
      </c>
    </row>
    <row r="302" spans="3:10" x14ac:dyDescent="0.35">
      <c r="C302" s="4"/>
      <c r="D302" s="5"/>
      <c r="E302" s="5"/>
      <c r="F302" s="5" t="s">
        <v>34</v>
      </c>
      <c r="G302" s="5" t="s">
        <v>26</v>
      </c>
      <c r="H302" s="5" t="s">
        <v>9</v>
      </c>
      <c r="I302" s="2">
        <v>56</v>
      </c>
      <c r="J302" s="2">
        <v>51</v>
      </c>
    </row>
    <row r="303" spans="3:10" x14ac:dyDescent="0.35">
      <c r="C303" s="11"/>
      <c r="D303" s="12"/>
      <c r="E303" s="12"/>
      <c r="F303" s="6" t="s">
        <v>10</v>
      </c>
      <c r="G303" s="6" t="s">
        <v>7</v>
      </c>
      <c r="H303" s="6" t="s">
        <v>8</v>
      </c>
      <c r="I303" s="3">
        <v>42</v>
      </c>
      <c r="J303" s="3">
        <v>150</v>
      </c>
    </row>
    <row r="304" spans="3:10" x14ac:dyDescent="0.35">
      <c r="C304" s="4"/>
      <c r="D304" s="5"/>
      <c r="E304" s="5"/>
      <c r="F304" s="6" t="s">
        <v>35</v>
      </c>
      <c r="G304" s="6" t="s">
        <v>21</v>
      </c>
      <c r="H304" s="6" t="s">
        <v>23</v>
      </c>
      <c r="I304" s="3">
        <v>21</v>
      </c>
      <c r="J304" s="3">
        <v>168</v>
      </c>
    </row>
    <row r="305" spans="6:10" x14ac:dyDescent="0.35">
      <c r="F305" s="9" t="s">
        <v>6</v>
      </c>
      <c r="G305" s="9" t="s">
        <v>21</v>
      </c>
      <c r="H305" s="9" t="s">
        <v>40</v>
      </c>
      <c r="I305" s="10">
        <v>0</v>
      </c>
      <c r="J305" s="10">
        <v>135</v>
      </c>
    </row>
  </sheetData>
  <conditionalFormatting sqref="I1:I1048576">
    <cfRule type="top10" dxfId="6" priority="1" rank="20"/>
    <cfRule type="dataBar" priority="3">
      <dataBar>
        <cfvo type="min"/>
        <cfvo type="max"/>
        <color rgb="FF63C384"/>
      </dataBar>
      <extLst>
        <ext xmlns:x14="http://schemas.microsoft.com/office/spreadsheetml/2009/9/main" uri="{B025F937-C7B1-47D3-B67F-A62EFF666E3E}">
          <x14:id>{57C6C136-5574-4F15-9838-AD6CF92B774A}</x14:id>
        </ext>
      </extLst>
    </cfRule>
  </conditionalFormatting>
  <conditionalFormatting sqref="J1:J1048576">
    <cfRule type="colorScale" priority="2">
      <colorScale>
        <cfvo type="min"/>
        <cfvo type="percentile" val="50"/>
        <cfvo type="max"/>
        <color rgb="FFF8696B"/>
        <color rgb="FFFFEB84"/>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7C6C136-5574-4F15-9838-AD6CF92B774A}">
            <x14:dataBar minLength="0" maxLength="100" gradient="0">
              <x14:cfvo type="autoMin"/>
              <x14:cfvo type="autoMax"/>
              <x14:negativeFillColor rgb="FFFF0000"/>
              <x14:axisColor rgb="FF000000"/>
            </x14:dataBar>
          </x14:cfRule>
          <xm:sqref>I1:I1048576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6CDB2-B320-480F-AFD9-47CC73617A66}">
  <dimension ref="D2:N10"/>
  <sheetViews>
    <sheetView workbookViewId="0">
      <selection activeCell="I8" sqref="I8"/>
    </sheetView>
  </sheetViews>
  <sheetFormatPr defaultRowHeight="14.5" x14ac:dyDescent="0.35"/>
  <cols>
    <col min="4" max="4" width="12" customWidth="1"/>
    <col min="5" max="5" width="13.54296875" style="15" bestFit="1" customWidth="1"/>
    <col min="6" max="6" width="11.453125" customWidth="1"/>
    <col min="7" max="7" width="11" customWidth="1"/>
    <col min="13" max="13" width="11.26953125" customWidth="1"/>
  </cols>
  <sheetData>
    <row r="2" spans="4:14" x14ac:dyDescent="0.35">
      <c r="F2" s="14"/>
    </row>
    <row r="4" spans="4:14" ht="15" thickBot="1" x14ac:dyDescent="0.4">
      <c r="D4" s="16" t="s">
        <v>53</v>
      </c>
      <c r="E4" s="17" t="s">
        <v>3</v>
      </c>
      <c r="F4" s="20"/>
      <c r="G4" s="21" t="s">
        <v>4</v>
      </c>
      <c r="M4" s="15"/>
    </row>
    <row r="5" spans="4:14" ht="15" thickBot="1" x14ac:dyDescent="0.4">
      <c r="D5" s="18" t="str" cm="1">
        <f t="array" ref="D5:D10">_xlfn.UNIQUE(sales[Geography])</f>
        <v>UK</v>
      </c>
      <c r="E5" s="27">
        <f>SUMIFS(sales[Amount], sales[Geography],D5)</f>
        <v>173530</v>
      </c>
      <c r="F5" s="15">
        <f t="shared" ref="F5:F10" si="0">E5</f>
        <v>173530</v>
      </c>
      <c r="G5" s="22">
        <f>SUMIFS(sales[Units], sales[Geography],D5)</f>
        <v>5745</v>
      </c>
      <c r="M5" s="15"/>
      <c r="N5" s="15"/>
    </row>
    <row r="6" spans="4:14" ht="15" thickBot="1" x14ac:dyDescent="0.4">
      <c r="D6" s="18" t="str">
        <v>New Zealand</v>
      </c>
      <c r="E6" s="27">
        <f>SUMIFS(sales[Amount], sales[Geography],D6)</f>
        <v>218813</v>
      </c>
      <c r="F6" s="15">
        <f t="shared" si="0"/>
        <v>218813</v>
      </c>
      <c r="G6" s="22">
        <f>SUMIFS(sales[Units], sales[Geography],D6)</f>
        <v>7431</v>
      </c>
      <c r="M6" s="15"/>
      <c r="N6" s="15"/>
    </row>
    <row r="7" spans="4:14" ht="15" thickBot="1" x14ac:dyDescent="0.4">
      <c r="D7" s="18" t="str">
        <v>Australia</v>
      </c>
      <c r="E7" s="27">
        <f>SUMIFS(sales[Amount], sales[Geography],D7)</f>
        <v>168679</v>
      </c>
      <c r="F7" s="15">
        <f t="shared" si="0"/>
        <v>168679</v>
      </c>
      <c r="G7" s="22">
        <f>SUMIFS(sales[Units], sales[Geography],D7)</f>
        <v>6264</v>
      </c>
      <c r="M7" s="15"/>
      <c r="N7" s="15"/>
    </row>
    <row r="8" spans="4:14" ht="15" thickBot="1" x14ac:dyDescent="0.4">
      <c r="D8" s="18" t="str">
        <v>USA</v>
      </c>
      <c r="E8" s="27">
        <f>SUMIFS(sales[Amount], sales[Geography],D8)</f>
        <v>189434</v>
      </c>
      <c r="F8" s="15">
        <f t="shared" si="0"/>
        <v>189434</v>
      </c>
      <c r="G8" s="22">
        <f>SUMIFS(sales[Units], sales[Geography],D8)</f>
        <v>10158</v>
      </c>
      <c r="I8" s="13"/>
      <c r="M8" s="15"/>
      <c r="N8" s="15"/>
    </row>
    <row r="9" spans="4:14" ht="15" thickBot="1" x14ac:dyDescent="0.4">
      <c r="D9" s="18" t="str">
        <v>Canada</v>
      </c>
      <c r="E9" s="27">
        <f>SUMIFS(sales[Amount], sales[Geography],D9)</f>
        <v>237944</v>
      </c>
      <c r="F9" s="15">
        <f t="shared" si="0"/>
        <v>237944</v>
      </c>
      <c r="G9" s="22">
        <f>SUMIFS(sales[Units], sales[Geography],D9)</f>
        <v>7302</v>
      </c>
      <c r="M9" s="15"/>
      <c r="N9" s="15"/>
    </row>
    <row r="10" spans="4:14" ht="15" thickBot="1" x14ac:dyDescent="0.4">
      <c r="D10" s="19" t="str">
        <v>India</v>
      </c>
      <c r="E10" s="27">
        <f>SUMIFS(sales[Amount], sales[Geography],D10)</f>
        <v>252469</v>
      </c>
      <c r="F10" s="15">
        <f t="shared" si="0"/>
        <v>252469</v>
      </c>
      <c r="G10" s="23">
        <f>SUMIFS(sales[Units], sales[Geography],D10)</f>
        <v>8760</v>
      </c>
      <c r="M10" s="15"/>
      <c r="N10" s="15"/>
    </row>
  </sheetData>
  <conditionalFormatting sqref="F1:F1048576">
    <cfRule type="dataBar" priority="1">
      <dataBar showValue="0">
        <cfvo type="min"/>
        <cfvo type="max"/>
        <color rgb="FF63C384"/>
      </dataBar>
      <extLst>
        <ext xmlns:x14="http://schemas.microsoft.com/office/spreadsheetml/2009/9/main" uri="{B025F937-C7B1-47D3-B67F-A62EFF666E3E}">
          <x14:id>{83D92884-74B0-4253-92BF-36C3E35A9A23}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3D92884-74B0-4253-92BF-36C3E35A9A23}">
            <x14:dataBar minLength="0" maxLength="100" gradient="0">
              <x14:cfvo type="autoMin"/>
              <x14:cfvo type="autoMax"/>
              <x14:negativeFillColor rgb="FFFF0000"/>
              <x14:axisColor rgb="FF000000"/>
            </x14:dataBar>
          </x14:cfRule>
          <xm:sqref>F1:F1048576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49338-34B1-45D9-A63F-36F0B368117A}">
  <dimension ref="A1:D8"/>
  <sheetViews>
    <sheetView workbookViewId="0">
      <selection activeCell="E11" sqref="E11"/>
    </sheetView>
  </sheetViews>
  <sheetFormatPr defaultRowHeight="14.5" x14ac:dyDescent="0.35"/>
  <cols>
    <col min="1" max="1" width="12.36328125" bestFit="1" customWidth="1"/>
    <col min="2" max="2" width="14" style="15" bestFit="1" customWidth="1"/>
    <col min="3" max="3" width="2.36328125" bestFit="1" customWidth="1"/>
    <col min="4" max="4" width="11.453125" bestFit="1" customWidth="1"/>
  </cols>
  <sheetData>
    <row r="1" spans="1:4" x14ac:dyDescent="0.35">
      <c r="A1" s="24" t="s">
        <v>54</v>
      </c>
      <c r="B1" t="s">
        <v>56</v>
      </c>
      <c r="C1" s="15" t="s">
        <v>58</v>
      </c>
      <c r="D1" t="s">
        <v>57</v>
      </c>
    </row>
    <row r="2" spans="1:4" x14ac:dyDescent="0.35">
      <c r="A2" s="25" t="s">
        <v>38</v>
      </c>
      <c r="B2" s="29">
        <v>252469</v>
      </c>
      <c r="C2" s="26">
        <v>252469</v>
      </c>
      <c r="D2" s="30">
        <v>8760</v>
      </c>
    </row>
    <row r="3" spans="1:4" x14ac:dyDescent="0.35">
      <c r="A3" s="25" t="s">
        <v>17</v>
      </c>
      <c r="B3" s="29">
        <v>237944</v>
      </c>
      <c r="C3" s="26">
        <v>237944</v>
      </c>
      <c r="D3" s="30">
        <v>7302</v>
      </c>
    </row>
    <row r="4" spans="1:4" x14ac:dyDescent="0.35">
      <c r="A4" s="25" t="s">
        <v>7</v>
      </c>
      <c r="B4" s="29">
        <v>218813</v>
      </c>
      <c r="C4" s="26">
        <v>218813</v>
      </c>
      <c r="D4" s="30">
        <v>7431</v>
      </c>
    </row>
    <row r="5" spans="1:4" x14ac:dyDescent="0.35">
      <c r="A5" s="25" t="s">
        <v>11</v>
      </c>
      <c r="B5" s="29">
        <v>189434</v>
      </c>
      <c r="C5" s="26">
        <v>189434</v>
      </c>
      <c r="D5" s="30">
        <v>10158</v>
      </c>
    </row>
    <row r="6" spans="1:4" x14ac:dyDescent="0.35">
      <c r="A6" s="25" t="s">
        <v>21</v>
      </c>
      <c r="B6" s="29">
        <v>173530</v>
      </c>
      <c r="C6" s="26">
        <v>173530</v>
      </c>
      <c r="D6" s="30">
        <v>5745</v>
      </c>
    </row>
    <row r="7" spans="1:4" x14ac:dyDescent="0.35">
      <c r="A7" s="25" t="s">
        <v>26</v>
      </c>
      <c r="B7" s="29">
        <v>168679</v>
      </c>
      <c r="C7" s="26">
        <v>168679</v>
      </c>
      <c r="D7" s="30">
        <v>6264</v>
      </c>
    </row>
    <row r="8" spans="1:4" x14ac:dyDescent="0.35">
      <c r="B8"/>
    </row>
  </sheetData>
  <conditionalFormatting sqref="C9:C1048576 C1">
    <cfRule type="dataBar" priority="3">
      <dataBar showValue="0">
        <cfvo type="min"/>
        <cfvo type="max"/>
        <color rgb="FF63C384"/>
      </dataBar>
      <extLst>
        <ext xmlns:x14="http://schemas.microsoft.com/office/spreadsheetml/2009/9/main" uri="{B025F937-C7B1-47D3-B67F-A62EFF666E3E}">
          <x14:id>{04144737-6918-455D-8308-12D7D695F1A5}</x14:id>
        </ext>
      </extLst>
    </cfRule>
  </conditionalFormatting>
  <conditionalFormatting sqref="C8:C1048576 C1">
    <cfRule type="dataBar" priority="2">
      <dataBar>
        <cfvo type="min"/>
        <cfvo type="max"/>
        <color rgb="FF63C384"/>
      </dataBar>
      <extLst>
        <ext xmlns:x14="http://schemas.microsoft.com/office/spreadsheetml/2009/9/main" uri="{B025F937-C7B1-47D3-B67F-A62EFF666E3E}">
          <x14:id>{04D91982-0B4F-4D13-9B4A-7F36763A21AE}</x14:id>
        </ext>
      </extLst>
    </cfRule>
  </conditionalFormatting>
  <conditionalFormatting pivot="1" sqref="C2:C7">
    <cfRule type="dataBar" priority="1">
      <dataBar showValue="0">
        <cfvo type="min"/>
        <cfvo type="max"/>
        <color theme="5" tint="-0.249977111117893"/>
      </dataBar>
      <extLst>
        <ext xmlns:x14="http://schemas.microsoft.com/office/spreadsheetml/2009/9/main" uri="{B025F937-C7B1-47D3-B67F-A62EFF666E3E}">
          <x14:id>{ED3C24E1-B967-4148-BD48-AA187F1FF1F5}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04144737-6918-455D-8308-12D7D695F1A5}">
            <x14:dataBar minLength="0" maxLength="100" gradient="0">
              <x14:cfvo type="autoMin"/>
              <x14:cfvo type="autoMax"/>
              <x14:negativeFillColor rgb="FFFF0000"/>
              <x14:axisColor rgb="FF000000"/>
            </x14:dataBar>
          </x14:cfRule>
          <xm:sqref>C9:C1048576 C1</xm:sqref>
        </x14:conditionalFormatting>
        <x14:conditionalFormatting xmlns:xm="http://schemas.microsoft.com/office/excel/2006/main">
          <x14:cfRule type="dataBar" id="{04D91982-0B4F-4D13-9B4A-7F36763A21AE}">
            <x14:dataBar minLength="0" maxLength="100" gradient="0">
              <x14:cfvo type="autoMin"/>
              <x14:cfvo type="autoMax"/>
              <x14:negativeFillColor rgb="FFFF0000"/>
              <x14:axisColor rgb="FF000000"/>
            </x14:dataBar>
          </x14:cfRule>
          <xm:sqref>C8:C1048576 C1</xm:sqref>
        </x14:conditionalFormatting>
        <x14:conditionalFormatting xmlns:xm="http://schemas.microsoft.com/office/excel/2006/main" pivot="1">
          <x14:cfRule type="dataBar" id="{ED3C24E1-B967-4148-BD48-AA187F1FF1F5}">
            <x14:dataBar minLength="0" maxLength="100" gradient="0">
              <x14:cfvo type="autoMin"/>
              <x14:cfvo type="autoMax"/>
              <x14:negativeFillColor rgb="FFFF0000"/>
              <x14:axisColor rgb="FF000000"/>
            </x14:dataBar>
          </x14:cfRule>
          <xm:sqref>C2:C7</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FE9ED-C00C-4432-ABC3-A7209E806D13}">
  <dimension ref="A1:C10"/>
  <sheetViews>
    <sheetView topLeftCell="A2" workbookViewId="0">
      <selection activeCell="F9" sqref="F9"/>
    </sheetView>
  </sheetViews>
  <sheetFormatPr defaultRowHeight="14.5" x14ac:dyDescent="0.35"/>
  <cols>
    <col min="2" max="2" width="18" bestFit="1" customWidth="1"/>
    <col min="3" max="3" width="13" bestFit="1" customWidth="1"/>
    <col min="4" max="5" width="14.08984375" bestFit="1" customWidth="1"/>
  </cols>
  <sheetData>
    <row r="1" spans="1:3" x14ac:dyDescent="0.35">
      <c r="A1" t="s">
        <v>58</v>
      </c>
    </row>
    <row r="4" spans="1:3" x14ac:dyDescent="0.35">
      <c r="B4" s="32" t="s">
        <v>54</v>
      </c>
      <c r="C4" s="32" t="s">
        <v>59</v>
      </c>
    </row>
    <row r="5" spans="1:3" x14ac:dyDescent="0.35">
      <c r="B5" s="25" t="s">
        <v>19</v>
      </c>
      <c r="C5" s="31">
        <v>44.990867579908674</v>
      </c>
    </row>
    <row r="6" spans="1:3" x14ac:dyDescent="0.35">
      <c r="B6" s="25" t="s">
        <v>24</v>
      </c>
      <c r="C6" s="31">
        <v>37.303128371089535</v>
      </c>
    </row>
    <row r="7" spans="1:3" x14ac:dyDescent="0.35">
      <c r="B7" s="25" t="s">
        <v>37</v>
      </c>
      <c r="C7" s="31">
        <v>33.88697318007663</v>
      </c>
    </row>
    <row r="8" spans="1:3" x14ac:dyDescent="0.35">
      <c r="B8" s="25" t="s">
        <v>39</v>
      </c>
      <c r="C8" s="31">
        <v>32.807189542483663</v>
      </c>
    </row>
    <row r="9" spans="1:3" x14ac:dyDescent="0.35">
      <c r="B9" s="25" t="s">
        <v>28</v>
      </c>
      <c r="C9" s="31">
        <v>32.301656920077974</v>
      </c>
    </row>
    <row r="10" spans="1:3" x14ac:dyDescent="0.35">
      <c r="B10" s="25" t="s">
        <v>55</v>
      </c>
      <c r="C10" s="31">
        <v>35.949565217391303</v>
      </c>
    </row>
  </sheetData>
  <conditionalFormatting sqref="B11:C12 B4:B10">
    <cfRule type="top10" dxfId="5" priority="2" rank="5"/>
  </conditionalFormatting>
  <conditionalFormatting sqref="B4:B10">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7271-5650-4B10-B3D4-184AC83F318D}">
  <dimension ref="M4:Q304"/>
  <sheetViews>
    <sheetView topLeftCell="D1" zoomScale="99" zoomScaleNormal="99" workbookViewId="0">
      <selection activeCell="L48" sqref="L48"/>
    </sheetView>
  </sheetViews>
  <sheetFormatPr defaultRowHeight="14.5" x14ac:dyDescent="0.35"/>
  <sheetData>
    <row r="4" spans="13:17" x14ac:dyDescent="0.35">
      <c r="M4" s="7" t="s">
        <v>0</v>
      </c>
      <c r="N4" s="7" t="s">
        <v>1</v>
      </c>
      <c r="O4" s="7" t="s">
        <v>2</v>
      </c>
      <c r="P4" s="8" t="s">
        <v>3</v>
      </c>
      <c r="Q4" s="8" t="s">
        <v>4</v>
      </c>
    </row>
    <row r="5" spans="13:17" x14ac:dyDescent="0.35">
      <c r="M5" s="6" t="s">
        <v>32</v>
      </c>
      <c r="N5" s="6" t="s">
        <v>17</v>
      </c>
      <c r="O5" s="6" t="s">
        <v>23</v>
      </c>
      <c r="P5" s="3">
        <v>16184</v>
      </c>
      <c r="Q5" s="3">
        <v>39</v>
      </c>
    </row>
    <row r="6" spans="13:17" x14ac:dyDescent="0.35">
      <c r="M6" s="5" t="s">
        <v>32</v>
      </c>
      <c r="N6" s="5" t="s">
        <v>38</v>
      </c>
      <c r="O6" s="5" t="s">
        <v>31</v>
      </c>
      <c r="P6" s="2">
        <v>15610</v>
      </c>
      <c r="Q6" s="2">
        <v>339</v>
      </c>
    </row>
    <row r="7" spans="13:17" x14ac:dyDescent="0.35">
      <c r="M7" s="6" t="s">
        <v>14</v>
      </c>
      <c r="N7" s="6" t="s">
        <v>38</v>
      </c>
      <c r="O7" s="6" t="s">
        <v>42</v>
      </c>
      <c r="P7" s="3">
        <v>14329</v>
      </c>
      <c r="Q7" s="3">
        <v>150</v>
      </c>
    </row>
    <row r="8" spans="13:17" x14ac:dyDescent="0.35">
      <c r="M8" s="5" t="s">
        <v>32</v>
      </c>
      <c r="N8" s="5" t="s">
        <v>11</v>
      </c>
      <c r="O8" s="5" t="s">
        <v>19</v>
      </c>
      <c r="P8" s="2">
        <v>13391</v>
      </c>
      <c r="Q8" s="2">
        <v>201</v>
      </c>
    </row>
    <row r="9" spans="13:17" x14ac:dyDescent="0.35">
      <c r="M9" s="5" t="s">
        <v>43</v>
      </c>
      <c r="N9" s="5" t="s">
        <v>21</v>
      </c>
      <c r="O9" s="5" t="s">
        <v>24</v>
      </c>
      <c r="P9" s="2">
        <v>12950</v>
      </c>
      <c r="Q9" s="2">
        <v>30</v>
      </c>
    </row>
    <row r="10" spans="13:17" x14ac:dyDescent="0.35">
      <c r="M10" s="6" t="s">
        <v>6</v>
      </c>
      <c r="N10" s="6" t="s">
        <v>11</v>
      </c>
      <c r="O10" s="6" t="s">
        <v>12</v>
      </c>
      <c r="P10" s="3">
        <v>12348</v>
      </c>
      <c r="Q10" s="3">
        <v>234</v>
      </c>
    </row>
    <row r="11" spans="13:17" x14ac:dyDescent="0.35">
      <c r="M11" s="6" t="s">
        <v>34</v>
      </c>
      <c r="N11" s="6" t="s">
        <v>7</v>
      </c>
      <c r="O11" s="6" t="s">
        <v>18</v>
      </c>
      <c r="P11" s="3">
        <v>11571</v>
      </c>
      <c r="Q11" s="3">
        <v>138</v>
      </c>
    </row>
    <row r="12" spans="13:17" x14ac:dyDescent="0.35">
      <c r="M12" s="5" t="s">
        <v>14</v>
      </c>
      <c r="N12" s="5" t="s">
        <v>17</v>
      </c>
      <c r="O12" s="5" t="s">
        <v>41</v>
      </c>
      <c r="P12" s="2">
        <v>11522</v>
      </c>
      <c r="Q12" s="2">
        <v>204</v>
      </c>
    </row>
    <row r="13" spans="13:17" x14ac:dyDescent="0.35">
      <c r="M13" s="6" t="s">
        <v>34</v>
      </c>
      <c r="N13" s="6" t="s">
        <v>17</v>
      </c>
      <c r="O13" s="6" t="s">
        <v>23</v>
      </c>
      <c r="P13" s="3">
        <v>11417</v>
      </c>
      <c r="Q13" s="3">
        <v>21</v>
      </c>
    </row>
    <row r="14" spans="13:17" x14ac:dyDescent="0.35">
      <c r="M14" s="5" t="s">
        <v>16</v>
      </c>
      <c r="N14" s="5" t="s">
        <v>17</v>
      </c>
      <c r="O14" s="5" t="s">
        <v>9</v>
      </c>
      <c r="P14" s="2">
        <v>10311</v>
      </c>
      <c r="Q14" s="2">
        <v>231</v>
      </c>
    </row>
    <row r="15" spans="13:17" x14ac:dyDescent="0.35">
      <c r="M15" s="6" t="s">
        <v>16</v>
      </c>
      <c r="N15" s="6" t="s">
        <v>17</v>
      </c>
      <c r="O15" s="6" t="s">
        <v>12</v>
      </c>
      <c r="P15" s="3">
        <v>10304</v>
      </c>
      <c r="Q15" s="3">
        <v>84</v>
      </c>
    </row>
    <row r="16" spans="13:17" x14ac:dyDescent="0.35">
      <c r="M16" s="6" t="s">
        <v>30</v>
      </c>
      <c r="N16" s="6" t="s">
        <v>26</v>
      </c>
      <c r="O16" s="6" t="s">
        <v>8</v>
      </c>
      <c r="P16" s="3">
        <v>10129</v>
      </c>
      <c r="Q16" s="3">
        <v>312</v>
      </c>
    </row>
    <row r="17" spans="13:17" x14ac:dyDescent="0.35">
      <c r="M17" s="5" t="s">
        <v>20</v>
      </c>
      <c r="N17" s="5" t="s">
        <v>17</v>
      </c>
      <c r="O17" s="5" t="s">
        <v>15</v>
      </c>
      <c r="P17" s="2">
        <v>10073</v>
      </c>
      <c r="Q17" s="2">
        <v>120</v>
      </c>
    </row>
    <row r="18" spans="13:17" x14ac:dyDescent="0.35">
      <c r="M18" s="6" t="s">
        <v>34</v>
      </c>
      <c r="N18" s="6" t="s">
        <v>7</v>
      </c>
      <c r="O18" s="6" t="s">
        <v>25</v>
      </c>
      <c r="P18" s="3">
        <v>9926</v>
      </c>
      <c r="Q18" s="3">
        <v>201</v>
      </c>
    </row>
    <row r="19" spans="13:17" x14ac:dyDescent="0.35">
      <c r="M19" s="5" t="s">
        <v>30</v>
      </c>
      <c r="N19" s="5" t="s">
        <v>7</v>
      </c>
      <c r="O19" s="5" t="s">
        <v>28</v>
      </c>
      <c r="P19" s="2">
        <v>9835</v>
      </c>
      <c r="Q19" s="2">
        <v>207</v>
      </c>
    </row>
    <row r="20" spans="13:17" x14ac:dyDescent="0.35">
      <c r="M20" s="6" t="s">
        <v>6</v>
      </c>
      <c r="N20" s="6" t="s">
        <v>17</v>
      </c>
      <c r="O20" s="6" t="s">
        <v>24</v>
      </c>
      <c r="P20" s="3">
        <v>9772</v>
      </c>
      <c r="Q20" s="3">
        <v>90</v>
      </c>
    </row>
    <row r="21" spans="13:17" x14ac:dyDescent="0.35">
      <c r="M21" s="6" t="s">
        <v>10</v>
      </c>
      <c r="N21" s="6" t="s">
        <v>7</v>
      </c>
      <c r="O21" s="6" t="s">
        <v>19</v>
      </c>
      <c r="P21" s="3">
        <v>9709</v>
      </c>
      <c r="Q21" s="3">
        <v>30</v>
      </c>
    </row>
    <row r="22" spans="13:17" x14ac:dyDescent="0.35">
      <c r="M22" s="6" t="s">
        <v>10</v>
      </c>
      <c r="N22" s="6" t="s">
        <v>21</v>
      </c>
      <c r="O22" s="6" t="s">
        <v>18</v>
      </c>
      <c r="P22" s="3">
        <v>9660</v>
      </c>
      <c r="Q22" s="3">
        <v>27</v>
      </c>
    </row>
    <row r="23" spans="13:17" x14ac:dyDescent="0.35">
      <c r="M23" s="5" t="s">
        <v>16</v>
      </c>
      <c r="N23" s="5" t="s">
        <v>17</v>
      </c>
      <c r="O23" s="5" t="s">
        <v>18</v>
      </c>
      <c r="P23" s="2">
        <v>9632</v>
      </c>
      <c r="Q23" s="2">
        <v>288</v>
      </c>
    </row>
    <row r="24" spans="13:17" x14ac:dyDescent="0.35">
      <c r="M24" s="6" t="s">
        <v>14</v>
      </c>
      <c r="N24" s="6" t="s">
        <v>26</v>
      </c>
      <c r="O24" s="6" t="s">
        <v>24</v>
      </c>
      <c r="P24" s="3">
        <v>9506</v>
      </c>
      <c r="Q24" s="3">
        <v>87</v>
      </c>
    </row>
    <row r="25" spans="13:17" x14ac:dyDescent="0.35">
      <c r="M25" s="5" t="s">
        <v>34</v>
      </c>
      <c r="N25" s="5" t="s">
        <v>21</v>
      </c>
      <c r="O25" s="5" t="s">
        <v>31</v>
      </c>
      <c r="P25" s="2">
        <v>9443</v>
      </c>
      <c r="Q25" s="2">
        <v>162</v>
      </c>
    </row>
    <row r="26" spans="13:17" x14ac:dyDescent="0.35">
      <c r="M26" s="5" t="s">
        <v>35</v>
      </c>
      <c r="N26" s="5" t="s">
        <v>17</v>
      </c>
      <c r="O26" s="5" t="s">
        <v>23</v>
      </c>
      <c r="P26" s="2">
        <v>9198</v>
      </c>
      <c r="Q26" s="2">
        <v>36</v>
      </c>
    </row>
    <row r="27" spans="13:17" x14ac:dyDescent="0.35">
      <c r="M27" s="6" t="s">
        <v>14</v>
      </c>
      <c r="N27" s="6" t="s">
        <v>17</v>
      </c>
      <c r="O27" s="6" t="s">
        <v>8</v>
      </c>
      <c r="P27" s="3">
        <v>9051</v>
      </c>
      <c r="Q27" s="3">
        <v>57</v>
      </c>
    </row>
    <row r="28" spans="13:17" x14ac:dyDescent="0.35">
      <c r="M28" s="5" t="s">
        <v>6</v>
      </c>
      <c r="N28" s="5" t="s">
        <v>7</v>
      </c>
      <c r="O28" s="5" t="s">
        <v>40</v>
      </c>
      <c r="P28" s="2">
        <v>9002</v>
      </c>
      <c r="Q28" s="2">
        <v>72</v>
      </c>
    </row>
    <row r="29" spans="13:17" x14ac:dyDescent="0.35">
      <c r="M29" s="6" t="s">
        <v>10</v>
      </c>
      <c r="N29" s="6" t="s">
        <v>21</v>
      </c>
      <c r="O29" s="6" t="s">
        <v>27</v>
      </c>
      <c r="P29" s="3">
        <v>8890</v>
      </c>
      <c r="Q29" s="3">
        <v>210</v>
      </c>
    </row>
    <row r="30" spans="13:17" x14ac:dyDescent="0.35">
      <c r="M30" s="5" t="s">
        <v>6</v>
      </c>
      <c r="N30" s="5" t="s">
        <v>11</v>
      </c>
      <c r="O30" s="5" t="s">
        <v>24</v>
      </c>
      <c r="P30" s="2">
        <v>8869</v>
      </c>
      <c r="Q30" s="2">
        <v>432</v>
      </c>
    </row>
    <row r="31" spans="13:17" x14ac:dyDescent="0.35">
      <c r="M31" s="6" t="s">
        <v>30</v>
      </c>
      <c r="N31" s="6" t="s">
        <v>38</v>
      </c>
      <c r="O31" s="6" t="s">
        <v>37</v>
      </c>
      <c r="P31" s="3">
        <v>8862</v>
      </c>
      <c r="Q31" s="3">
        <v>189</v>
      </c>
    </row>
    <row r="32" spans="13:17" x14ac:dyDescent="0.35">
      <c r="M32" s="6" t="s">
        <v>35</v>
      </c>
      <c r="N32" s="6" t="s">
        <v>26</v>
      </c>
      <c r="O32" s="6" t="s">
        <v>39</v>
      </c>
      <c r="P32" s="3">
        <v>8841</v>
      </c>
      <c r="Q32" s="3">
        <v>303</v>
      </c>
    </row>
    <row r="33" spans="13:17" x14ac:dyDescent="0.35">
      <c r="M33" s="6" t="s">
        <v>32</v>
      </c>
      <c r="N33" s="6" t="s">
        <v>7</v>
      </c>
      <c r="O33" s="6" t="s">
        <v>22</v>
      </c>
      <c r="P33" s="3">
        <v>8813</v>
      </c>
      <c r="Q33" s="3">
        <v>21</v>
      </c>
    </row>
    <row r="34" spans="13:17" x14ac:dyDescent="0.35">
      <c r="M34" s="5" t="s">
        <v>14</v>
      </c>
      <c r="N34" s="5" t="s">
        <v>38</v>
      </c>
      <c r="O34" s="5" t="s">
        <v>31</v>
      </c>
      <c r="P34" s="2">
        <v>8463</v>
      </c>
      <c r="Q34" s="2">
        <v>492</v>
      </c>
    </row>
    <row r="35" spans="13:17" x14ac:dyDescent="0.35">
      <c r="M35" s="6" t="s">
        <v>30</v>
      </c>
      <c r="N35" s="6" t="s">
        <v>17</v>
      </c>
      <c r="O35" s="6" t="s">
        <v>28</v>
      </c>
      <c r="P35" s="3">
        <v>8435</v>
      </c>
      <c r="Q35" s="3">
        <v>42</v>
      </c>
    </row>
    <row r="36" spans="13:17" x14ac:dyDescent="0.35">
      <c r="M36" s="6" t="s">
        <v>34</v>
      </c>
      <c r="N36" s="6" t="s">
        <v>17</v>
      </c>
      <c r="O36" s="6" t="s">
        <v>40</v>
      </c>
      <c r="P36" s="3">
        <v>8211</v>
      </c>
      <c r="Q36" s="3">
        <v>75</v>
      </c>
    </row>
    <row r="37" spans="13:17" x14ac:dyDescent="0.35">
      <c r="M37" s="6" t="s">
        <v>14</v>
      </c>
      <c r="N37" s="6" t="s">
        <v>38</v>
      </c>
      <c r="O37" s="6" t="s">
        <v>36</v>
      </c>
      <c r="P37" s="3">
        <v>8155</v>
      </c>
      <c r="Q37" s="3">
        <v>90</v>
      </c>
    </row>
    <row r="38" spans="13:17" x14ac:dyDescent="0.35">
      <c r="M38" s="5" t="s">
        <v>20</v>
      </c>
      <c r="N38" s="5" t="s">
        <v>38</v>
      </c>
      <c r="O38" s="5" t="s">
        <v>39</v>
      </c>
      <c r="P38" s="2">
        <v>8008</v>
      </c>
      <c r="Q38" s="2">
        <v>456</v>
      </c>
    </row>
    <row r="39" spans="13:17" x14ac:dyDescent="0.35">
      <c r="M39" s="5" t="s">
        <v>16</v>
      </c>
      <c r="N39" s="5" t="s">
        <v>38</v>
      </c>
      <c r="O39" s="5" t="s">
        <v>24</v>
      </c>
      <c r="P39" s="2">
        <v>7847</v>
      </c>
      <c r="Q39" s="2">
        <v>174</v>
      </c>
    </row>
    <row r="40" spans="13:17" x14ac:dyDescent="0.35">
      <c r="M40" s="5" t="s">
        <v>14</v>
      </c>
      <c r="N40" s="5" t="s">
        <v>11</v>
      </c>
      <c r="O40" s="5" t="s">
        <v>19</v>
      </c>
      <c r="P40" s="2">
        <v>7833</v>
      </c>
      <c r="Q40" s="2">
        <v>243</v>
      </c>
    </row>
    <row r="41" spans="13:17" x14ac:dyDescent="0.35">
      <c r="M41" s="5" t="s">
        <v>34</v>
      </c>
      <c r="N41" s="5" t="s">
        <v>21</v>
      </c>
      <c r="O41" s="5" t="s">
        <v>41</v>
      </c>
      <c r="P41" s="2">
        <v>7812</v>
      </c>
      <c r="Q41" s="2">
        <v>81</v>
      </c>
    </row>
    <row r="42" spans="13:17" x14ac:dyDescent="0.35">
      <c r="M42" s="5" t="s">
        <v>35</v>
      </c>
      <c r="N42" s="5" t="s">
        <v>38</v>
      </c>
      <c r="O42" s="5" t="s">
        <v>12</v>
      </c>
      <c r="P42" s="2">
        <v>7777</v>
      </c>
      <c r="Q42" s="2">
        <v>504</v>
      </c>
    </row>
    <row r="43" spans="13:17" x14ac:dyDescent="0.35">
      <c r="M43" s="5" t="s">
        <v>30</v>
      </c>
      <c r="N43" s="5" t="s">
        <v>38</v>
      </c>
      <c r="O43" s="5" t="s">
        <v>25</v>
      </c>
      <c r="P43" s="2">
        <v>7777</v>
      </c>
      <c r="Q43" s="2">
        <v>39</v>
      </c>
    </row>
    <row r="44" spans="13:17" x14ac:dyDescent="0.35">
      <c r="M44" s="6" t="s">
        <v>20</v>
      </c>
      <c r="N44" s="6" t="s">
        <v>7</v>
      </c>
      <c r="O44" s="6" t="s">
        <v>27</v>
      </c>
      <c r="P44" s="3">
        <v>7693</v>
      </c>
      <c r="Q44" s="3">
        <v>87</v>
      </c>
    </row>
    <row r="45" spans="13:17" x14ac:dyDescent="0.35">
      <c r="M45" s="6" t="s">
        <v>6</v>
      </c>
      <c r="N45" s="6" t="s">
        <v>7</v>
      </c>
      <c r="O45" s="6" t="s">
        <v>29</v>
      </c>
      <c r="P45" s="3">
        <v>7693</v>
      </c>
      <c r="Q45" s="3">
        <v>21</v>
      </c>
    </row>
    <row r="46" spans="13:17" x14ac:dyDescent="0.35">
      <c r="M46" s="6" t="s">
        <v>34</v>
      </c>
      <c r="N46" s="6" t="s">
        <v>21</v>
      </c>
      <c r="O46" s="6" t="s">
        <v>33</v>
      </c>
      <c r="P46" s="3">
        <v>7651</v>
      </c>
      <c r="Q46" s="3">
        <v>213</v>
      </c>
    </row>
    <row r="47" spans="13:17" x14ac:dyDescent="0.35">
      <c r="M47" s="5" t="s">
        <v>34</v>
      </c>
      <c r="N47" s="5" t="s">
        <v>38</v>
      </c>
      <c r="O47" s="5" t="s">
        <v>29</v>
      </c>
      <c r="P47" s="2">
        <v>7511</v>
      </c>
      <c r="Q47" s="2">
        <v>120</v>
      </c>
    </row>
    <row r="48" spans="13:17" x14ac:dyDescent="0.35">
      <c r="M48" s="5" t="s">
        <v>32</v>
      </c>
      <c r="N48" s="5" t="s">
        <v>26</v>
      </c>
      <c r="O48" s="5" t="s">
        <v>22</v>
      </c>
      <c r="P48" s="2">
        <v>7483</v>
      </c>
      <c r="Q48" s="2">
        <v>45</v>
      </c>
    </row>
    <row r="49" spans="13:17" x14ac:dyDescent="0.35">
      <c r="M49" s="5" t="s">
        <v>16</v>
      </c>
      <c r="N49" s="5" t="s">
        <v>11</v>
      </c>
      <c r="O49" s="5" t="s">
        <v>42</v>
      </c>
      <c r="P49" s="2">
        <v>7455</v>
      </c>
      <c r="Q49" s="2">
        <v>216</v>
      </c>
    </row>
    <row r="50" spans="13:17" x14ac:dyDescent="0.35">
      <c r="M50" s="5" t="s">
        <v>20</v>
      </c>
      <c r="N50" s="5" t="s">
        <v>26</v>
      </c>
      <c r="O50" s="5" t="s">
        <v>33</v>
      </c>
      <c r="P50" s="2">
        <v>7322</v>
      </c>
      <c r="Q50" s="2">
        <v>36</v>
      </c>
    </row>
    <row r="51" spans="13:17" x14ac:dyDescent="0.35">
      <c r="M51" s="5" t="s">
        <v>35</v>
      </c>
      <c r="N51" s="5" t="s">
        <v>7</v>
      </c>
      <c r="O51" s="5" t="s">
        <v>42</v>
      </c>
      <c r="P51" s="2">
        <v>7308</v>
      </c>
      <c r="Q51" s="2">
        <v>327</v>
      </c>
    </row>
    <row r="52" spans="13:17" x14ac:dyDescent="0.35">
      <c r="M52" s="6" t="s">
        <v>32</v>
      </c>
      <c r="N52" s="6" t="s">
        <v>38</v>
      </c>
      <c r="O52" s="6" t="s">
        <v>19</v>
      </c>
      <c r="P52" s="3">
        <v>7280</v>
      </c>
      <c r="Q52" s="3">
        <v>201</v>
      </c>
    </row>
    <row r="53" spans="13:17" x14ac:dyDescent="0.35">
      <c r="M53" s="6" t="s">
        <v>14</v>
      </c>
      <c r="N53" s="6" t="s">
        <v>7</v>
      </c>
      <c r="O53" s="6" t="s">
        <v>31</v>
      </c>
      <c r="P53" s="3">
        <v>7273</v>
      </c>
      <c r="Q53" s="3">
        <v>96</v>
      </c>
    </row>
    <row r="54" spans="13:17" x14ac:dyDescent="0.35">
      <c r="M54" s="5" t="s">
        <v>35</v>
      </c>
      <c r="N54" s="5" t="s">
        <v>38</v>
      </c>
      <c r="O54" s="5" t="s">
        <v>13</v>
      </c>
      <c r="P54" s="2">
        <v>7259</v>
      </c>
      <c r="Q54" s="2">
        <v>276</v>
      </c>
    </row>
    <row r="55" spans="13:17" x14ac:dyDescent="0.35">
      <c r="M55" s="6" t="s">
        <v>32</v>
      </c>
      <c r="N55" s="6" t="s">
        <v>26</v>
      </c>
      <c r="O55" s="6" t="s">
        <v>9</v>
      </c>
      <c r="P55" s="3">
        <v>7189</v>
      </c>
      <c r="Q55" s="3">
        <v>54</v>
      </c>
    </row>
    <row r="56" spans="13:17" x14ac:dyDescent="0.35">
      <c r="M56" s="6" t="s">
        <v>10</v>
      </c>
      <c r="N56" s="6" t="s">
        <v>21</v>
      </c>
      <c r="O56" s="6" t="s">
        <v>8</v>
      </c>
      <c r="P56" s="3">
        <v>7021</v>
      </c>
      <c r="Q56" s="3">
        <v>183</v>
      </c>
    </row>
    <row r="57" spans="13:17" x14ac:dyDescent="0.35">
      <c r="M57" s="6" t="s">
        <v>32</v>
      </c>
      <c r="N57" s="6" t="s">
        <v>38</v>
      </c>
      <c r="O57" s="6" t="s">
        <v>41</v>
      </c>
      <c r="P57" s="3">
        <v>6986</v>
      </c>
      <c r="Q57" s="3">
        <v>21</v>
      </c>
    </row>
    <row r="58" spans="13:17" x14ac:dyDescent="0.35">
      <c r="M58" s="5" t="s">
        <v>32</v>
      </c>
      <c r="N58" s="5" t="s">
        <v>21</v>
      </c>
      <c r="O58" s="5" t="s">
        <v>28</v>
      </c>
      <c r="P58" s="2">
        <v>6909</v>
      </c>
      <c r="Q58" s="2">
        <v>81</v>
      </c>
    </row>
    <row r="59" spans="13:17" x14ac:dyDescent="0.35">
      <c r="M59" s="6" t="s">
        <v>43</v>
      </c>
      <c r="N59" s="6" t="s">
        <v>26</v>
      </c>
      <c r="O59" s="6" t="s">
        <v>15</v>
      </c>
      <c r="P59" s="3">
        <v>6860</v>
      </c>
      <c r="Q59" s="3">
        <v>126</v>
      </c>
    </row>
    <row r="60" spans="13:17" x14ac:dyDescent="0.35">
      <c r="M60" s="6" t="s">
        <v>6</v>
      </c>
      <c r="N60" s="6" t="s">
        <v>11</v>
      </c>
      <c r="O60" s="6" t="s">
        <v>28</v>
      </c>
      <c r="P60" s="3">
        <v>6853</v>
      </c>
      <c r="Q60" s="3">
        <v>372</v>
      </c>
    </row>
    <row r="61" spans="13:17" x14ac:dyDescent="0.35">
      <c r="M61" s="5" t="s">
        <v>14</v>
      </c>
      <c r="N61" s="5" t="s">
        <v>38</v>
      </c>
      <c r="O61" s="5" t="s">
        <v>33</v>
      </c>
      <c r="P61" s="2">
        <v>6832</v>
      </c>
      <c r="Q61" s="2">
        <v>27</v>
      </c>
    </row>
    <row r="62" spans="13:17" x14ac:dyDescent="0.35">
      <c r="M62" s="6" t="s">
        <v>20</v>
      </c>
      <c r="N62" s="6" t="s">
        <v>7</v>
      </c>
      <c r="O62" s="6" t="s">
        <v>39</v>
      </c>
      <c r="P62" s="3">
        <v>6818</v>
      </c>
      <c r="Q62" s="3">
        <v>6</v>
      </c>
    </row>
    <row r="63" spans="13:17" x14ac:dyDescent="0.35">
      <c r="M63" s="5" t="s">
        <v>30</v>
      </c>
      <c r="N63" s="5" t="s">
        <v>11</v>
      </c>
      <c r="O63" s="5" t="s">
        <v>8</v>
      </c>
      <c r="P63" s="2">
        <v>6755</v>
      </c>
      <c r="Q63" s="2">
        <v>252</v>
      </c>
    </row>
    <row r="64" spans="13:17" x14ac:dyDescent="0.35">
      <c r="M64" s="5" t="s">
        <v>6</v>
      </c>
      <c r="N64" s="5" t="s">
        <v>38</v>
      </c>
      <c r="O64" s="5" t="s">
        <v>39</v>
      </c>
      <c r="P64" s="2">
        <v>6748</v>
      </c>
      <c r="Q64" s="2">
        <v>48</v>
      </c>
    </row>
    <row r="65" spans="13:17" x14ac:dyDescent="0.35">
      <c r="M65" s="5" t="s">
        <v>20</v>
      </c>
      <c r="N65" s="5" t="s">
        <v>38</v>
      </c>
      <c r="O65" s="5" t="s">
        <v>12</v>
      </c>
      <c r="P65" s="2">
        <v>6734</v>
      </c>
      <c r="Q65" s="2">
        <v>123</v>
      </c>
    </row>
    <row r="66" spans="13:17" x14ac:dyDescent="0.35">
      <c r="M66" s="5" t="s">
        <v>10</v>
      </c>
      <c r="N66" s="5" t="s">
        <v>11</v>
      </c>
      <c r="O66" s="5" t="s">
        <v>12</v>
      </c>
      <c r="P66" s="2">
        <v>6706</v>
      </c>
      <c r="Q66" s="2">
        <v>459</v>
      </c>
    </row>
    <row r="67" spans="13:17" x14ac:dyDescent="0.35">
      <c r="M67" s="6" t="s">
        <v>43</v>
      </c>
      <c r="N67" s="6" t="s">
        <v>17</v>
      </c>
      <c r="O67" s="6" t="s">
        <v>12</v>
      </c>
      <c r="P67" s="3">
        <v>6657</v>
      </c>
      <c r="Q67" s="3">
        <v>303</v>
      </c>
    </row>
    <row r="68" spans="13:17" x14ac:dyDescent="0.35">
      <c r="M68" s="5" t="s">
        <v>35</v>
      </c>
      <c r="N68" s="5" t="s">
        <v>11</v>
      </c>
      <c r="O68" s="5" t="s">
        <v>19</v>
      </c>
      <c r="P68" s="2">
        <v>6657</v>
      </c>
      <c r="Q68" s="2">
        <v>276</v>
      </c>
    </row>
    <row r="69" spans="13:17" x14ac:dyDescent="0.35">
      <c r="M69" s="6" t="s">
        <v>30</v>
      </c>
      <c r="N69" s="6" t="s">
        <v>7</v>
      </c>
      <c r="O69" s="6" t="s">
        <v>13</v>
      </c>
      <c r="P69" s="3">
        <v>6608</v>
      </c>
      <c r="Q69" s="3">
        <v>225</v>
      </c>
    </row>
    <row r="70" spans="13:17" x14ac:dyDescent="0.35">
      <c r="M70" s="5" t="s">
        <v>34</v>
      </c>
      <c r="N70" s="5" t="s">
        <v>26</v>
      </c>
      <c r="O70" s="5" t="s">
        <v>42</v>
      </c>
      <c r="P70" s="2">
        <v>6580</v>
      </c>
      <c r="Q70" s="2">
        <v>183</v>
      </c>
    </row>
    <row r="71" spans="13:17" x14ac:dyDescent="0.35">
      <c r="M71" s="5" t="s">
        <v>30</v>
      </c>
      <c r="N71" s="5" t="s">
        <v>7</v>
      </c>
      <c r="O71" s="5" t="s">
        <v>8</v>
      </c>
      <c r="P71" s="2">
        <v>6454</v>
      </c>
      <c r="Q71" s="2">
        <v>54</v>
      </c>
    </row>
    <row r="72" spans="13:17" x14ac:dyDescent="0.35">
      <c r="M72" s="6" t="s">
        <v>10</v>
      </c>
      <c r="N72" s="6" t="s">
        <v>26</v>
      </c>
      <c r="O72" s="6" t="s">
        <v>33</v>
      </c>
      <c r="P72" s="3">
        <v>6433</v>
      </c>
      <c r="Q72" s="3">
        <v>78</v>
      </c>
    </row>
    <row r="73" spans="13:17" x14ac:dyDescent="0.35">
      <c r="M73" s="6" t="s">
        <v>16</v>
      </c>
      <c r="N73" s="6" t="s">
        <v>7</v>
      </c>
      <c r="O73" s="6" t="s">
        <v>37</v>
      </c>
      <c r="P73" s="3">
        <v>6398</v>
      </c>
      <c r="Q73" s="3">
        <v>102</v>
      </c>
    </row>
    <row r="74" spans="13:17" x14ac:dyDescent="0.35">
      <c r="M74" s="5" t="s">
        <v>30</v>
      </c>
      <c r="N74" s="5" t="s">
        <v>7</v>
      </c>
      <c r="O74" s="5" t="s">
        <v>24</v>
      </c>
      <c r="P74" s="2">
        <v>6391</v>
      </c>
      <c r="Q74" s="2">
        <v>48</v>
      </c>
    </row>
    <row r="75" spans="13:17" x14ac:dyDescent="0.35">
      <c r="M75" s="5" t="s">
        <v>6</v>
      </c>
      <c r="N75" s="5" t="s">
        <v>21</v>
      </c>
      <c r="O75" s="5" t="s">
        <v>41</v>
      </c>
      <c r="P75" s="2">
        <v>6370</v>
      </c>
      <c r="Q75" s="2">
        <v>30</v>
      </c>
    </row>
    <row r="76" spans="13:17" x14ac:dyDescent="0.35">
      <c r="M76" s="6" t="s">
        <v>32</v>
      </c>
      <c r="N76" s="6" t="s">
        <v>17</v>
      </c>
      <c r="O76" s="6" t="s">
        <v>36</v>
      </c>
      <c r="P76" s="3">
        <v>6314</v>
      </c>
      <c r="Q76" s="3">
        <v>15</v>
      </c>
    </row>
    <row r="77" spans="13:17" x14ac:dyDescent="0.35">
      <c r="M77" s="5" t="s">
        <v>35</v>
      </c>
      <c r="N77" s="5" t="s">
        <v>38</v>
      </c>
      <c r="O77" s="5" t="s">
        <v>22</v>
      </c>
      <c r="P77" s="2">
        <v>6300</v>
      </c>
      <c r="Q77" s="2">
        <v>42</v>
      </c>
    </row>
    <row r="78" spans="13:17" x14ac:dyDescent="0.35">
      <c r="M78" s="5" t="s">
        <v>32</v>
      </c>
      <c r="N78" s="5" t="s">
        <v>38</v>
      </c>
      <c r="O78" s="5" t="s">
        <v>28</v>
      </c>
      <c r="P78" s="2">
        <v>6279</v>
      </c>
      <c r="Q78" s="2">
        <v>237</v>
      </c>
    </row>
    <row r="79" spans="13:17" x14ac:dyDescent="0.35">
      <c r="M79" s="6" t="s">
        <v>10</v>
      </c>
      <c r="N79" s="6" t="s">
        <v>7</v>
      </c>
      <c r="O79" s="6" t="s">
        <v>39</v>
      </c>
      <c r="P79" s="3">
        <v>6279</v>
      </c>
      <c r="Q79" s="3">
        <v>45</v>
      </c>
    </row>
    <row r="80" spans="13:17" x14ac:dyDescent="0.35">
      <c r="M80" s="5" t="s">
        <v>32</v>
      </c>
      <c r="N80" s="5" t="s">
        <v>17</v>
      </c>
      <c r="O80" s="5" t="s">
        <v>9</v>
      </c>
      <c r="P80" s="2">
        <v>6146</v>
      </c>
      <c r="Q80" s="2">
        <v>63</v>
      </c>
    </row>
    <row r="81" spans="13:17" x14ac:dyDescent="0.35">
      <c r="M81" s="6" t="s">
        <v>6</v>
      </c>
      <c r="N81" s="6" t="s">
        <v>7</v>
      </c>
      <c r="O81" s="6" t="s">
        <v>41</v>
      </c>
      <c r="P81" s="3">
        <v>6132</v>
      </c>
      <c r="Q81" s="3">
        <v>93</v>
      </c>
    </row>
    <row r="82" spans="13:17" x14ac:dyDescent="0.35">
      <c r="M82" s="5" t="s">
        <v>6</v>
      </c>
      <c r="N82" s="5" t="s">
        <v>26</v>
      </c>
      <c r="O82" s="5" t="s">
        <v>15</v>
      </c>
      <c r="P82" s="2">
        <v>6125</v>
      </c>
      <c r="Q82" s="2">
        <v>102</v>
      </c>
    </row>
    <row r="83" spans="13:17" x14ac:dyDescent="0.35">
      <c r="M83" s="6" t="s">
        <v>16</v>
      </c>
      <c r="N83" s="6" t="s">
        <v>17</v>
      </c>
      <c r="O83" s="6" t="s">
        <v>8</v>
      </c>
      <c r="P83" s="3">
        <v>6118</v>
      </c>
      <c r="Q83" s="3">
        <v>174</v>
      </c>
    </row>
    <row r="84" spans="13:17" x14ac:dyDescent="0.35">
      <c r="M84" s="5" t="s">
        <v>20</v>
      </c>
      <c r="N84" s="5" t="s">
        <v>17</v>
      </c>
      <c r="O84" s="5" t="s">
        <v>12</v>
      </c>
      <c r="P84" s="2">
        <v>6118</v>
      </c>
      <c r="Q84" s="2">
        <v>9</v>
      </c>
    </row>
    <row r="85" spans="13:17" x14ac:dyDescent="0.35">
      <c r="M85" s="5" t="s">
        <v>32</v>
      </c>
      <c r="N85" s="5" t="s">
        <v>17</v>
      </c>
      <c r="O85" s="5" t="s">
        <v>18</v>
      </c>
      <c r="P85" s="2">
        <v>6111</v>
      </c>
      <c r="Q85" s="2">
        <v>3</v>
      </c>
    </row>
    <row r="86" spans="13:17" x14ac:dyDescent="0.35">
      <c r="M86" s="6" t="s">
        <v>20</v>
      </c>
      <c r="N86" s="6" t="s">
        <v>21</v>
      </c>
      <c r="O86" s="6" t="s">
        <v>25</v>
      </c>
      <c r="P86" s="3">
        <v>6048</v>
      </c>
      <c r="Q86" s="3">
        <v>27</v>
      </c>
    </row>
    <row r="87" spans="13:17" x14ac:dyDescent="0.35">
      <c r="M87" s="6" t="s">
        <v>34</v>
      </c>
      <c r="N87" s="6" t="s">
        <v>21</v>
      </c>
      <c r="O87" s="6" t="s">
        <v>42</v>
      </c>
      <c r="P87" s="3">
        <v>6027</v>
      </c>
      <c r="Q87" s="3">
        <v>144</v>
      </c>
    </row>
    <row r="88" spans="13:17" x14ac:dyDescent="0.35">
      <c r="M88" s="6" t="s">
        <v>16</v>
      </c>
      <c r="N88" s="6" t="s">
        <v>26</v>
      </c>
      <c r="O88" s="6" t="s">
        <v>28</v>
      </c>
      <c r="P88" s="3">
        <v>5915</v>
      </c>
      <c r="Q88" s="3">
        <v>3</v>
      </c>
    </row>
    <row r="89" spans="13:17" x14ac:dyDescent="0.35">
      <c r="M89" s="5" t="s">
        <v>6</v>
      </c>
      <c r="N89" s="5" t="s">
        <v>21</v>
      </c>
      <c r="O89" s="5" t="s">
        <v>28</v>
      </c>
      <c r="P89" s="2">
        <v>5817</v>
      </c>
      <c r="Q89" s="2">
        <v>12</v>
      </c>
    </row>
    <row r="90" spans="13:17" x14ac:dyDescent="0.35">
      <c r="M90" s="5" t="s">
        <v>6</v>
      </c>
      <c r="N90" s="5" t="s">
        <v>21</v>
      </c>
      <c r="O90" s="5" t="s">
        <v>19</v>
      </c>
      <c r="P90" s="2">
        <v>5775</v>
      </c>
      <c r="Q90" s="2">
        <v>42</v>
      </c>
    </row>
    <row r="91" spans="13:17" x14ac:dyDescent="0.35">
      <c r="M91" s="5" t="s">
        <v>30</v>
      </c>
      <c r="N91" s="5" t="s">
        <v>26</v>
      </c>
      <c r="O91" s="5" t="s">
        <v>42</v>
      </c>
      <c r="P91" s="2">
        <v>5677</v>
      </c>
      <c r="Q91" s="2">
        <v>258</v>
      </c>
    </row>
    <row r="92" spans="13:17" x14ac:dyDescent="0.35">
      <c r="M92" s="6" t="s">
        <v>6</v>
      </c>
      <c r="N92" s="6" t="s">
        <v>26</v>
      </c>
      <c r="O92" s="6" t="s">
        <v>9</v>
      </c>
      <c r="P92" s="3">
        <v>5670</v>
      </c>
      <c r="Q92" s="3">
        <v>297</v>
      </c>
    </row>
    <row r="93" spans="13:17" x14ac:dyDescent="0.35">
      <c r="M93" s="6" t="s">
        <v>43</v>
      </c>
      <c r="N93" s="6" t="s">
        <v>26</v>
      </c>
      <c r="O93" s="6" t="s">
        <v>13</v>
      </c>
      <c r="P93" s="3">
        <v>5586</v>
      </c>
      <c r="Q93" s="3">
        <v>525</v>
      </c>
    </row>
    <row r="94" spans="13:17" x14ac:dyDescent="0.35">
      <c r="M94" s="5" t="s">
        <v>30</v>
      </c>
      <c r="N94" s="5" t="s">
        <v>17</v>
      </c>
      <c r="O94" s="5" t="s">
        <v>40</v>
      </c>
      <c r="P94" s="2">
        <v>5551</v>
      </c>
      <c r="Q94" s="2">
        <v>252</v>
      </c>
    </row>
    <row r="95" spans="13:17" x14ac:dyDescent="0.35">
      <c r="M95" s="6" t="s">
        <v>32</v>
      </c>
      <c r="N95" s="6" t="s">
        <v>26</v>
      </c>
      <c r="O95" s="6" t="s">
        <v>29</v>
      </c>
      <c r="P95" s="3">
        <v>5474</v>
      </c>
      <c r="Q95" s="3">
        <v>168</v>
      </c>
    </row>
    <row r="96" spans="13:17" x14ac:dyDescent="0.35">
      <c r="M96" s="5" t="s">
        <v>6</v>
      </c>
      <c r="N96" s="5" t="s">
        <v>17</v>
      </c>
      <c r="O96" s="5" t="s">
        <v>22</v>
      </c>
      <c r="P96" s="2">
        <v>5439</v>
      </c>
      <c r="Q96" s="2">
        <v>30</v>
      </c>
    </row>
    <row r="97" spans="13:17" x14ac:dyDescent="0.35">
      <c r="M97" s="6" t="s">
        <v>43</v>
      </c>
      <c r="N97" s="6" t="s">
        <v>38</v>
      </c>
      <c r="O97" s="6" t="s">
        <v>29</v>
      </c>
      <c r="P97" s="3">
        <v>5355</v>
      </c>
      <c r="Q97" s="3">
        <v>204</v>
      </c>
    </row>
    <row r="98" spans="13:17" x14ac:dyDescent="0.35">
      <c r="M98" s="5" t="s">
        <v>30</v>
      </c>
      <c r="N98" s="5" t="s">
        <v>7</v>
      </c>
      <c r="O98" s="5" t="s">
        <v>39</v>
      </c>
      <c r="P98" s="2">
        <v>5306</v>
      </c>
      <c r="Q98" s="2">
        <v>0</v>
      </c>
    </row>
    <row r="99" spans="13:17" x14ac:dyDescent="0.35">
      <c r="M99" s="6" t="s">
        <v>32</v>
      </c>
      <c r="N99" s="6" t="s">
        <v>21</v>
      </c>
      <c r="O99" s="6" t="s">
        <v>39</v>
      </c>
      <c r="P99" s="3">
        <v>5236</v>
      </c>
      <c r="Q99" s="3">
        <v>51</v>
      </c>
    </row>
    <row r="100" spans="13:17" x14ac:dyDescent="0.35">
      <c r="M100" s="6" t="s">
        <v>30</v>
      </c>
      <c r="N100" s="6" t="s">
        <v>11</v>
      </c>
      <c r="O100" s="6" t="s">
        <v>42</v>
      </c>
      <c r="P100" s="3">
        <v>5194</v>
      </c>
      <c r="Q100" s="3">
        <v>288</v>
      </c>
    </row>
    <row r="101" spans="13:17" x14ac:dyDescent="0.35">
      <c r="M101" s="6" t="s">
        <v>32</v>
      </c>
      <c r="N101" s="6" t="s">
        <v>26</v>
      </c>
      <c r="O101" s="6" t="s">
        <v>12</v>
      </c>
      <c r="P101" s="3">
        <v>5075</v>
      </c>
      <c r="Q101" s="3">
        <v>21</v>
      </c>
    </row>
    <row r="102" spans="13:17" x14ac:dyDescent="0.35">
      <c r="M102" s="5" t="s">
        <v>6</v>
      </c>
      <c r="N102" s="5" t="s">
        <v>38</v>
      </c>
      <c r="O102" s="5" t="s">
        <v>25</v>
      </c>
      <c r="P102" s="2">
        <v>5019</v>
      </c>
      <c r="Q102" s="2">
        <v>156</v>
      </c>
    </row>
    <row r="103" spans="13:17" x14ac:dyDescent="0.35">
      <c r="M103" s="5" t="s">
        <v>10</v>
      </c>
      <c r="N103" s="5" t="s">
        <v>17</v>
      </c>
      <c r="O103" s="5" t="s">
        <v>36</v>
      </c>
      <c r="P103" s="2">
        <v>5019</v>
      </c>
      <c r="Q103" s="2">
        <v>150</v>
      </c>
    </row>
    <row r="104" spans="13:17" x14ac:dyDescent="0.35">
      <c r="M104" s="5" t="s">
        <v>10</v>
      </c>
      <c r="N104" s="5" t="s">
        <v>11</v>
      </c>
      <c r="O104" s="5" t="s">
        <v>28</v>
      </c>
      <c r="P104" s="2">
        <v>5012</v>
      </c>
      <c r="Q104" s="2">
        <v>210</v>
      </c>
    </row>
    <row r="105" spans="13:17" x14ac:dyDescent="0.35">
      <c r="M105" s="5" t="s">
        <v>32</v>
      </c>
      <c r="N105" s="5" t="s">
        <v>7</v>
      </c>
      <c r="O105" s="5" t="s">
        <v>13</v>
      </c>
      <c r="P105" s="2">
        <v>4991</v>
      </c>
      <c r="Q105" s="2">
        <v>12</v>
      </c>
    </row>
    <row r="106" spans="13:17" x14ac:dyDescent="0.35">
      <c r="M106" s="6" t="s">
        <v>43</v>
      </c>
      <c r="N106" s="6" t="s">
        <v>38</v>
      </c>
      <c r="O106" s="6" t="s">
        <v>39</v>
      </c>
      <c r="P106" s="3">
        <v>4991</v>
      </c>
      <c r="Q106" s="3">
        <v>9</v>
      </c>
    </row>
    <row r="107" spans="13:17" x14ac:dyDescent="0.35">
      <c r="M107" s="5" t="s">
        <v>20</v>
      </c>
      <c r="N107" s="5" t="s">
        <v>17</v>
      </c>
      <c r="O107" s="5" t="s">
        <v>25</v>
      </c>
      <c r="P107" s="2">
        <v>4970</v>
      </c>
      <c r="Q107" s="2">
        <v>156</v>
      </c>
    </row>
    <row r="108" spans="13:17" x14ac:dyDescent="0.35">
      <c r="M108" s="5" t="s">
        <v>35</v>
      </c>
      <c r="N108" s="5" t="s">
        <v>21</v>
      </c>
      <c r="O108" s="5" t="s">
        <v>39</v>
      </c>
      <c r="P108" s="2">
        <v>4956</v>
      </c>
      <c r="Q108" s="2">
        <v>171</v>
      </c>
    </row>
    <row r="109" spans="13:17" x14ac:dyDescent="0.35">
      <c r="M109" s="5" t="s">
        <v>20</v>
      </c>
      <c r="N109" s="5" t="s">
        <v>7</v>
      </c>
      <c r="O109" s="5" t="s">
        <v>36</v>
      </c>
      <c r="P109" s="2">
        <v>4949</v>
      </c>
      <c r="Q109" s="2">
        <v>189</v>
      </c>
    </row>
    <row r="110" spans="13:17" x14ac:dyDescent="0.35">
      <c r="M110" s="5" t="s">
        <v>16</v>
      </c>
      <c r="N110" s="5" t="s">
        <v>38</v>
      </c>
      <c r="O110" s="5" t="s">
        <v>36</v>
      </c>
      <c r="P110" s="2">
        <v>4935</v>
      </c>
      <c r="Q110" s="2">
        <v>126</v>
      </c>
    </row>
    <row r="111" spans="13:17" x14ac:dyDescent="0.35">
      <c r="M111" s="5" t="s">
        <v>43</v>
      </c>
      <c r="N111" s="5" t="s">
        <v>21</v>
      </c>
      <c r="O111" s="5" t="s">
        <v>33</v>
      </c>
      <c r="P111" s="2">
        <v>4858</v>
      </c>
      <c r="Q111" s="2">
        <v>279</v>
      </c>
    </row>
    <row r="112" spans="13:17" x14ac:dyDescent="0.35">
      <c r="M112" s="5" t="s">
        <v>34</v>
      </c>
      <c r="N112" s="5" t="s">
        <v>21</v>
      </c>
      <c r="O112" s="5" t="s">
        <v>19</v>
      </c>
      <c r="P112" s="2">
        <v>4802</v>
      </c>
      <c r="Q112" s="2">
        <v>36</v>
      </c>
    </row>
    <row r="113" spans="13:17" x14ac:dyDescent="0.35">
      <c r="M113" s="6" t="s">
        <v>20</v>
      </c>
      <c r="N113" s="6" t="s">
        <v>11</v>
      </c>
      <c r="O113" s="6" t="s">
        <v>8</v>
      </c>
      <c r="P113" s="3">
        <v>4781</v>
      </c>
      <c r="Q113" s="3">
        <v>123</v>
      </c>
    </row>
    <row r="114" spans="13:17" x14ac:dyDescent="0.35">
      <c r="M114" s="6" t="s">
        <v>16</v>
      </c>
      <c r="N114" s="6" t="s">
        <v>11</v>
      </c>
      <c r="O114" s="6" t="s">
        <v>9</v>
      </c>
      <c r="P114" s="3">
        <v>4760</v>
      </c>
      <c r="Q114" s="3">
        <v>69</v>
      </c>
    </row>
    <row r="115" spans="13:17" x14ac:dyDescent="0.35">
      <c r="M115" s="5" t="s">
        <v>10</v>
      </c>
      <c r="N115" s="5" t="s">
        <v>11</v>
      </c>
      <c r="O115" s="5" t="s">
        <v>41</v>
      </c>
      <c r="P115" s="2">
        <v>4753</v>
      </c>
      <c r="Q115" s="2">
        <v>300</v>
      </c>
    </row>
    <row r="116" spans="13:17" x14ac:dyDescent="0.35">
      <c r="M116" s="6" t="s">
        <v>32</v>
      </c>
      <c r="N116" s="6" t="s">
        <v>11</v>
      </c>
      <c r="O116" s="6" t="s">
        <v>27</v>
      </c>
      <c r="P116" s="3">
        <v>4753</v>
      </c>
      <c r="Q116" s="3">
        <v>246</v>
      </c>
    </row>
    <row r="117" spans="13:17" x14ac:dyDescent="0.35">
      <c r="M117" s="5" t="s">
        <v>6</v>
      </c>
      <c r="N117" s="5" t="s">
        <v>11</v>
      </c>
      <c r="O117" s="5" t="s">
        <v>23</v>
      </c>
      <c r="P117" s="2">
        <v>4725</v>
      </c>
      <c r="Q117" s="2">
        <v>174</v>
      </c>
    </row>
    <row r="118" spans="13:17" x14ac:dyDescent="0.35">
      <c r="M118" s="5" t="s">
        <v>43</v>
      </c>
      <c r="N118" s="5" t="s">
        <v>7</v>
      </c>
      <c r="O118" s="5" t="s">
        <v>36</v>
      </c>
      <c r="P118" s="2">
        <v>4683</v>
      </c>
      <c r="Q118" s="2">
        <v>30</v>
      </c>
    </row>
    <row r="119" spans="13:17" x14ac:dyDescent="0.35">
      <c r="M119" s="6" t="s">
        <v>30</v>
      </c>
      <c r="N119" s="6" t="s">
        <v>11</v>
      </c>
      <c r="O119" s="6" t="s">
        <v>13</v>
      </c>
      <c r="P119" s="3">
        <v>4606</v>
      </c>
      <c r="Q119" s="3">
        <v>63</v>
      </c>
    </row>
    <row r="120" spans="13:17" x14ac:dyDescent="0.35">
      <c r="M120" s="6" t="s">
        <v>35</v>
      </c>
      <c r="N120" s="6" t="s">
        <v>7</v>
      </c>
      <c r="O120" s="6" t="s">
        <v>40</v>
      </c>
      <c r="P120" s="3">
        <v>4592</v>
      </c>
      <c r="Q120" s="3">
        <v>324</v>
      </c>
    </row>
    <row r="121" spans="13:17" x14ac:dyDescent="0.35">
      <c r="M121" s="6" t="s">
        <v>30</v>
      </c>
      <c r="N121" s="6" t="s">
        <v>11</v>
      </c>
      <c r="O121" s="6" t="s">
        <v>29</v>
      </c>
      <c r="P121" s="3">
        <v>4585</v>
      </c>
      <c r="Q121" s="3">
        <v>240</v>
      </c>
    </row>
    <row r="122" spans="13:17" x14ac:dyDescent="0.35">
      <c r="M122" s="6" t="s">
        <v>30</v>
      </c>
      <c r="N122" s="6" t="s">
        <v>7</v>
      </c>
      <c r="O122" s="6" t="s">
        <v>23</v>
      </c>
      <c r="P122" s="3">
        <v>4487</v>
      </c>
      <c r="Q122" s="3">
        <v>333</v>
      </c>
    </row>
    <row r="123" spans="13:17" x14ac:dyDescent="0.35">
      <c r="M123" s="6" t="s">
        <v>30</v>
      </c>
      <c r="N123" s="6" t="s">
        <v>7</v>
      </c>
      <c r="O123" s="6" t="s">
        <v>25</v>
      </c>
      <c r="P123" s="3">
        <v>4487</v>
      </c>
      <c r="Q123" s="3">
        <v>111</v>
      </c>
    </row>
    <row r="124" spans="13:17" x14ac:dyDescent="0.35">
      <c r="M124" s="6" t="s">
        <v>32</v>
      </c>
      <c r="N124" s="6" t="s">
        <v>11</v>
      </c>
      <c r="O124" s="6" t="s">
        <v>40</v>
      </c>
      <c r="P124" s="3">
        <v>4480</v>
      </c>
      <c r="Q124" s="3">
        <v>357</v>
      </c>
    </row>
    <row r="125" spans="13:17" x14ac:dyDescent="0.35">
      <c r="M125" s="5" t="s">
        <v>30</v>
      </c>
      <c r="N125" s="5" t="s">
        <v>21</v>
      </c>
      <c r="O125" s="5" t="s">
        <v>25</v>
      </c>
      <c r="P125" s="2">
        <v>4438</v>
      </c>
      <c r="Q125" s="2">
        <v>246</v>
      </c>
    </row>
    <row r="126" spans="13:17" x14ac:dyDescent="0.35">
      <c r="M126" s="6" t="s">
        <v>6</v>
      </c>
      <c r="N126" s="6" t="s">
        <v>17</v>
      </c>
      <c r="O126" s="6" t="s">
        <v>9</v>
      </c>
      <c r="P126" s="3">
        <v>4424</v>
      </c>
      <c r="Q126" s="3">
        <v>201</v>
      </c>
    </row>
    <row r="127" spans="13:17" x14ac:dyDescent="0.35">
      <c r="M127" s="5" t="s">
        <v>34</v>
      </c>
      <c r="N127" s="5" t="s">
        <v>26</v>
      </c>
      <c r="O127" s="5" t="s">
        <v>36</v>
      </c>
      <c r="P127" s="2">
        <v>4417</v>
      </c>
      <c r="Q127" s="2">
        <v>153</v>
      </c>
    </row>
    <row r="128" spans="13:17" x14ac:dyDescent="0.35">
      <c r="M128" s="6" t="s">
        <v>34</v>
      </c>
      <c r="N128" s="6" t="s">
        <v>26</v>
      </c>
      <c r="O128" s="6" t="s">
        <v>27</v>
      </c>
      <c r="P128" s="3">
        <v>4326</v>
      </c>
      <c r="Q128" s="3">
        <v>348</v>
      </c>
    </row>
    <row r="129" spans="13:17" x14ac:dyDescent="0.35">
      <c r="M129" s="5" t="s">
        <v>20</v>
      </c>
      <c r="N129" s="5" t="s">
        <v>17</v>
      </c>
      <c r="O129" s="5" t="s">
        <v>9</v>
      </c>
      <c r="P129" s="2">
        <v>4319</v>
      </c>
      <c r="Q129" s="2">
        <v>30</v>
      </c>
    </row>
    <row r="130" spans="13:17" x14ac:dyDescent="0.35">
      <c r="M130" s="5" t="s">
        <v>14</v>
      </c>
      <c r="N130" s="5" t="s">
        <v>7</v>
      </c>
      <c r="O130" s="5" t="s">
        <v>22</v>
      </c>
      <c r="P130" s="2">
        <v>4305</v>
      </c>
      <c r="Q130" s="2">
        <v>156</v>
      </c>
    </row>
    <row r="131" spans="13:17" x14ac:dyDescent="0.35">
      <c r="M131" s="6" t="s">
        <v>20</v>
      </c>
      <c r="N131" s="6" t="s">
        <v>38</v>
      </c>
      <c r="O131" s="6" t="s">
        <v>41</v>
      </c>
      <c r="P131" s="3">
        <v>4242</v>
      </c>
      <c r="Q131" s="3">
        <v>207</v>
      </c>
    </row>
    <row r="132" spans="13:17" x14ac:dyDescent="0.35">
      <c r="M132" s="6" t="s">
        <v>14</v>
      </c>
      <c r="N132" s="6" t="s">
        <v>26</v>
      </c>
      <c r="O132" s="6" t="s">
        <v>37</v>
      </c>
      <c r="P132" s="3">
        <v>4137</v>
      </c>
      <c r="Q132" s="3">
        <v>60</v>
      </c>
    </row>
    <row r="133" spans="13:17" x14ac:dyDescent="0.35">
      <c r="M133" s="5" t="s">
        <v>43</v>
      </c>
      <c r="N133" s="5" t="s">
        <v>38</v>
      </c>
      <c r="O133" s="5" t="s">
        <v>28</v>
      </c>
      <c r="P133" s="2">
        <v>4053</v>
      </c>
      <c r="Q133" s="2">
        <v>24</v>
      </c>
    </row>
    <row r="134" spans="13:17" x14ac:dyDescent="0.35">
      <c r="M134" s="6" t="s">
        <v>32</v>
      </c>
      <c r="N134" s="6" t="s">
        <v>21</v>
      </c>
      <c r="O134" s="6" t="s">
        <v>37</v>
      </c>
      <c r="P134" s="3">
        <v>4018</v>
      </c>
      <c r="Q134" s="3">
        <v>171</v>
      </c>
    </row>
    <row r="135" spans="13:17" x14ac:dyDescent="0.35">
      <c r="M135" s="6" t="s">
        <v>6</v>
      </c>
      <c r="N135" s="6" t="s">
        <v>38</v>
      </c>
      <c r="O135" s="6" t="s">
        <v>29</v>
      </c>
      <c r="P135" s="3">
        <v>4018</v>
      </c>
      <c r="Q135" s="3">
        <v>162</v>
      </c>
    </row>
    <row r="136" spans="13:17" x14ac:dyDescent="0.35">
      <c r="M136" s="5" t="s">
        <v>34</v>
      </c>
      <c r="N136" s="5" t="s">
        <v>21</v>
      </c>
      <c r="O136" s="5" t="s">
        <v>24</v>
      </c>
      <c r="P136" s="2">
        <v>4018</v>
      </c>
      <c r="Q136" s="2">
        <v>126</v>
      </c>
    </row>
    <row r="137" spans="13:17" x14ac:dyDescent="0.35">
      <c r="M137" s="5" t="s">
        <v>35</v>
      </c>
      <c r="N137" s="5" t="s">
        <v>7</v>
      </c>
      <c r="O137" s="5" t="s">
        <v>25</v>
      </c>
      <c r="P137" s="2">
        <v>3983</v>
      </c>
      <c r="Q137" s="2">
        <v>144</v>
      </c>
    </row>
    <row r="138" spans="13:17" x14ac:dyDescent="0.35">
      <c r="M138" s="6" t="s">
        <v>16</v>
      </c>
      <c r="N138" s="6" t="s">
        <v>21</v>
      </c>
      <c r="O138" s="6" t="s">
        <v>13</v>
      </c>
      <c r="P138" s="3">
        <v>3976</v>
      </c>
      <c r="Q138" s="3">
        <v>72</v>
      </c>
    </row>
    <row r="139" spans="13:17" x14ac:dyDescent="0.35">
      <c r="M139" s="6" t="s">
        <v>14</v>
      </c>
      <c r="N139" s="6" t="s">
        <v>21</v>
      </c>
      <c r="O139" s="6" t="s">
        <v>37</v>
      </c>
      <c r="P139" s="3">
        <v>3920</v>
      </c>
      <c r="Q139" s="3">
        <v>306</v>
      </c>
    </row>
    <row r="140" spans="13:17" x14ac:dyDescent="0.35">
      <c r="M140" s="6" t="s">
        <v>20</v>
      </c>
      <c r="N140" s="6" t="s">
        <v>11</v>
      </c>
      <c r="O140" s="6" t="s">
        <v>41</v>
      </c>
      <c r="P140" s="3">
        <v>3864</v>
      </c>
      <c r="Q140" s="3">
        <v>177</v>
      </c>
    </row>
    <row r="141" spans="13:17" x14ac:dyDescent="0.35">
      <c r="M141" s="5" t="s">
        <v>14</v>
      </c>
      <c r="N141" s="5" t="s">
        <v>26</v>
      </c>
      <c r="O141" s="5" t="s">
        <v>22</v>
      </c>
      <c r="P141" s="2">
        <v>3850</v>
      </c>
      <c r="Q141" s="2">
        <v>102</v>
      </c>
    </row>
    <row r="142" spans="13:17" x14ac:dyDescent="0.35">
      <c r="M142" s="6" t="s">
        <v>30</v>
      </c>
      <c r="N142" s="6" t="s">
        <v>38</v>
      </c>
      <c r="O142" s="6" t="s">
        <v>19</v>
      </c>
      <c r="P142" s="3">
        <v>3829</v>
      </c>
      <c r="Q142" s="3">
        <v>24</v>
      </c>
    </row>
    <row r="143" spans="13:17" x14ac:dyDescent="0.35">
      <c r="M143" s="5" t="s">
        <v>43</v>
      </c>
      <c r="N143" s="5" t="s">
        <v>11</v>
      </c>
      <c r="O143" s="5" t="s">
        <v>18</v>
      </c>
      <c r="P143" s="2">
        <v>3808</v>
      </c>
      <c r="Q143" s="2">
        <v>279</v>
      </c>
    </row>
    <row r="144" spans="13:17" x14ac:dyDescent="0.35">
      <c r="M144" s="5" t="s">
        <v>6</v>
      </c>
      <c r="N144" s="5" t="s">
        <v>38</v>
      </c>
      <c r="O144" s="5" t="s">
        <v>24</v>
      </c>
      <c r="P144" s="2">
        <v>3794</v>
      </c>
      <c r="Q144" s="2">
        <v>159</v>
      </c>
    </row>
    <row r="145" spans="13:17" x14ac:dyDescent="0.35">
      <c r="M145" s="5" t="s">
        <v>35</v>
      </c>
      <c r="N145" s="5" t="s">
        <v>17</v>
      </c>
      <c r="O145" s="5" t="s">
        <v>36</v>
      </c>
      <c r="P145" s="2">
        <v>3773</v>
      </c>
      <c r="Q145" s="2">
        <v>165</v>
      </c>
    </row>
    <row r="146" spans="13:17" x14ac:dyDescent="0.35">
      <c r="M146" s="6" t="s">
        <v>20</v>
      </c>
      <c r="N146" s="6" t="s">
        <v>38</v>
      </c>
      <c r="O146" s="6" t="s">
        <v>25</v>
      </c>
      <c r="P146" s="3">
        <v>3759</v>
      </c>
      <c r="Q146" s="3">
        <v>150</v>
      </c>
    </row>
    <row r="147" spans="13:17" x14ac:dyDescent="0.35">
      <c r="M147" s="5" t="s">
        <v>10</v>
      </c>
      <c r="N147" s="5" t="s">
        <v>26</v>
      </c>
      <c r="O147" s="5" t="s">
        <v>12</v>
      </c>
      <c r="P147" s="2">
        <v>3752</v>
      </c>
      <c r="Q147" s="2">
        <v>213</v>
      </c>
    </row>
    <row r="148" spans="13:17" x14ac:dyDescent="0.35">
      <c r="M148" s="5" t="s">
        <v>35</v>
      </c>
      <c r="N148" s="5" t="s">
        <v>38</v>
      </c>
      <c r="O148" s="5" t="s">
        <v>42</v>
      </c>
      <c r="P148" s="2">
        <v>3689</v>
      </c>
      <c r="Q148" s="2">
        <v>312</v>
      </c>
    </row>
    <row r="149" spans="13:17" x14ac:dyDescent="0.35">
      <c r="M149" s="5" t="s">
        <v>35</v>
      </c>
      <c r="N149" s="5" t="s">
        <v>21</v>
      </c>
      <c r="O149" s="5" t="s">
        <v>40</v>
      </c>
      <c r="P149" s="2">
        <v>3640</v>
      </c>
      <c r="Q149" s="2">
        <v>51</v>
      </c>
    </row>
    <row r="150" spans="13:17" x14ac:dyDescent="0.35">
      <c r="M150" s="5" t="s">
        <v>10</v>
      </c>
      <c r="N150" s="5" t="s">
        <v>11</v>
      </c>
      <c r="O150" s="5" t="s">
        <v>8</v>
      </c>
      <c r="P150" s="2">
        <v>3598</v>
      </c>
      <c r="Q150" s="2">
        <v>81</v>
      </c>
    </row>
    <row r="151" spans="13:17" x14ac:dyDescent="0.35">
      <c r="M151" s="5" t="s">
        <v>20</v>
      </c>
      <c r="N151" s="5" t="s">
        <v>7</v>
      </c>
      <c r="O151" s="5" t="s">
        <v>42</v>
      </c>
      <c r="P151" s="2">
        <v>3556</v>
      </c>
      <c r="Q151" s="2">
        <v>459</v>
      </c>
    </row>
    <row r="152" spans="13:17" x14ac:dyDescent="0.35">
      <c r="M152" s="6" t="s">
        <v>34</v>
      </c>
      <c r="N152" s="6" t="s">
        <v>26</v>
      </c>
      <c r="O152" s="6" t="s">
        <v>15</v>
      </c>
      <c r="P152" s="3">
        <v>3549</v>
      </c>
      <c r="Q152" s="3">
        <v>3</v>
      </c>
    </row>
    <row r="153" spans="13:17" x14ac:dyDescent="0.35">
      <c r="M153" s="6" t="s">
        <v>10</v>
      </c>
      <c r="N153" s="6" t="s">
        <v>38</v>
      </c>
      <c r="O153" s="6" t="s">
        <v>27</v>
      </c>
      <c r="P153" s="3">
        <v>3507</v>
      </c>
      <c r="Q153" s="3">
        <v>288</v>
      </c>
    </row>
    <row r="154" spans="13:17" x14ac:dyDescent="0.35">
      <c r="M154" s="5" t="s">
        <v>43</v>
      </c>
      <c r="N154" s="5" t="s">
        <v>11</v>
      </c>
      <c r="O154" s="5" t="s">
        <v>13</v>
      </c>
      <c r="P154" s="2">
        <v>3472</v>
      </c>
      <c r="Q154" s="2">
        <v>96</v>
      </c>
    </row>
    <row r="155" spans="13:17" x14ac:dyDescent="0.35">
      <c r="M155" s="5" t="s">
        <v>20</v>
      </c>
      <c r="N155" s="5" t="s">
        <v>38</v>
      </c>
      <c r="O155" s="5" t="s">
        <v>8</v>
      </c>
      <c r="P155" s="2">
        <v>3402</v>
      </c>
      <c r="Q155" s="2">
        <v>366</v>
      </c>
    </row>
    <row r="156" spans="13:17" x14ac:dyDescent="0.35">
      <c r="M156" s="5" t="s">
        <v>16</v>
      </c>
      <c r="N156" s="5" t="s">
        <v>7</v>
      </c>
      <c r="O156" s="5" t="s">
        <v>31</v>
      </c>
      <c r="P156" s="2">
        <v>3388</v>
      </c>
      <c r="Q156" s="2">
        <v>123</v>
      </c>
    </row>
    <row r="157" spans="13:17" x14ac:dyDescent="0.35">
      <c r="M157" s="6" t="s">
        <v>32</v>
      </c>
      <c r="N157" s="6" t="s">
        <v>17</v>
      </c>
      <c r="O157" s="6" t="s">
        <v>25</v>
      </c>
      <c r="P157" s="3">
        <v>3339</v>
      </c>
      <c r="Q157" s="3">
        <v>348</v>
      </c>
    </row>
    <row r="158" spans="13:17" x14ac:dyDescent="0.35">
      <c r="M158" s="6" t="s">
        <v>20</v>
      </c>
      <c r="N158" s="6" t="s">
        <v>38</v>
      </c>
      <c r="O158" s="6" t="s">
        <v>40</v>
      </c>
      <c r="P158" s="3">
        <v>3339</v>
      </c>
      <c r="Q158" s="3">
        <v>75</v>
      </c>
    </row>
    <row r="159" spans="13:17" x14ac:dyDescent="0.35">
      <c r="M159" s="6" t="s">
        <v>35</v>
      </c>
      <c r="N159" s="6" t="s">
        <v>17</v>
      </c>
      <c r="O159" s="6" t="s">
        <v>22</v>
      </c>
      <c r="P159" s="3">
        <v>3339</v>
      </c>
      <c r="Q159" s="3">
        <v>39</v>
      </c>
    </row>
    <row r="160" spans="13:17" x14ac:dyDescent="0.35">
      <c r="M160" s="6" t="s">
        <v>30</v>
      </c>
      <c r="N160" s="6" t="s">
        <v>38</v>
      </c>
      <c r="O160" s="6" t="s">
        <v>12</v>
      </c>
      <c r="P160" s="3">
        <v>3262</v>
      </c>
      <c r="Q160" s="3">
        <v>75</v>
      </c>
    </row>
    <row r="161" spans="13:17" x14ac:dyDescent="0.35">
      <c r="M161" s="5" t="s">
        <v>14</v>
      </c>
      <c r="N161" s="5" t="s">
        <v>21</v>
      </c>
      <c r="O161" s="5" t="s">
        <v>22</v>
      </c>
      <c r="P161" s="2">
        <v>3192</v>
      </c>
      <c r="Q161" s="2">
        <v>72</v>
      </c>
    </row>
    <row r="162" spans="13:17" x14ac:dyDescent="0.35">
      <c r="M162" s="5" t="s">
        <v>6</v>
      </c>
      <c r="N162" s="5" t="s">
        <v>17</v>
      </c>
      <c r="O162" s="5" t="s">
        <v>41</v>
      </c>
      <c r="P162" s="2">
        <v>3164</v>
      </c>
      <c r="Q162" s="2">
        <v>306</v>
      </c>
    </row>
    <row r="163" spans="13:17" x14ac:dyDescent="0.35">
      <c r="M163" s="6" t="s">
        <v>35</v>
      </c>
      <c r="N163" s="6" t="s">
        <v>38</v>
      </c>
      <c r="O163" s="6" t="s">
        <v>39</v>
      </c>
      <c r="P163" s="3">
        <v>3108</v>
      </c>
      <c r="Q163" s="3">
        <v>54</v>
      </c>
    </row>
    <row r="164" spans="13:17" x14ac:dyDescent="0.35">
      <c r="M164" s="5" t="s">
        <v>6</v>
      </c>
      <c r="N164" s="5" t="s">
        <v>21</v>
      </c>
      <c r="O164" s="5" t="s">
        <v>42</v>
      </c>
      <c r="P164" s="2">
        <v>3101</v>
      </c>
      <c r="Q164" s="2">
        <v>225</v>
      </c>
    </row>
    <row r="165" spans="13:17" x14ac:dyDescent="0.35">
      <c r="M165" s="5" t="s">
        <v>34</v>
      </c>
      <c r="N165" s="5" t="s">
        <v>17</v>
      </c>
      <c r="O165" s="5" t="s">
        <v>27</v>
      </c>
      <c r="P165" s="2">
        <v>3094</v>
      </c>
      <c r="Q165" s="2">
        <v>246</v>
      </c>
    </row>
    <row r="166" spans="13:17" x14ac:dyDescent="0.35">
      <c r="M166" s="5" t="s">
        <v>43</v>
      </c>
      <c r="N166" s="5" t="s">
        <v>7</v>
      </c>
      <c r="O166" s="5" t="s">
        <v>42</v>
      </c>
      <c r="P166" s="2">
        <v>3059</v>
      </c>
      <c r="Q166" s="2">
        <v>27</v>
      </c>
    </row>
    <row r="167" spans="13:17" x14ac:dyDescent="0.35">
      <c r="M167" s="6" t="s">
        <v>20</v>
      </c>
      <c r="N167" s="6" t="s">
        <v>21</v>
      </c>
      <c r="O167" s="6" t="s">
        <v>40</v>
      </c>
      <c r="P167" s="3">
        <v>3052</v>
      </c>
      <c r="Q167" s="3">
        <v>378</v>
      </c>
    </row>
    <row r="168" spans="13:17" x14ac:dyDescent="0.35">
      <c r="M168" s="6" t="s">
        <v>20</v>
      </c>
      <c r="N168" s="6" t="s">
        <v>21</v>
      </c>
      <c r="O168" s="6" t="s">
        <v>37</v>
      </c>
      <c r="P168" s="3">
        <v>2989</v>
      </c>
      <c r="Q168" s="3">
        <v>3</v>
      </c>
    </row>
    <row r="169" spans="13:17" x14ac:dyDescent="0.35">
      <c r="M169" s="6" t="s">
        <v>14</v>
      </c>
      <c r="N169" s="6" t="s">
        <v>17</v>
      </c>
      <c r="O169" s="6" t="s">
        <v>12</v>
      </c>
      <c r="P169" s="3">
        <v>2954</v>
      </c>
      <c r="Q169" s="3">
        <v>189</v>
      </c>
    </row>
    <row r="170" spans="13:17" x14ac:dyDescent="0.35">
      <c r="M170" s="6" t="s">
        <v>16</v>
      </c>
      <c r="N170" s="6" t="s">
        <v>7</v>
      </c>
      <c r="O170" s="6" t="s">
        <v>33</v>
      </c>
      <c r="P170" s="3">
        <v>2933</v>
      </c>
      <c r="Q170" s="3">
        <v>9</v>
      </c>
    </row>
    <row r="171" spans="13:17" x14ac:dyDescent="0.35">
      <c r="M171" s="6" t="s">
        <v>35</v>
      </c>
      <c r="N171" s="6" t="s">
        <v>38</v>
      </c>
      <c r="O171" s="6" t="s">
        <v>25</v>
      </c>
      <c r="P171" s="3">
        <v>2919</v>
      </c>
      <c r="Q171" s="3">
        <v>93</v>
      </c>
    </row>
    <row r="172" spans="13:17" x14ac:dyDescent="0.35">
      <c r="M172" s="5" t="s">
        <v>14</v>
      </c>
      <c r="N172" s="5" t="s">
        <v>7</v>
      </c>
      <c r="O172" s="5" t="s">
        <v>42</v>
      </c>
      <c r="P172" s="2">
        <v>2919</v>
      </c>
      <c r="Q172" s="2">
        <v>45</v>
      </c>
    </row>
    <row r="173" spans="13:17" x14ac:dyDescent="0.35">
      <c r="M173" s="6" t="s">
        <v>32</v>
      </c>
      <c r="N173" s="6" t="s">
        <v>38</v>
      </c>
      <c r="O173" s="6" t="s">
        <v>40</v>
      </c>
      <c r="P173" s="3">
        <v>2891</v>
      </c>
      <c r="Q173" s="3">
        <v>102</v>
      </c>
    </row>
    <row r="174" spans="13:17" x14ac:dyDescent="0.35">
      <c r="M174" s="6" t="s">
        <v>30</v>
      </c>
      <c r="N174" s="6" t="s">
        <v>17</v>
      </c>
      <c r="O174" s="6" t="s">
        <v>29</v>
      </c>
      <c r="P174" s="3">
        <v>2870</v>
      </c>
      <c r="Q174" s="3">
        <v>300</v>
      </c>
    </row>
    <row r="175" spans="13:17" x14ac:dyDescent="0.35">
      <c r="M175" s="6" t="s">
        <v>34</v>
      </c>
      <c r="N175" s="6" t="s">
        <v>7</v>
      </c>
      <c r="O175" s="6" t="s">
        <v>19</v>
      </c>
      <c r="P175" s="3">
        <v>2863</v>
      </c>
      <c r="Q175" s="3">
        <v>42</v>
      </c>
    </row>
    <row r="176" spans="13:17" x14ac:dyDescent="0.35">
      <c r="M176" s="5" t="s">
        <v>14</v>
      </c>
      <c r="N176" s="5" t="s">
        <v>7</v>
      </c>
      <c r="O176" s="5" t="s">
        <v>39</v>
      </c>
      <c r="P176" s="2">
        <v>2856</v>
      </c>
      <c r="Q176" s="2">
        <v>246</v>
      </c>
    </row>
    <row r="177" spans="13:17" x14ac:dyDescent="0.35">
      <c r="M177" s="5" t="s">
        <v>30</v>
      </c>
      <c r="N177" s="5" t="s">
        <v>11</v>
      </c>
      <c r="O177" s="5" t="s">
        <v>37</v>
      </c>
      <c r="P177" s="2">
        <v>2793</v>
      </c>
      <c r="Q177" s="2">
        <v>114</v>
      </c>
    </row>
    <row r="178" spans="13:17" x14ac:dyDescent="0.35">
      <c r="M178" s="6" t="s">
        <v>6</v>
      </c>
      <c r="N178" s="6" t="s">
        <v>38</v>
      </c>
      <c r="O178" s="6" t="s">
        <v>36</v>
      </c>
      <c r="P178" s="3">
        <v>2779</v>
      </c>
      <c r="Q178" s="3">
        <v>75</v>
      </c>
    </row>
    <row r="179" spans="13:17" x14ac:dyDescent="0.35">
      <c r="M179" s="5" t="s">
        <v>32</v>
      </c>
      <c r="N179" s="5" t="s">
        <v>11</v>
      </c>
      <c r="O179" s="5" t="s">
        <v>15</v>
      </c>
      <c r="P179" s="2">
        <v>2744</v>
      </c>
      <c r="Q179" s="2">
        <v>9</v>
      </c>
    </row>
    <row r="180" spans="13:17" x14ac:dyDescent="0.35">
      <c r="M180" s="6" t="s">
        <v>14</v>
      </c>
      <c r="N180" s="6" t="s">
        <v>7</v>
      </c>
      <c r="O180" s="6" t="s">
        <v>36</v>
      </c>
      <c r="P180" s="3">
        <v>2737</v>
      </c>
      <c r="Q180" s="3">
        <v>93</v>
      </c>
    </row>
    <row r="181" spans="13:17" x14ac:dyDescent="0.35">
      <c r="M181" s="6" t="s">
        <v>10</v>
      </c>
      <c r="N181" s="6" t="s">
        <v>11</v>
      </c>
      <c r="O181" s="6" t="s">
        <v>31</v>
      </c>
      <c r="P181" s="3">
        <v>2702</v>
      </c>
      <c r="Q181" s="3">
        <v>363</v>
      </c>
    </row>
    <row r="182" spans="13:17" x14ac:dyDescent="0.35">
      <c r="M182" s="6" t="s">
        <v>20</v>
      </c>
      <c r="N182" s="6" t="s">
        <v>26</v>
      </c>
      <c r="O182" s="6" t="s">
        <v>27</v>
      </c>
      <c r="P182" s="3">
        <v>2681</v>
      </c>
      <c r="Q182" s="3">
        <v>54</v>
      </c>
    </row>
    <row r="183" spans="13:17" x14ac:dyDescent="0.35">
      <c r="M183" s="6" t="s">
        <v>30</v>
      </c>
      <c r="N183" s="6" t="s">
        <v>17</v>
      </c>
      <c r="O183" s="6" t="s">
        <v>18</v>
      </c>
      <c r="P183" s="3">
        <v>2646</v>
      </c>
      <c r="Q183" s="3">
        <v>177</v>
      </c>
    </row>
    <row r="184" spans="13:17" x14ac:dyDescent="0.35">
      <c r="M184" s="6" t="s">
        <v>14</v>
      </c>
      <c r="N184" s="6" t="s">
        <v>26</v>
      </c>
      <c r="O184" s="6" t="s">
        <v>23</v>
      </c>
      <c r="P184" s="3">
        <v>2646</v>
      </c>
      <c r="Q184" s="3">
        <v>120</v>
      </c>
    </row>
    <row r="185" spans="13:17" x14ac:dyDescent="0.35">
      <c r="M185" s="6" t="s">
        <v>14</v>
      </c>
      <c r="N185" s="6" t="s">
        <v>21</v>
      </c>
      <c r="O185" s="6" t="s">
        <v>18</v>
      </c>
      <c r="P185" s="3">
        <v>2639</v>
      </c>
      <c r="Q185" s="3">
        <v>204</v>
      </c>
    </row>
    <row r="186" spans="13:17" x14ac:dyDescent="0.35">
      <c r="M186" s="5" t="s">
        <v>35</v>
      </c>
      <c r="N186" s="5" t="s">
        <v>38</v>
      </c>
      <c r="O186" s="5" t="s">
        <v>31</v>
      </c>
      <c r="P186" s="2">
        <v>2583</v>
      </c>
      <c r="Q186" s="2">
        <v>18</v>
      </c>
    </row>
    <row r="187" spans="13:17" x14ac:dyDescent="0.35">
      <c r="M187" s="5" t="s">
        <v>43</v>
      </c>
      <c r="N187" s="5" t="s">
        <v>11</v>
      </c>
      <c r="O187" s="5" t="s">
        <v>19</v>
      </c>
      <c r="P187" s="2">
        <v>2562</v>
      </c>
      <c r="Q187" s="2">
        <v>6</v>
      </c>
    </row>
    <row r="188" spans="13:17" x14ac:dyDescent="0.35">
      <c r="M188" s="5" t="s">
        <v>6</v>
      </c>
      <c r="N188" s="5" t="s">
        <v>26</v>
      </c>
      <c r="O188" s="5" t="s">
        <v>22</v>
      </c>
      <c r="P188" s="2">
        <v>2541</v>
      </c>
      <c r="Q188" s="2">
        <v>90</v>
      </c>
    </row>
    <row r="189" spans="13:17" x14ac:dyDescent="0.35">
      <c r="M189" s="5" t="s">
        <v>6</v>
      </c>
      <c r="N189" s="5" t="s">
        <v>26</v>
      </c>
      <c r="O189" s="5" t="s">
        <v>40</v>
      </c>
      <c r="P189" s="2">
        <v>2541</v>
      </c>
      <c r="Q189" s="2">
        <v>45</v>
      </c>
    </row>
    <row r="190" spans="13:17" x14ac:dyDescent="0.35">
      <c r="M190" s="6" t="s">
        <v>30</v>
      </c>
      <c r="N190" s="6" t="s">
        <v>11</v>
      </c>
      <c r="O190" s="6" t="s">
        <v>41</v>
      </c>
      <c r="P190" s="3">
        <v>2478</v>
      </c>
      <c r="Q190" s="3">
        <v>21</v>
      </c>
    </row>
    <row r="191" spans="13:17" x14ac:dyDescent="0.35">
      <c r="M191" s="5" t="s">
        <v>43</v>
      </c>
      <c r="N191" s="5" t="s">
        <v>17</v>
      </c>
      <c r="O191" s="5" t="s">
        <v>40</v>
      </c>
      <c r="P191" s="2">
        <v>2471</v>
      </c>
      <c r="Q191" s="2">
        <v>342</v>
      </c>
    </row>
    <row r="192" spans="13:17" x14ac:dyDescent="0.35">
      <c r="M192" s="6" t="s">
        <v>35</v>
      </c>
      <c r="N192" s="6" t="s">
        <v>11</v>
      </c>
      <c r="O192" s="6" t="s">
        <v>22</v>
      </c>
      <c r="P192" s="3">
        <v>2464</v>
      </c>
      <c r="Q192" s="3">
        <v>234</v>
      </c>
    </row>
    <row r="193" spans="13:17" x14ac:dyDescent="0.35">
      <c r="M193" s="5" t="s">
        <v>14</v>
      </c>
      <c r="N193" s="5" t="s">
        <v>26</v>
      </c>
      <c r="O193" s="5" t="s">
        <v>39</v>
      </c>
      <c r="P193" s="2">
        <v>2436</v>
      </c>
      <c r="Q193" s="2">
        <v>99</v>
      </c>
    </row>
    <row r="194" spans="13:17" x14ac:dyDescent="0.35">
      <c r="M194" s="5" t="s">
        <v>14</v>
      </c>
      <c r="N194" s="5" t="s">
        <v>11</v>
      </c>
      <c r="O194" s="5" t="s">
        <v>41</v>
      </c>
      <c r="P194" s="2">
        <v>2429</v>
      </c>
      <c r="Q194" s="2">
        <v>144</v>
      </c>
    </row>
    <row r="195" spans="13:17" x14ac:dyDescent="0.35">
      <c r="M195" s="5" t="s">
        <v>35</v>
      </c>
      <c r="N195" s="5" t="s">
        <v>11</v>
      </c>
      <c r="O195" s="5" t="s">
        <v>13</v>
      </c>
      <c r="P195" s="2">
        <v>2415</v>
      </c>
      <c r="Q195" s="2">
        <v>255</v>
      </c>
    </row>
    <row r="196" spans="13:17" x14ac:dyDescent="0.35">
      <c r="M196" s="5" t="s">
        <v>32</v>
      </c>
      <c r="N196" s="5" t="s">
        <v>11</v>
      </c>
      <c r="O196" s="5" t="s">
        <v>18</v>
      </c>
      <c r="P196" s="2">
        <v>2415</v>
      </c>
      <c r="Q196" s="2">
        <v>15</v>
      </c>
    </row>
    <row r="197" spans="13:17" x14ac:dyDescent="0.35">
      <c r="M197" s="6" t="s">
        <v>14</v>
      </c>
      <c r="N197" s="6" t="s">
        <v>26</v>
      </c>
      <c r="O197" s="6" t="s">
        <v>25</v>
      </c>
      <c r="P197" s="3">
        <v>2408</v>
      </c>
      <c r="Q197" s="3">
        <v>9</v>
      </c>
    </row>
    <row r="198" spans="13:17" x14ac:dyDescent="0.35">
      <c r="M198" s="6" t="s">
        <v>16</v>
      </c>
      <c r="N198" s="6" t="s">
        <v>7</v>
      </c>
      <c r="O198" s="6" t="s">
        <v>39</v>
      </c>
      <c r="P198" s="3">
        <v>2324</v>
      </c>
      <c r="Q198" s="3">
        <v>177</v>
      </c>
    </row>
    <row r="199" spans="13:17" x14ac:dyDescent="0.35">
      <c r="M199" s="6" t="s">
        <v>43</v>
      </c>
      <c r="N199" s="6" t="s">
        <v>17</v>
      </c>
      <c r="O199" s="6" t="s">
        <v>36</v>
      </c>
      <c r="P199" s="3">
        <v>2317</v>
      </c>
      <c r="Q199" s="3">
        <v>261</v>
      </c>
    </row>
    <row r="200" spans="13:17" x14ac:dyDescent="0.35">
      <c r="M200" s="6" t="s">
        <v>20</v>
      </c>
      <c r="N200" s="6" t="s">
        <v>26</v>
      </c>
      <c r="O200" s="6" t="s">
        <v>9</v>
      </c>
      <c r="P200" s="3">
        <v>2317</v>
      </c>
      <c r="Q200" s="3">
        <v>123</v>
      </c>
    </row>
    <row r="201" spans="13:17" x14ac:dyDescent="0.35">
      <c r="M201" s="5" t="s">
        <v>6</v>
      </c>
      <c r="N201" s="5" t="s">
        <v>38</v>
      </c>
      <c r="O201" s="5" t="s">
        <v>41</v>
      </c>
      <c r="P201" s="2">
        <v>2289</v>
      </c>
      <c r="Q201" s="2">
        <v>135</v>
      </c>
    </row>
    <row r="202" spans="13:17" x14ac:dyDescent="0.35">
      <c r="M202" s="5" t="s">
        <v>6</v>
      </c>
      <c r="N202" s="5" t="s">
        <v>11</v>
      </c>
      <c r="O202" s="5" t="s">
        <v>8</v>
      </c>
      <c r="P202" s="2">
        <v>2275</v>
      </c>
      <c r="Q202" s="2">
        <v>447</v>
      </c>
    </row>
    <row r="203" spans="13:17" x14ac:dyDescent="0.35">
      <c r="M203" s="5" t="s">
        <v>10</v>
      </c>
      <c r="N203" s="5" t="s">
        <v>26</v>
      </c>
      <c r="O203" s="5" t="s">
        <v>41</v>
      </c>
      <c r="P203" s="2">
        <v>2268</v>
      </c>
      <c r="Q203" s="2">
        <v>63</v>
      </c>
    </row>
    <row r="204" spans="13:17" x14ac:dyDescent="0.35">
      <c r="M204" s="5" t="s">
        <v>30</v>
      </c>
      <c r="N204" s="5" t="s">
        <v>38</v>
      </c>
      <c r="O204" s="5" t="s">
        <v>24</v>
      </c>
      <c r="P204" s="2">
        <v>2226</v>
      </c>
      <c r="Q204" s="2">
        <v>48</v>
      </c>
    </row>
    <row r="205" spans="13:17" x14ac:dyDescent="0.35">
      <c r="M205" s="5" t="s">
        <v>20</v>
      </c>
      <c r="N205" s="5" t="s">
        <v>38</v>
      </c>
      <c r="O205" s="5" t="s">
        <v>23</v>
      </c>
      <c r="P205" s="2">
        <v>2219</v>
      </c>
      <c r="Q205" s="2">
        <v>75</v>
      </c>
    </row>
    <row r="206" spans="13:17" x14ac:dyDescent="0.35">
      <c r="M206" s="5" t="s">
        <v>35</v>
      </c>
      <c r="N206" s="5" t="s">
        <v>38</v>
      </c>
      <c r="O206" s="5" t="s">
        <v>36</v>
      </c>
      <c r="P206" s="2">
        <v>2212</v>
      </c>
      <c r="Q206" s="2">
        <v>117</v>
      </c>
    </row>
    <row r="207" spans="13:17" x14ac:dyDescent="0.35">
      <c r="M207" s="6" t="s">
        <v>43</v>
      </c>
      <c r="N207" s="6" t="s">
        <v>26</v>
      </c>
      <c r="O207" s="6" t="s">
        <v>28</v>
      </c>
      <c r="P207" s="3">
        <v>2205</v>
      </c>
      <c r="Q207" s="3">
        <v>141</v>
      </c>
    </row>
    <row r="208" spans="13:17" x14ac:dyDescent="0.35">
      <c r="M208" s="5" t="s">
        <v>30</v>
      </c>
      <c r="N208" s="5" t="s">
        <v>38</v>
      </c>
      <c r="O208" s="5" t="s">
        <v>31</v>
      </c>
      <c r="P208" s="2">
        <v>2205</v>
      </c>
      <c r="Q208" s="2">
        <v>138</v>
      </c>
    </row>
    <row r="209" spans="13:17" x14ac:dyDescent="0.35">
      <c r="M209" s="6" t="s">
        <v>30</v>
      </c>
      <c r="N209" s="6" t="s">
        <v>17</v>
      </c>
      <c r="O209" s="6" t="s">
        <v>27</v>
      </c>
      <c r="P209" s="3">
        <v>2149</v>
      </c>
      <c r="Q209" s="3">
        <v>117</v>
      </c>
    </row>
    <row r="210" spans="13:17" x14ac:dyDescent="0.35">
      <c r="M210" s="6" t="s">
        <v>14</v>
      </c>
      <c r="N210" s="6" t="s">
        <v>17</v>
      </c>
      <c r="O210" s="6" t="s">
        <v>22</v>
      </c>
      <c r="P210" s="3">
        <v>2142</v>
      </c>
      <c r="Q210" s="3">
        <v>114</v>
      </c>
    </row>
    <row r="211" spans="13:17" x14ac:dyDescent="0.35">
      <c r="M211" s="5" t="s">
        <v>30</v>
      </c>
      <c r="N211" s="5" t="s">
        <v>11</v>
      </c>
      <c r="O211" s="5" t="s">
        <v>23</v>
      </c>
      <c r="P211" s="2">
        <v>2135</v>
      </c>
      <c r="Q211" s="2">
        <v>27</v>
      </c>
    </row>
    <row r="212" spans="13:17" x14ac:dyDescent="0.35">
      <c r="M212" s="6" t="s">
        <v>16</v>
      </c>
      <c r="N212" s="6" t="s">
        <v>11</v>
      </c>
      <c r="O212" s="6" t="s">
        <v>19</v>
      </c>
      <c r="P212" s="3">
        <v>2114</v>
      </c>
      <c r="Q212" s="3">
        <v>186</v>
      </c>
    </row>
    <row r="213" spans="13:17" x14ac:dyDescent="0.35">
      <c r="M213" s="5" t="s">
        <v>35</v>
      </c>
      <c r="N213" s="5" t="s">
        <v>11</v>
      </c>
      <c r="O213" s="5" t="s">
        <v>40</v>
      </c>
      <c r="P213" s="2">
        <v>2114</v>
      </c>
      <c r="Q213" s="2">
        <v>66</v>
      </c>
    </row>
    <row r="214" spans="13:17" x14ac:dyDescent="0.35">
      <c r="M214" s="6" t="s">
        <v>20</v>
      </c>
      <c r="N214" s="6" t="s">
        <v>21</v>
      </c>
      <c r="O214" s="6" t="s">
        <v>22</v>
      </c>
      <c r="P214" s="3">
        <v>2100</v>
      </c>
      <c r="Q214" s="3">
        <v>414</v>
      </c>
    </row>
    <row r="215" spans="13:17" x14ac:dyDescent="0.35">
      <c r="M215" s="5" t="s">
        <v>10</v>
      </c>
      <c r="N215" s="5" t="s">
        <v>11</v>
      </c>
      <c r="O215" s="5" t="s">
        <v>40</v>
      </c>
      <c r="P215" s="2">
        <v>2023</v>
      </c>
      <c r="Q215" s="2">
        <v>168</v>
      </c>
    </row>
    <row r="216" spans="13:17" x14ac:dyDescent="0.35">
      <c r="M216" s="5" t="s">
        <v>35</v>
      </c>
      <c r="N216" s="5" t="s">
        <v>11</v>
      </c>
      <c r="O216" s="5" t="s">
        <v>36</v>
      </c>
      <c r="P216" s="2">
        <v>2023</v>
      </c>
      <c r="Q216" s="2">
        <v>78</v>
      </c>
    </row>
    <row r="217" spans="13:17" x14ac:dyDescent="0.35">
      <c r="M217" s="6" t="s">
        <v>34</v>
      </c>
      <c r="N217" s="6" t="s">
        <v>21</v>
      </c>
      <c r="O217" s="6" t="s">
        <v>23</v>
      </c>
      <c r="P217" s="3">
        <v>2016</v>
      </c>
      <c r="Q217" s="3">
        <v>117</v>
      </c>
    </row>
    <row r="218" spans="13:17" x14ac:dyDescent="0.35">
      <c r="M218" s="5" t="s">
        <v>10</v>
      </c>
      <c r="N218" s="5" t="s">
        <v>38</v>
      </c>
      <c r="O218" s="5" t="s">
        <v>23</v>
      </c>
      <c r="P218" s="2">
        <v>2009</v>
      </c>
      <c r="Q218" s="2">
        <v>219</v>
      </c>
    </row>
    <row r="219" spans="13:17" x14ac:dyDescent="0.35">
      <c r="M219" s="6" t="s">
        <v>6</v>
      </c>
      <c r="N219" s="6" t="s">
        <v>26</v>
      </c>
      <c r="O219" s="6" t="s">
        <v>27</v>
      </c>
      <c r="P219" s="3">
        <v>1988</v>
      </c>
      <c r="Q219" s="3">
        <v>39</v>
      </c>
    </row>
    <row r="220" spans="13:17" x14ac:dyDescent="0.35">
      <c r="M220" s="5" t="s">
        <v>43</v>
      </c>
      <c r="N220" s="5" t="s">
        <v>11</v>
      </c>
      <c r="O220" s="5" t="s">
        <v>31</v>
      </c>
      <c r="P220" s="2">
        <v>1974</v>
      </c>
      <c r="Q220" s="2">
        <v>195</v>
      </c>
    </row>
    <row r="221" spans="13:17" x14ac:dyDescent="0.35">
      <c r="M221" s="6" t="s">
        <v>30</v>
      </c>
      <c r="N221" s="6" t="s">
        <v>38</v>
      </c>
      <c r="O221" s="6" t="s">
        <v>13</v>
      </c>
      <c r="P221" s="3">
        <v>1932</v>
      </c>
      <c r="Q221" s="3">
        <v>369</v>
      </c>
    </row>
    <row r="222" spans="13:17" x14ac:dyDescent="0.35">
      <c r="M222" s="5" t="s">
        <v>16</v>
      </c>
      <c r="N222" s="5" t="s">
        <v>17</v>
      </c>
      <c r="O222" s="5" t="s">
        <v>29</v>
      </c>
      <c r="P222" s="2">
        <v>1925</v>
      </c>
      <c r="Q222" s="2">
        <v>192</v>
      </c>
    </row>
    <row r="223" spans="13:17" x14ac:dyDescent="0.35">
      <c r="M223" s="5" t="s">
        <v>20</v>
      </c>
      <c r="N223" s="5" t="s">
        <v>7</v>
      </c>
      <c r="O223" s="5" t="s">
        <v>23</v>
      </c>
      <c r="P223" s="2">
        <v>1904</v>
      </c>
      <c r="Q223" s="2">
        <v>405</v>
      </c>
    </row>
    <row r="224" spans="13:17" x14ac:dyDescent="0.35">
      <c r="M224" s="5" t="s">
        <v>10</v>
      </c>
      <c r="N224" s="5" t="s">
        <v>7</v>
      </c>
      <c r="O224" s="5" t="s">
        <v>28</v>
      </c>
      <c r="P224" s="2">
        <v>1890</v>
      </c>
      <c r="Q224" s="2">
        <v>195</v>
      </c>
    </row>
    <row r="225" spans="13:17" x14ac:dyDescent="0.35">
      <c r="M225" s="6" t="s">
        <v>34</v>
      </c>
      <c r="N225" s="6" t="s">
        <v>21</v>
      </c>
      <c r="O225" s="6" t="s">
        <v>22</v>
      </c>
      <c r="P225" s="3">
        <v>1785</v>
      </c>
      <c r="Q225" s="3">
        <v>462</v>
      </c>
    </row>
    <row r="226" spans="13:17" x14ac:dyDescent="0.35">
      <c r="M226" s="6" t="s">
        <v>30</v>
      </c>
      <c r="N226" s="6" t="s">
        <v>26</v>
      </c>
      <c r="O226" s="6" t="s">
        <v>18</v>
      </c>
      <c r="P226" s="3">
        <v>1778</v>
      </c>
      <c r="Q226" s="3">
        <v>270</v>
      </c>
    </row>
    <row r="227" spans="13:17" x14ac:dyDescent="0.35">
      <c r="M227" s="5" t="s">
        <v>10</v>
      </c>
      <c r="N227" s="5" t="s">
        <v>7</v>
      </c>
      <c r="O227" s="5" t="s">
        <v>29</v>
      </c>
      <c r="P227" s="2">
        <v>1771</v>
      </c>
      <c r="Q227" s="2">
        <v>204</v>
      </c>
    </row>
    <row r="228" spans="13:17" x14ac:dyDescent="0.35">
      <c r="M228" s="5" t="s">
        <v>10</v>
      </c>
      <c r="N228" s="5" t="s">
        <v>26</v>
      </c>
      <c r="O228" s="5" t="s">
        <v>36</v>
      </c>
      <c r="P228" s="2">
        <v>1701</v>
      </c>
      <c r="Q228" s="2">
        <v>234</v>
      </c>
    </row>
    <row r="229" spans="13:17" x14ac:dyDescent="0.35">
      <c r="M229" s="5" t="s">
        <v>35</v>
      </c>
      <c r="N229" s="5" t="s">
        <v>21</v>
      </c>
      <c r="O229" s="5" t="s">
        <v>42</v>
      </c>
      <c r="P229" s="2">
        <v>1652</v>
      </c>
      <c r="Q229" s="2">
        <v>102</v>
      </c>
    </row>
    <row r="230" spans="13:17" x14ac:dyDescent="0.35">
      <c r="M230" s="5" t="s">
        <v>32</v>
      </c>
      <c r="N230" s="5" t="s">
        <v>38</v>
      </c>
      <c r="O230" s="5" t="s">
        <v>24</v>
      </c>
      <c r="P230" s="2">
        <v>1652</v>
      </c>
      <c r="Q230" s="2">
        <v>93</v>
      </c>
    </row>
    <row r="231" spans="13:17" x14ac:dyDescent="0.35">
      <c r="M231" s="5" t="s">
        <v>20</v>
      </c>
      <c r="N231" s="5" t="s">
        <v>21</v>
      </c>
      <c r="O231" s="5" t="s">
        <v>8</v>
      </c>
      <c r="P231" s="2">
        <v>1638</v>
      </c>
      <c r="Q231" s="2">
        <v>63</v>
      </c>
    </row>
    <row r="232" spans="13:17" x14ac:dyDescent="0.35">
      <c r="M232" s="5" t="s">
        <v>6</v>
      </c>
      <c r="N232" s="5" t="s">
        <v>11</v>
      </c>
      <c r="O232" s="5" t="s">
        <v>37</v>
      </c>
      <c r="P232" s="2">
        <v>1638</v>
      </c>
      <c r="Q232" s="2">
        <v>48</v>
      </c>
    </row>
    <row r="233" spans="13:17" x14ac:dyDescent="0.35">
      <c r="M233" s="6" t="s">
        <v>6</v>
      </c>
      <c r="N233" s="6" t="s">
        <v>7</v>
      </c>
      <c r="O233" s="6" t="s">
        <v>8</v>
      </c>
      <c r="P233" s="3">
        <v>1624</v>
      </c>
      <c r="Q233" s="3">
        <v>114</v>
      </c>
    </row>
    <row r="234" spans="13:17" x14ac:dyDescent="0.35">
      <c r="M234" s="5" t="s">
        <v>6</v>
      </c>
      <c r="N234" s="5" t="s">
        <v>11</v>
      </c>
      <c r="O234" s="5" t="s">
        <v>40</v>
      </c>
      <c r="P234" s="2">
        <v>1617</v>
      </c>
      <c r="Q234" s="2">
        <v>126</v>
      </c>
    </row>
    <row r="235" spans="13:17" x14ac:dyDescent="0.35">
      <c r="M235" s="5" t="s">
        <v>34</v>
      </c>
      <c r="N235" s="5" t="s">
        <v>11</v>
      </c>
      <c r="O235" s="5" t="s">
        <v>25</v>
      </c>
      <c r="P235" s="2">
        <v>1589</v>
      </c>
      <c r="Q235" s="2">
        <v>303</v>
      </c>
    </row>
    <row r="236" spans="13:17" x14ac:dyDescent="0.35">
      <c r="M236" s="6" t="s">
        <v>34</v>
      </c>
      <c r="N236" s="6" t="s">
        <v>21</v>
      </c>
      <c r="O236" s="6" t="s">
        <v>28</v>
      </c>
      <c r="P236" s="3">
        <v>1568</v>
      </c>
      <c r="Q236" s="3">
        <v>141</v>
      </c>
    </row>
    <row r="237" spans="13:17" x14ac:dyDescent="0.35">
      <c r="M237" s="5" t="s">
        <v>30</v>
      </c>
      <c r="N237" s="5" t="s">
        <v>38</v>
      </c>
      <c r="O237" s="5" t="s">
        <v>22</v>
      </c>
      <c r="P237" s="2">
        <v>1568</v>
      </c>
      <c r="Q237" s="2">
        <v>96</v>
      </c>
    </row>
    <row r="238" spans="13:17" x14ac:dyDescent="0.35">
      <c r="M238" s="6" t="s">
        <v>10</v>
      </c>
      <c r="N238" s="6" t="s">
        <v>21</v>
      </c>
      <c r="O238" s="6" t="s">
        <v>39</v>
      </c>
      <c r="P238" s="3">
        <v>1561</v>
      </c>
      <c r="Q238" s="3">
        <v>27</v>
      </c>
    </row>
    <row r="239" spans="13:17" x14ac:dyDescent="0.35">
      <c r="M239" s="6" t="s">
        <v>16</v>
      </c>
      <c r="N239" s="6" t="s">
        <v>7</v>
      </c>
      <c r="O239" s="6" t="s">
        <v>8</v>
      </c>
      <c r="P239" s="3">
        <v>1526</v>
      </c>
      <c r="Q239" s="3">
        <v>240</v>
      </c>
    </row>
    <row r="240" spans="13:17" x14ac:dyDescent="0.35">
      <c r="M240" s="6" t="s">
        <v>32</v>
      </c>
      <c r="N240" s="6" t="s">
        <v>17</v>
      </c>
      <c r="O240" s="6" t="s">
        <v>8</v>
      </c>
      <c r="P240" s="3">
        <v>1526</v>
      </c>
      <c r="Q240" s="3">
        <v>105</v>
      </c>
    </row>
    <row r="241" spans="13:17" x14ac:dyDescent="0.35">
      <c r="M241" s="6" t="s">
        <v>20</v>
      </c>
      <c r="N241" s="6" t="s">
        <v>7</v>
      </c>
      <c r="O241" s="6" t="s">
        <v>18</v>
      </c>
      <c r="P241" s="3">
        <v>1505</v>
      </c>
      <c r="Q241" s="3">
        <v>102</v>
      </c>
    </row>
    <row r="242" spans="13:17" x14ac:dyDescent="0.35">
      <c r="M242" s="6" t="s">
        <v>16</v>
      </c>
      <c r="N242" s="6" t="s">
        <v>38</v>
      </c>
      <c r="O242" s="6" t="s">
        <v>25</v>
      </c>
      <c r="P242" s="3">
        <v>1463</v>
      </c>
      <c r="Q242" s="3">
        <v>39</v>
      </c>
    </row>
    <row r="243" spans="13:17" x14ac:dyDescent="0.35">
      <c r="M243" s="6" t="s">
        <v>20</v>
      </c>
      <c r="N243" s="6" t="s">
        <v>38</v>
      </c>
      <c r="O243" s="6" t="s">
        <v>19</v>
      </c>
      <c r="P243" s="3">
        <v>1442</v>
      </c>
      <c r="Q243" s="3">
        <v>15</v>
      </c>
    </row>
    <row r="244" spans="13:17" x14ac:dyDescent="0.35">
      <c r="M244" s="6" t="s">
        <v>43</v>
      </c>
      <c r="N244" s="6" t="s">
        <v>38</v>
      </c>
      <c r="O244" s="6" t="s">
        <v>22</v>
      </c>
      <c r="P244" s="3">
        <v>1428</v>
      </c>
      <c r="Q244" s="3">
        <v>93</v>
      </c>
    </row>
    <row r="245" spans="13:17" x14ac:dyDescent="0.35">
      <c r="M245" s="6" t="s">
        <v>43</v>
      </c>
      <c r="N245" s="6" t="s">
        <v>17</v>
      </c>
      <c r="O245" s="6" t="s">
        <v>41</v>
      </c>
      <c r="P245" s="3">
        <v>1407</v>
      </c>
      <c r="Q245" s="3">
        <v>72</v>
      </c>
    </row>
    <row r="246" spans="13:17" x14ac:dyDescent="0.35">
      <c r="M246" s="6" t="s">
        <v>20</v>
      </c>
      <c r="N246" s="6" t="s">
        <v>17</v>
      </c>
      <c r="O246" s="6" t="s">
        <v>40</v>
      </c>
      <c r="P246" s="3">
        <v>1400</v>
      </c>
      <c r="Q246" s="3">
        <v>135</v>
      </c>
    </row>
    <row r="247" spans="13:17" x14ac:dyDescent="0.35">
      <c r="M247" s="6" t="s">
        <v>20</v>
      </c>
      <c r="N247" s="6" t="s">
        <v>11</v>
      </c>
      <c r="O247" s="6" t="s">
        <v>15</v>
      </c>
      <c r="P247" s="3">
        <v>1302</v>
      </c>
      <c r="Q247" s="3">
        <v>402</v>
      </c>
    </row>
    <row r="248" spans="13:17" x14ac:dyDescent="0.35">
      <c r="M248" s="6" t="s">
        <v>30</v>
      </c>
      <c r="N248" s="6" t="s">
        <v>26</v>
      </c>
      <c r="O248" s="6" t="s">
        <v>13</v>
      </c>
      <c r="P248" s="3">
        <v>1281</v>
      </c>
      <c r="Q248" s="3">
        <v>75</v>
      </c>
    </row>
    <row r="249" spans="13:17" x14ac:dyDescent="0.35">
      <c r="M249" s="5" t="s">
        <v>35</v>
      </c>
      <c r="N249" s="5" t="s">
        <v>17</v>
      </c>
      <c r="O249" s="5" t="s">
        <v>29</v>
      </c>
      <c r="P249" s="2">
        <v>1281</v>
      </c>
      <c r="Q249" s="2">
        <v>18</v>
      </c>
    </row>
    <row r="250" spans="13:17" x14ac:dyDescent="0.35">
      <c r="M250" s="5" t="s">
        <v>16</v>
      </c>
      <c r="N250" s="5" t="s">
        <v>38</v>
      </c>
      <c r="O250" s="5" t="s">
        <v>23</v>
      </c>
      <c r="P250" s="2">
        <v>1274</v>
      </c>
      <c r="Q250" s="2">
        <v>225</v>
      </c>
    </row>
    <row r="251" spans="13:17" x14ac:dyDescent="0.35">
      <c r="M251" s="5" t="s">
        <v>20</v>
      </c>
      <c r="N251" s="5" t="s">
        <v>26</v>
      </c>
      <c r="O251" s="5" t="s">
        <v>41</v>
      </c>
      <c r="P251" s="2">
        <v>1134</v>
      </c>
      <c r="Q251" s="2">
        <v>282</v>
      </c>
    </row>
    <row r="252" spans="13:17" x14ac:dyDescent="0.35">
      <c r="M252" s="6" t="s">
        <v>14</v>
      </c>
      <c r="N252" s="6" t="s">
        <v>7</v>
      </c>
      <c r="O252" s="6" t="s">
        <v>40</v>
      </c>
      <c r="P252" s="3">
        <v>1085</v>
      </c>
      <c r="Q252" s="3">
        <v>273</v>
      </c>
    </row>
    <row r="253" spans="13:17" x14ac:dyDescent="0.35">
      <c r="M253" s="6" t="s">
        <v>20</v>
      </c>
      <c r="N253" s="6" t="s">
        <v>11</v>
      </c>
      <c r="O253" s="6" t="s">
        <v>31</v>
      </c>
      <c r="P253" s="3">
        <v>1071</v>
      </c>
      <c r="Q253" s="3">
        <v>270</v>
      </c>
    </row>
    <row r="254" spans="13:17" x14ac:dyDescent="0.35">
      <c r="M254" s="6" t="s">
        <v>34</v>
      </c>
      <c r="N254" s="6" t="s">
        <v>7</v>
      </c>
      <c r="O254" s="6" t="s">
        <v>13</v>
      </c>
      <c r="P254" s="3">
        <v>1057</v>
      </c>
      <c r="Q254" s="3">
        <v>54</v>
      </c>
    </row>
    <row r="255" spans="13:17" x14ac:dyDescent="0.35">
      <c r="M255" s="5" t="s">
        <v>35</v>
      </c>
      <c r="N255" s="5" t="s">
        <v>17</v>
      </c>
      <c r="O255" s="5" t="s">
        <v>42</v>
      </c>
      <c r="P255" s="2">
        <v>973</v>
      </c>
      <c r="Q255" s="2">
        <v>162</v>
      </c>
    </row>
    <row r="256" spans="13:17" x14ac:dyDescent="0.35">
      <c r="M256" s="5" t="s">
        <v>30</v>
      </c>
      <c r="N256" s="5" t="s">
        <v>21</v>
      </c>
      <c r="O256" s="5" t="s">
        <v>41</v>
      </c>
      <c r="P256" s="2">
        <v>966</v>
      </c>
      <c r="Q256" s="2">
        <v>198</v>
      </c>
    </row>
    <row r="257" spans="13:17" x14ac:dyDescent="0.35">
      <c r="M257" s="6" t="s">
        <v>14</v>
      </c>
      <c r="N257" s="6" t="s">
        <v>11</v>
      </c>
      <c r="O257" s="6" t="s">
        <v>15</v>
      </c>
      <c r="P257" s="3">
        <v>959</v>
      </c>
      <c r="Q257" s="3">
        <v>147</v>
      </c>
    </row>
    <row r="258" spans="13:17" x14ac:dyDescent="0.35">
      <c r="M258" s="6" t="s">
        <v>20</v>
      </c>
      <c r="N258" s="6" t="s">
        <v>26</v>
      </c>
      <c r="O258" s="6" t="s">
        <v>24</v>
      </c>
      <c r="P258" s="3">
        <v>959</v>
      </c>
      <c r="Q258" s="3">
        <v>135</v>
      </c>
    </row>
    <row r="259" spans="13:17" x14ac:dyDescent="0.35">
      <c r="M259" s="5" t="s">
        <v>43</v>
      </c>
      <c r="N259" s="5" t="s">
        <v>17</v>
      </c>
      <c r="O259" s="5" t="s">
        <v>9</v>
      </c>
      <c r="P259" s="2">
        <v>945</v>
      </c>
      <c r="Q259" s="2">
        <v>75</v>
      </c>
    </row>
    <row r="260" spans="13:17" x14ac:dyDescent="0.35">
      <c r="M260" s="5" t="s">
        <v>35</v>
      </c>
      <c r="N260" s="5" t="s">
        <v>7</v>
      </c>
      <c r="O260" s="5" t="s">
        <v>15</v>
      </c>
      <c r="P260" s="2">
        <v>938</v>
      </c>
      <c r="Q260" s="2">
        <v>366</v>
      </c>
    </row>
    <row r="261" spans="13:17" x14ac:dyDescent="0.35">
      <c r="M261" s="5" t="s">
        <v>14</v>
      </c>
      <c r="N261" s="5" t="s">
        <v>38</v>
      </c>
      <c r="O261" s="5" t="s">
        <v>23</v>
      </c>
      <c r="P261" s="2">
        <v>938</v>
      </c>
      <c r="Q261" s="2">
        <v>189</v>
      </c>
    </row>
    <row r="262" spans="13:17" x14ac:dyDescent="0.35">
      <c r="M262" s="5" t="s">
        <v>20</v>
      </c>
      <c r="N262" s="5" t="s">
        <v>26</v>
      </c>
      <c r="O262" s="5" t="s">
        <v>23</v>
      </c>
      <c r="P262" s="2">
        <v>938</v>
      </c>
      <c r="Q262" s="2">
        <v>6</v>
      </c>
    </row>
    <row r="263" spans="13:17" x14ac:dyDescent="0.35">
      <c r="M263" s="5" t="s">
        <v>32</v>
      </c>
      <c r="N263" s="5" t="s">
        <v>38</v>
      </c>
      <c r="O263" s="5" t="s">
        <v>29</v>
      </c>
      <c r="P263" s="2">
        <v>861</v>
      </c>
      <c r="Q263" s="2">
        <v>195</v>
      </c>
    </row>
    <row r="264" spans="13:17" x14ac:dyDescent="0.35">
      <c r="M264" s="6" t="s">
        <v>16</v>
      </c>
      <c r="N264" s="6" t="s">
        <v>17</v>
      </c>
      <c r="O264" s="6" t="s">
        <v>42</v>
      </c>
      <c r="P264" s="3">
        <v>854</v>
      </c>
      <c r="Q264" s="3">
        <v>309</v>
      </c>
    </row>
    <row r="265" spans="13:17" x14ac:dyDescent="0.35">
      <c r="M265" s="6" t="s">
        <v>16</v>
      </c>
      <c r="N265" s="6" t="s">
        <v>11</v>
      </c>
      <c r="O265" s="6" t="s">
        <v>41</v>
      </c>
      <c r="P265" s="3">
        <v>847</v>
      </c>
      <c r="Q265" s="3">
        <v>129</v>
      </c>
    </row>
    <row r="266" spans="13:17" x14ac:dyDescent="0.35">
      <c r="M266" s="5" t="s">
        <v>10</v>
      </c>
      <c r="N266" s="5" t="s">
        <v>26</v>
      </c>
      <c r="O266" s="5" t="s">
        <v>9</v>
      </c>
      <c r="P266" s="2">
        <v>819</v>
      </c>
      <c r="Q266" s="2">
        <v>510</v>
      </c>
    </row>
    <row r="267" spans="13:17" x14ac:dyDescent="0.35">
      <c r="M267" s="6" t="s">
        <v>35</v>
      </c>
      <c r="N267" s="6" t="s">
        <v>11</v>
      </c>
      <c r="O267" s="6" t="s">
        <v>24</v>
      </c>
      <c r="P267" s="3">
        <v>819</v>
      </c>
      <c r="Q267" s="3">
        <v>306</v>
      </c>
    </row>
    <row r="268" spans="13:17" x14ac:dyDescent="0.35">
      <c r="M268" s="5" t="s">
        <v>34</v>
      </c>
      <c r="N268" s="5" t="s">
        <v>17</v>
      </c>
      <c r="O268" s="5" t="s">
        <v>41</v>
      </c>
      <c r="P268" s="2">
        <v>798</v>
      </c>
      <c r="Q268" s="2">
        <v>519</v>
      </c>
    </row>
    <row r="269" spans="13:17" x14ac:dyDescent="0.35">
      <c r="M269" s="6" t="s">
        <v>16</v>
      </c>
      <c r="N269" s="6" t="s">
        <v>7</v>
      </c>
      <c r="O269" s="6" t="s">
        <v>19</v>
      </c>
      <c r="P269" s="3">
        <v>714</v>
      </c>
      <c r="Q269" s="3">
        <v>231</v>
      </c>
    </row>
    <row r="270" spans="13:17" x14ac:dyDescent="0.35">
      <c r="M270" s="6" t="s">
        <v>14</v>
      </c>
      <c r="N270" s="6" t="s">
        <v>38</v>
      </c>
      <c r="O270" s="6" t="s">
        <v>25</v>
      </c>
      <c r="P270" s="3">
        <v>707</v>
      </c>
      <c r="Q270" s="3">
        <v>174</v>
      </c>
    </row>
    <row r="271" spans="13:17" x14ac:dyDescent="0.35">
      <c r="M271" s="5" t="s">
        <v>43</v>
      </c>
      <c r="N271" s="5" t="s">
        <v>38</v>
      </c>
      <c r="O271" s="5" t="s">
        <v>25</v>
      </c>
      <c r="P271" s="2">
        <v>700</v>
      </c>
      <c r="Q271" s="2">
        <v>87</v>
      </c>
    </row>
    <row r="272" spans="13:17" x14ac:dyDescent="0.35">
      <c r="M272" s="6" t="s">
        <v>34</v>
      </c>
      <c r="N272" s="6" t="s">
        <v>21</v>
      </c>
      <c r="O272" s="6" t="s">
        <v>36</v>
      </c>
      <c r="P272" s="3">
        <v>630</v>
      </c>
      <c r="Q272" s="3">
        <v>36</v>
      </c>
    </row>
    <row r="273" spans="13:17" x14ac:dyDescent="0.35">
      <c r="M273" s="6" t="s">
        <v>6</v>
      </c>
      <c r="N273" s="6" t="s">
        <v>26</v>
      </c>
      <c r="O273" s="6" t="s">
        <v>37</v>
      </c>
      <c r="P273" s="3">
        <v>623</v>
      </c>
      <c r="Q273" s="3">
        <v>51</v>
      </c>
    </row>
    <row r="274" spans="13:17" x14ac:dyDescent="0.35">
      <c r="M274" s="6" t="s">
        <v>16</v>
      </c>
      <c r="N274" s="6" t="s">
        <v>11</v>
      </c>
      <c r="O274" s="6" t="s">
        <v>29</v>
      </c>
      <c r="P274" s="3">
        <v>609</v>
      </c>
      <c r="Q274" s="3">
        <v>99</v>
      </c>
    </row>
    <row r="275" spans="13:17" x14ac:dyDescent="0.35">
      <c r="M275" s="6" t="s">
        <v>6</v>
      </c>
      <c r="N275" s="6" t="s">
        <v>26</v>
      </c>
      <c r="O275" s="6" t="s">
        <v>39</v>
      </c>
      <c r="P275" s="3">
        <v>609</v>
      </c>
      <c r="Q275" s="3">
        <v>87</v>
      </c>
    </row>
    <row r="276" spans="13:17" x14ac:dyDescent="0.35">
      <c r="M276" s="6" t="s">
        <v>43</v>
      </c>
      <c r="N276" s="6" t="s">
        <v>11</v>
      </c>
      <c r="O276" s="6" t="s">
        <v>33</v>
      </c>
      <c r="P276" s="3">
        <v>567</v>
      </c>
      <c r="Q276" s="3">
        <v>228</v>
      </c>
    </row>
    <row r="277" spans="13:17" x14ac:dyDescent="0.35">
      <c r="M277" s="6" t="s">
        <v>20</v>
      </c>
      <c r="N277" s="6" t="s">
        <v>7</v>
      </c>
      <c r="O277" s="6" t="s">
        <v>8</v>
      </c>
      <c r="P277" s="3">
        <v>560</v>
      </c>
      <c r="Q277" s="3">
        <v>81</v>
      </c>
    </row>
    <row r="278" spans="13:17" x14ac:dyDescent="0.35">
      <c r="M278" s="5" t="s">
        <v>34</v>
      </c>
      <c r="N278" s="5" t="s">
        <v>11</v>
      </c>
      <c r="O278" s="5" t="s">
        <v>29</v>
      </c>
      <c r="P278" s="2">
        <v>553</v>
      </c>
      <c r="Q278" s="2">
        <v>15</v>
      </c>
    </row>
    <row r="279" spans="13:17" x14ac:dyDescent="0.35">
      <c r="M279" s="5" t="s">
        <v>20</v>
      </c>
      <c r="N279" s="5" t="s">
        <v>38</v>
      </c>
      <c r="O279" s="5" t="s">
        <v>15</v>
      </c>
      <c r="P279" s="2">
        <v>525</v>
      </c>
      <c r="Q279" s="2">
        <v>48</v>
      </c>
    </row>
    <row r="280" spans="13:17" x14ac:dyDescent="0.35">
      <c r="M280" s="6" t="s">
        <v>32</v>
      </c>
      <c r="N280" s="6" t="s">
        <v>7</v>
      </c>
      <c r="O280" s="6" t="s">
        <v>28</v>
      </c>
      <c r="P280" s="3">
        <v>518</v>
      </c>
      <c r="Q280" s="3">
        <v>75</v>
      </c>
    </row>
    <row r="281" spans="13:17" x14ac:dyDescent="0.35">
      <c r="M281" s="5" t="s">
        <v>20</v>
      </c>
      <c r="N281" s="5" t="s">
        <v>17</v>
      </c>
      <c r="O281" s="5" t="s">
        <v>33</v>
      </c>
      <c r="P281" s="2">
        <v>497</v>
      </c>
      <c r="Q281" s="2">
        <v>63</v>
      </c>
    </row>
    <row r="282" spans="13:17" x14ac:dyDescent="0.35">
      <c r="M282" s="6" t="s">
        <v>32</v>
      </c>
      <c r="N282" s="6" t="s">
        <v>11</v>
      </c>
      <c r="O282" s="6" t="s">
        <v>28</v>
      </c>
      <c r="P282" s="3">
        <v>490</v>
      </c>
      <c r="Q282" s="3">
        <v>84</v>
      </c>
    </row>
    <row r="283" spans="13:17" x14ac:dyDescent="0.35">
      <c r="M283" s="5" t="s">
        <v>20</v>
      </c>
      <c r="N283" s="5" t="s">
        <v>26</v>
      </c>
      <c r="O283" s="5" t="s">
        <v>22</v>
      </c>
      <c r="P283" s="2">
        <v>469</v>
      </c>
      <c r="Q283" s="2">
        <v>75</v>
      </c>
    </row>
    <row r="284" spans="13:17" x14ac:dyDescent="0.35">
      <c r="M284" s="5" t="s">
        <v>10</v>
      </c>
      <c r="N284" s="5" t="s">
        <v>7</v>
      </c>
      <c r="O284" s="5" t="s">
        <v>33</v>
      </c>
      <c r="P284" s="2">
        <v>434</v>
      </c>
      <c r="Q284" s="2">
        <v>87</v>
      </c>
    </row>
    <row r="285" spans="13:17" x14ac:dyDescent="0.35">
      <c r="M285" s="6" t="s">
        <v>32</v>
      </c>
      <c r="N285" s="6" t="s">
        <v>21</v>
      </c>
      <c r="O285" s="6" t="s">
        <v>18</v>
      </c>
      <c r="P285" s="3">
        <v>385</v>
      </c>
      <c r="Q285" s="3">
        <v>249</v>
      </c>
    </row>
    <row r="286" spans="13:17" x14ac:dyDescent="0.35">
      <c r="M286" s="6" t="s">
        <v>10</v>
      </c>
      <c r="N286" s="6" t="s">
        <v>11</v>
      </c>
      <c r="O286" s="6" t="s">
        <v>24</v>
      </c>
      <c r="P286" s="3">
        <v>357</v>
      </c>
      <c r="Q286" s="3">
        <v>126</v>
      </c>
    </row>
    <row r="287" spans="13:17" x14ac:dyDescent="0.35">
      <c r="M287" s="6" t="s">
        <v>16</v>
      </c>
      <c r="N287" s="6" t="s">
        <v>38</v>
      </c>
      <c r="O287" s="6" t="s">
        <v>28</v>
      </c>
      <c r="P287" s="3">
        <v>336</v>
      </c>
      <c r="Q287" s="3">
        <v>144</v>
      </c>
    </row>
    <row r="288" spans="13:17" x14ac:dyDescent="0.35">
      <c r="M288" s="5" t="s">
        <v>30</v>
      </c>
      <c r="N288" s="5" t="s">
        <v>17</v>
      </c>
      <c r="O288" s="5" t="s">
        <v>12</v>
      </c>
      <c r="P288" s="2">
        <v>280</v>
      </c>
      <c r="Q288" s="2">
        <v>87</v>
      </c>
    </row>
    <row r="289" spans="13:17" x14ac:dyDescent="0.35">
      <c r="M289" s="5" t="s">
        <v>14</v>
      </c>
      <c r="N289" s="5" t="s">
        <v>7</v>
      </c>
      <c r="O289" s="5" t="s">
        <v>15</v>
      </c>
      <c r="P289" s="2">
        <v>259</v>
      </c>
      <c r="Q289" s="2">
        <v>207</v>
      </c>
    </row>
    <row r="290" spans="13:17" x14ac:dyDescent="0.35">
      <c r="M290" s="5" t="s">
        <v>34</v>
      </c>
      <c r="N290" s="5" t="s">
        <v>38</v>
      </c>
      <c r="O290" s="5" t="s">
        <v>9</v>
      </c>
      <c r="P290" s="2">
        <v>252</v>
      </c>
      <c r="Q290" s="2">
        <v>54</v>
      </c>
    </row>
    <row r="291" spans="13:17" x14ac:dyDescent="0.35">
      <c r="M291" s="5" t="s">
        <v>43</v>
      </c>
      <c r="N291" s="5" t="s">
        <v>7</v>
      </c>
      <c r="O291" s="5" t="s">
        <v>33</v>
      </c>
      <c r="P291" s="2">
        <v>245</v>
      </c>
      <c r="Q291" s="2">
        <v>288</v>
      </c>
    </row>
    <row r="292" spans="13:17" x14ac:dyDescent="0.35">
      <c r="M292" s="6" t="s">
        <v>34</v>
      </c>
      <c r="N292" s="6" t="s">
        <v>7</v>
      </c>
      <c r="O292" s="6" t="s">
        <v>29</v>
      </c>
      <c r="P292" s="3">
        <v>238</v>
      </c>
      <c r="Q292" s="3">
        <v>18</v>
      </c>
    </row>
    <row r="293" spans="13:17" x14ac:dyDescent="0.35">
      <c r="M293" s="6" t="s">
        <v>6</v>
      </c>
      <c r="N293" s="6" t="s">
        <v>17</v>
      </c>
      <c r="O293" s="6" t="s">
        <v>15</v>
      </c>
      <c r="P293" s="3">
        <v>217</v>
      </c>
      <c r="Q293" s="3">
        <v>36</v>
      </c>
    </row>
    <row r="294" spans="13:17" x14ac:dyDescent="0.35">
      <c r="M294" s="5" t="s">
        <v>34</v>
      </c>
      <c r="N294" s="5" t="s">
        <v>17</v>
      </c>
      <c r="O294" s="5" t="s">
        <v>25</v>
      </c>
      <c r="P294" s="2">
        <v>189</v>
      </c>
      <c r="Q294" s="2">
        <v>48</v>
      </c>
    </row>
    <row r="295" spans="13:17" x14ac:dyDescent="0.35">
      <c r="M295" s="5" t="s">
        <v>32</v>
      </c>
      <c r="N295" s="5" t="s">
        <v>7</v>
      </c>
      <c r="O295" s="5" t="s">
        <v>27</v>
      </c>
      <c r="P295" s="2">
        <v>182</v>
      </c>
      <c r="Q295" s="2">
        <v>48</v>
      </c>
    </row>
    <row r="296" spans="13:17" x14ac:dyDescent="0.35">
      <c r="M296" s="6" t="s">
        <v>10</v>
      </c>
      <c r="N296" s="6" t="s">
        <v>26</v>
      </c>
      <c r="O296" s="6" t="s">
        <v>28</v>
      </c>
      <c r="P296" s="3">
        <v>168</v>
      </c>
      <c r="Q296" s="3">
        <v>84</v>
      </c>
    </row>
    <row r="297" spans="13:17" x14ac:dyDescent="0.35">
      <c r="M297" s="6" t="s">
        <v>16</v>
      </c>
      <c r="N297" s="6" t="s">
        <v>26</v>
      </c>
      <c r="O297" s="6" t="s">
        <v>22</v>
      </c>
      <c r="P297" s="3">
        <v>154</v>
      </c>
      <c r="Q297" s="3">
        <v>21</v>
      </c>
    </row>
    <row r="298" spans="13:17" x14ac:dyDescent="0.35">
      <c r="M298" s="5" t="s">
        <v>16</v>
      </c>
      <c r="N298" s="5" t="s">
        <v>17</v>
      </c>
      <c r="O298" s="5" t="s">
        <v>39</v>
      </c>
      <c r="P298" s="2">
        <v>98</v>
      </c>
      <c r="Q298" s="2">
        <v>204</v>
      </c>
    </row>
    <row r="299" spans="13:17" x14ac:dyDescent="0.35">
      <c r="M299" s="6" t="s">
        <v>14</v>
      </c>
      <c r="N299" s="6" t="s">
        <v>11</v>
      </c>
      <c r="O299" s="6" t="s">
        <v>39</v>
      </c>
      <c r="P299" s="3">
        <v>98</v>
      </c>
      <c r="Q299" s="3">
        <v>159</v>
      </c>
    </row>
    <row r="300" spans="13:17" x14ac:dyDescent="0.35">
      <c r="M300" s="6" t="s">
        <v>43</v>
      </c>
      <c r="N300" s="6" t="s">
        <v>26</v>
      </c>
      <c r="O300" s="6" t="s">
        <v>9</v>
      </c>
      <c r="P300" s="3">
        <v>63</v>
      </c>
      <c r="Q300" s="3">
        <v>123</v>
      </c>
    </row>
    <row r="301" spans="13:17" x14ac:dyDescent="0.35">
      <c r="M301" s="5" t="s">
        <v>34</v>
      </c>
      <c r="N301" s="5" t="s">
        <v>26</v>
      </c>
      <c r="O301" s="5" t="s">
        <v>9</v>
      </c>
      <c r="P301" s="2">
        <v>56</v>
      </c>
      <c r="Q301" s="2">
        <v>51</v>
      </c>
    </row>
    <row r="302" spans="13:17" x14ac:dyDescent="0.35">
      <c r="M302" s="6" t="s">
        <v>10</v>
      </c>
      <c r="N302" s="6" t="s">
        <v>7</v>
      </c>
      <c r="O302" s="6" t="s">
        <v>8</v>
      </c>
      <c r="P302" s="3">
        <v>42</v>
      </c>
      <c r="Q302" s="3">
        <v>150</v>
      </c>
    </row>
    <row r="303" spans="13:17" x14ac:dyDescent="0.35">
      <c r="M303" s="6" t="s">
        <v>35</v>
      </c>
      <c r="N303" s="6" t="s">
        <v>21</v>
      </c>
      <c r="O303" s="6" t="s">
        <v>23</v>
      </c>
      <c r="P303" s="3">
        <v>21</v>
      </c>
      <c r="Q303" s="3">
        <v>168</v>
      </c>
    </row>
    <row r="304" spans="13:17" x14ac:dyDescent="0.35">
      <c r="M304" s="9" t="s">
        <v>6</v>
      </c>
      <c r="N304" s="9" t="s">
        <v>21</v>
      </c>
      <c r="O304" s="9" t="s">
        <v>40</v>
      </c>
      <c r="P304" s="10">
        <v>0</v>
      </c>
      <c r="Q304" s="10">
        <v>135</v>
      </c>
    </row>
  </sheetData>
  <conditionalFormatting sqref="P4:P304">
    <cfRule type="top10" dxfId="4" priority="1" rank="20"/>
    <cfRule type="dataBar" priority="3">
      <dataBar>
        <cfvo type="min"/>
        <cfvo type="max"/>
        <color rgb="FF63C384"/>
      </dataBar>
      <extLst>
        <ext xmlns:x14="http://schemas.microsoft.com/office/spreadsheetml/2009/9/main" uri="{B025F937-C7B1-47D3-B67F-A62EFF666E3E}">
          <x14:id>{DCF087A2-0AA9-4FBE-961A-296AAD8E11A6}</x14:id>
        </ext>
      </extLst>
    </cfRule>
  </conditionalFormatting>
  <conditionalFormatting sqref="Q4:Q304">
    <cfRule type="colorScale" priority="2">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CF087A2-0AA9-4FBE-961A-296AAD8E11A6}">
            <x14:dataBar minLength="0" maxLength="100" gradient="0">
              <x14:cfvo type="autoMin"/>
              <x14:cfvo type="autoMax"/>
              <x14:negativeFillColor rgb="FFFF0000"/>
              <x14:axisColor rgb="FF000000"/>
            </x14:dataBar>
          </x14:cfRule>
          <xm:sqref>P4:P304</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9E0E-7C7F-4716-83F9-CBCC6BE861E7}">
  <dimension ref="B4:J17"/>
  <sheetViews>
    <sheetView workbookViewId="0">
      <selection activeCell="I6" sqref="I6"/>
    </sheetView>
  </sheetViews>
  <sheetFormatPr defaultRowHeight="14.5" x14ac:dyDescent="0.35"/>
  <cols>
    <col min="2" max="2" width="15.7265625" bestFit="1" customWidth="1"/>
    <col min="3" max="3" width="14" bestFit="1" customWidth="1"/>
    <col min="9" max="9" width="15.7265625" bestFit="1" customWidth="1"/>
    <col min="10" max="10" width="14" bestFit="1" customWidth="1"/>
  </cols>
  <sheetData>
    <row r="4" spans="2:10" x14ac:dyDescent="0.35">
      <c r="B4" s="24" t="s">
        <v>54</v>
      </c>
      <c r="C4" t="s">
        <v>56</v>
      </c>
      <c r="I4" s="24" t="s">
        <v>54</v>
      </c>
      <c r="J4" t="s">
        <v>56</v>
      </c>
    </row>
    <row r="5" spans="2:10" x14ac:dyDescent="0.35">
      <c r="B5" s="25" t="s">
        <v>26</v>
      </c>
      <c r="C5" s="1"/>
      <c r="I5" s="25" t="s">
        <v>26</v>
      </c>
      <c r="J5" s="1"/>
    </row>
    <row r="6" spans="2:10" x14ac:dyDescent="0.35">
      <c r="B6" s="28" t="s">
        <v>32</v>
      </c>
      <c r="C6" s="1">
        <v>25221</v>
      </c>
      <c r="I6" s="28" t="s">
        <v>16</v>
      </c>
      <c r="J6" s="1">
        <v>6069</v>
      </c>
    </row>
    <row r="7" spans="2:10" x14ac:dyDescent="0.35">
      <c r="B7" s="25" t="s">
        <v>17</v>
      </c>
      <c r="C7" s="1"/>
      <c r="I7" s="25" t="s">
        <v>17</v>
      </c>
      <c r="J7" s="1"/>
    </row>
    <row r="8" spans="2:10" x14ac:dyDescent="0.35">
      <c r="B8" s="28" t="s">
        <v>32</v>
      </c>
      <c r="C8" s="1">
        <v>39620</v>
      </c>
      <c r="I8" s="28" t="s">
        <v>10</v>
      </c>
      <c r="J8" s="1">
        <v>5019</v>
      </c>
    </row>
    <row r="9" spans="2:10" x14ac:dyDescent="0.35">
      <c r="B9" s="25" t="s">
        <v>38</v>
      </c>
      <c r="C9" s="1"/>
      <c r="I9" s="25" t="s">
        <v>38</v>
      </c>
      <c r="J9" s="1"/>
    </row>
    <row r="10" spans="2:10" x14ac:dyDescent="0.35">
      <c r="B10" s="28" t="s">
        <v>32</v>
      </c>
      <c r="C10" s="1">
        <v>41559</v>
      </c>
      <c r="I10" s="28" t="s">
        <v>10</v>
      </c>
      <c r="J10" s="1">
        <v>5516</v>
      </c>
    </row>
    <row r="11" spans="2:10" x14ac:dyDescent="0.35">
      <c r="B11" s="25" t="s">
        <v>7</v>
      </c>
      <c r="C11" s="1"/>
      <c r="I11" s="25" t="s">
        <v>7</v>
      </c>
      <c r="J11" s="1"/>
    </row>
    <row r="12" spans="2:10" x14ac:dyDescent="0.35">
      <c r="B12" s="28" t="s">
        <v>30</v>
      </c>
      <c r="C12" s="1">
        <v>43568</v>
      </c>
      <c r="I12" s="28" t="s">
        <v>43</v>
      </c>
      <c r="J12" s="1">
        <v>7987</v>
      </c>
    </row>
    <row r="13" spans="2:10" x14ac:dyDescent="0.35">
      <c r="B13" s="25" t="s">
        <v>21</v>
      </c>
      <c r="C13" s="1"/>
      <c r="I13" s="25" t="s">
        <v>21</v>
      </c>
      <c r="J13" s="1"/>
    </row>
    <row r="14" spans="2:10" x14ac:dyDescent="0.35">
      <c r="B14" s="28" t="s">
        <v>34</v>
      </c>
      <c r="C14" s="1">
        <v>45752</v>
      </c>
      <c r="I14" s="28" t="s">
        <v>16</v>
      </c>
      <c r="J14" s="1">
        <v>3976</v>
      </c>
    </row>
    <row r="15" spans="2:10" x14ac:dyDescent="0.35">
      <c r="B15" s="25" t="s">
        <v>11</v>
      </c>
      <c r="C15" s="1"/>
      <c r="I15" s="25" t="s">
        <v>11</v>
      </c>
      <c r="J15" s="1"/>
    </row>
    <row r="16" spans="2:10" x14ac:dyDescent="0.35">
      <c r="B16" s="28" t="s">
        <v>6</v>
      </c>
      <c r="C16" s="1">
        <v>38325</v>
      </c>
      <c r="I16" s="28" t="s">
        <v>34</v>
      </c>
      <c r="J16" s="1">
        <v>2142</v>
      </c>
    </row>
    <row r="17" spans="2:10" x14ac:dyDescent="0.35">
      <c r="B17" s="25" t="s">
        <v>55</v>
      </c>
      <c r="C17" s="1">
        <v>234045</v>
      </c>
      <c r="I17" s="25" t="s">
        <v>55</v>
      </c>
      <c r="J17" s="1">
        <v>30709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338DE-4235-4006-8312-1B8495AA2C63}">
  <dimension ref="C5:D28"/>
  <sheetViews>
    <sheetView topLeftCell="A4" workbookViewId="0">
      <selection activeCell="G17" sqref="G17"/>
    </sheetView>
  </sheetViews>
  <sheetFormatPr defaultRowHeight="14.5" x14ac:dyDescent="0.35"/>
  <cols>
    <col min="3" max="3" width="20.36328125" bestFit="1" customWidth="1"/>
    <col min="4" max="4" width="9.6328125" bestFit="1" customWidth="1"/>
    <col min="5" max="5" width="11.1796875" bestFit="1" customWidth="1"/>
  </cols>
  <sheetData>
    <row r="5" spans="3:4" x14ac:dyDescent="0.35">
      <c r="C5" s="24" t="s">
        <v>54</v>
      </c>
      <c r="D5" t="s">
        <v>62</v>
      </c>
    </row>
    <row r="6" spans="3:4" x14ac:dyDescent="0.35">
      <c r="C6" s="25" t="s">
        <v>13</v>
      </c>
      <c r="D6" s="43">
        <v>10493</v>
      </c>
    </row>
    <row r="7" spans="3:4" x14ac:dyDescent="0.35">
      <c r="C7" s="25" t="s">
        <v>8</v>
      </c>
      <c r="D7" s="43">
        <v>17409</v>
      </c>
    </row>
    <row r="8" spans="3:4" x14ac:dyDescent="0.35">
      <c r="C8" s="25" t="s">
        <v>37</v>
      </c>
      <c r="D8" s="43">
        <v>4431</v>
      </c>
    </row>
    <row r="9" spans="3:4" x14ac:dyDescent="0.35">
      <c r="C9" s="25" t="s">
        <v>29</v>
      </c>
      <c r="D9" s="43">
        <v>5747</v>
      </c>
    </row>
    <row r="10" spans="3:4" x14ac:dyDescent="0.35">
      <c r="C10" s="25" t="s">
        <v>28</v>
      </c>
      <c r="D10" s="43">
        <v>7266.76</v>
      </c>
    </row>
    <row r="11" spans="3:4" x14ac:dyDescent="0.35">
      <c r="C11" s="25" t="s">
        <v>15</v>
      </c>
      <c r="D11" s="43">
        <v>-1624.0400000000009</v>
      </c>
    </row>
    <row r="12" spans="3:4" x14ac:dyDescent="0.35">
      <c r="C12" s="25" t="s">
        <v>39</v>
      </c>
      <c r="D12" s="43">
        <v>98</v>
      </c>
    </row>
    <row r="13" spans="3:4" x14ac:dyDescent="0.35">
      <c r="C13" s="25" t="s">
        <v>42</v>
      </c>
      <c r="D13" s="43">
        <v>12649</v>
      </c>
    </row>
    <row r="14" spans="3:4" x14ac:dyDescent="0.35">
      <c r="C14" s="25" t="s">
        <v>12</v>
      </c>
      <c r="D14" s="43">
        <v>10945.900000000001</v>
      </c>
    </row>
    <row r="15" spans="3:4" x14ac:dyDescent="0.35">
      <c r="C15" s="25" t="s">
        <v>18</v>
      </c>
      <c r="D15" s="43">
        <v>6223</v>
      </c>
    </row>
    <row r="16" spans="3:4" x14ac:dyDescent="0.35">
      <c r="C16" s="25" t="s">
        <v>25</v>
      </c>
      <c r="D16" s="43">
        <v>1589</v>
      </c>
    </row>
    <row r="17" spans="3:4" x14ac:dyDescent="0.35">
      <c r="C17" s="25" t="s">
        <v>36</v>
      </c>
      <c r="D17" s="43">
        <v>2023</v>
      </c>
    </row>
    <row r="18" spans="3:4" x14ac:dyDescent="0.35">
      <c r="C18" s="25" t="s">
        <v>40</v>
      </c>
      <c r="D18" s="43">
        <v>-1761.4099999999999</v>
      </c>
    </row>
    <row r="19" spans="3:4" x14ac:dyDescent="0.35">
      <c r="C19" s="25" t="s">
        <v>9</v>
      </c>
      <c r="D19" s="43">
        <v>4760</v>
      </c>
    </row>
    <row r="20" spans="3:4" x14ac:dyDescent="0.35">
      <c r="C20" s="25" t="s">
        <v>23</v>
      </c>
      <c r="D20" s="43">
        <v>6860</v>
      </c>
    </row>
    <row r="21" spans="3:4" x14ac:dyDescent="0.35">
      <c r="C21" s="25" t="s">
        <v>31</v>
      </c>
      <c r="D21" s="43">
        <v>5747</v>
      </c>
    </row>
    <row r="22" spans="3:4" x14ac:dyDescent="0.35">
      <c r="C22" s="25" t="s">
        <v>41</v>
      </c>
      <c r="D22" s="43">
        <v>14371</v>
      </c>
    </row>
    <row r="23" spans="3:4" x14ac:dyDescent="0.35">
      <c r="C23" s="25" t="s">
        <v>24</v>
      </c>
      <c r="D23" s="43">
        <v>7357.96</v>
      </c>
    </row>
    <row r="24" spans="3:4" x14ac:dyDescent="0.35">
      <c r="C24" s="25" t="s">
        <v>19</v>
      </c>
      <c r="D24" s="43">
        <v>32557</v>
      </c>
    </row>
    <row r="25" spans="3:4" x14ac:dyDescent="0.35">
      <c r="C25" s="25" t="s">
        <v>27</v>
      </c>
      <c r="D25" s="43">
        <v>4753</v>
      </c>
    </row>
    <row r="26" spans="3:4" x14ac:dyDescent="0.35">
      <c r="C26" s="25" t="s">
        <v>33</v>
      </c>
      <c r="D26" s="43">
        <v>567</v>
      </c>
    </row>
    <row r="27" spans="3:4" x14ac:dyDescent="0.35">
      <c r="C27" s="25" t="s">
        <v>22</v>
      </c>
      <c r="D27" s="43">
        <v>1153.6000000000001</v>
      </c>
    </row>
    <row r="28" spans="3:4" x14ac:dyDescent="0.35">
      <c r="C28" s="25" t="s">
        <v>55</v>
      </c>
      <c r="D28" s="43">
        <v>-386118.27999999991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742EA-B90E-4E4C-968F-FC9908143045}">
  <dimension ref="C1:S18"/>
  <sheetViews>
    <sheetView tabSelected="1" topLeftCell="B1" workbookViewId="0">
      <selection activeCell="D3" sqref="D3"/>
    </sheetView>
  </sheetViews>
  <sheetFormatPr defaultRowHeight="14.5" x14ac:dyDescent="0.35"/>
  <cols>
    <col min="2" max="2" width="5.1796875" customWidth="1"/>
    <col min="3" max="3" width="19.54296875" customWidth="1"/>
    <col min="9" max="9" width="15.90625" customWidth="1"/>
    <col min="13" max="13" width="10.7265625" customWidth="1"/>
  </cols>
  <sheetData>
    <row r="1" spans="3:19" ht="26" x14ac:dyDescent="0.6">
      <c r="I1" s="50" t="s">
        <v>69</v>
      </c>
      <c r="J1" s="50"/>
      <c r="K1" s="50"/>
      <c r="L1" s="32"/>
      <c r="M1" s="32"/>
      <c r="N1" s="32"/>
    </row>
    <row r="3" spans="3:19" x14ac:dyDescent="0.35">
      <c r="C3" s="45" t="s">
        <v>63</v>
      </c>
      <c r="D3" s="46" t="s">
        <v>26</v>
      </c>
      <c r="S3" t="str" cm="1">
        <f t="array" ref="S3:S8">_xlfn.UNIQUE(sales[Geography])</f>
        <v>UK</v>
      </c>
    </row>
    <row r="4" spans="3:19" x14ac:dyDescent="0.35">
      <c r="S4" t="str">
        <v>New Zealand</v>
      </c>
    </row>
    <row r="5" spans="3:19" x14ac:dyDescent="0.35">
      <c r="S5" t="str">
        <v>Australia</v>
      </c>
    </row>
    <row r="6" spans="3:19" x14ac:dyDescent="0.35">
      <c r="C6" s="45" t="s">
        <v>64</v>
      </c>
      <c r="D6" s="44"/>
      <c r="E6" s="44"/>
      <c r="I6" s="45" t="s">
        <v>0</v>
      </c>
      <c r="J6" s="44"/>
      <c r="K6" s="44"/>
      <c r="L6" s="44"/>
      <c r="M6" s="44"/>
      <c r="S6" t="str">
        <v>USA</v>
      </c>
    </row>
    <row r="7" spans="3:19" x14ac:dyDescent="0.35">
      <c r="S7" t="str">
        <v>Canada</v>
      </c>
    </row>
    <row r="8" spans="3:19" x14ac:dyDescent="0.35">
      <c r="C8" s="45" t="s">
        <v>65</v>
      </c>
      <c r="D8" s="44"/>
      <c r="E8" s="45">
        <f>COUNTIFS(sales[Geography],D3)</f>
        <v>46</v>
      </c>
      <c r="K8" s="45" t="s">
        <v>3</v>
      </c>
      <c r="L8" s="45" t="s">
        <v>4</v>
      </c>
      <c r="M8" s="45" t="s">
        <v>68</v>
      </c>
      <c r="S8" t="str">
        <v>India</v>
      </c>
    </row>
    <row r="9" spans="3:19" x14ac:dyDescent="0.35">
      <c r="I9" s="47" t="str" cm="1">
        <f t="array" ref="I9:I18">_xlfn.UNIQUE(sales[Sales Person])</f>
        <v>Ram Mahesh</v>
      </c>
      <c r="J9" s="47"/>
      <c r="K9" s="47">
        <f>SUMIFS(sales[Amount], sales[Sales Person], $I9, sales[Geography], $D$3)</f>
        <v>20097</v>
      </c>
      <c r="L9" s="47">
        <f>SUMIFS(sales[Units], sales[Sales Person], $I9, sales[Geography], $D$3)</f>
        <v>711</v>
      </c>
      <c r="M9" s="49">
        <f>IF(K9&gt;11000, 1, -1)</f>
        <v>1</v>
      </c>
    </row>
    <row r="10" spans="3:19" x14ac:dyDescent="0.35">
      <c r="D10" s="44" t="s">
        <v>66</v>
      </c>
      <c r="E10" s="44" t="s">
        <v>44</v>
      </c>
      <c r="I10" s="47" t="str">
        <v>Gunar Cockshoot</v>
      </c>
      <c r="J10" s="47"/>
      <c r="K10" s="47">
        <f>SUMIFS(sales[Amount], sales[Sales Person], $I10, sales[Geography], $D$3)</f>
        <v>8841</v>
      </c>
      <c r="L10" s="47">
        <f>SUMIFS(sales[Units], sales[Sales Person], $I10, sales[Geography], $D$3)</f>
        <v>303</v>
      </c>
      <c r="M10" s="49">
        <f t="shared" ref="M10:M18" si="0">IF(K10&gt;11000, 1, -1)</f>
        <v>-1</v>
      </c>
    </row>
    <row r="11" spans="3:19" x14ac:dyDescent="0.35">
      <c r="C11" s="47" t="s">
        <v>67</v>
      </c>
      <c r="D11" s="48">
        <f>SUMIFS(sales[Amount],sales[Geography],D3)</f>
        <v>168679</v>
      </c>
      <c r="E11" s="48">
        <f>AVERAGEIFS(sales[Amount], sales[Geography],D3)</f>
        <v>3666.9347826086955</v>
      </c>
      <c r="I11" s="47" t="str">
        <v>Brien Boise</v>
      </c>
      <c r="J11" s="47"/>
      <c r="K11" s="47">
        <f>SUMIFS(sales[Amount], sales[Sales Person], $I11, sales[Geography], $D$3)</f>
        <v>15141</v>
      </c>
      <c r="L11" s="47">
        <f>SUMIFS(sales[Units], sales[Sales Person], $I11, sales[Geography], $D$3)</f>
        <v>1182</v>
      </c>
      <c r="M11" s="49">
        <f t="shared" si="0"/>
        <v>1</v>
      </c>
    </row>
    <row r="12" spans="3:19" x14ac:dyDescent="0.35">
      <c r="C12" s="47" t="s">
        <v>60</v>
      </c>
      <c r="D12" s="48">
        <f>SUMIFS(sales[Cost],sales[Geography],D3)</f>
        <v>60684.720000000008</v>
      </c>
      <c r="E12" s="48">
        <f>AVERAGEIFS(sales[Cost], sales[Geography],D3)</f>
        <v>1319.2330434782612</v>
      </c>
      <c r="I12" s="47" t="str">
        <v>Barr Faughny</v>
      </c>
      <c r="J12" s="47"/>
      <c r="K12" s="47">
        <f>SUMIFS(sales[Amount], sales[Sales Person], $I12, sales[Geography], $D$3)</f>
        <v>18928</v>
      </c>
      <c r="L12" s="47">
        <f>SUMIFS(sales[Units], sales[Sales Person], $I12, sales[Geography], $D$3)</f>
        <v>738</v>
      </c>
      <c r="M12" s="49">
        <f t="shared" si="0"/>
        <v>1</v>
      </c>
    </row>
    <row r="13" spans="3:19" x14ac:dyDescent="0.35">
      <c r="C13" s="47" t="s">
        <v>62</v>
      </c>
      <c r="D13" s="48">
        <f>SUMIFS(sales[Profit],sales[Geography],D3)</f>
        <v>107994.27999999998</v>
      </c>
      <c r="E13" s="48">
        <f>AVERAGEIFS(sales[Profit], sales[Geography],D3)</f>
        <v>2347.7017391304344</v>
      </c>
      <c r="I13" s="47" t="str">
        <v>Oby Sorrel</v>
      </c>
      <c r="J13" s="47"/>
      <c r="K13" s="47">
        <f>SUMIFS(sales[Amount], sales[Sales Person], $I13, sales[Geography], $D$3)</f>
        <v>14714</v>
      </c>
      <c r="L13" s="47">
        <f>SUMIFS(sales[Units], sales[Sales Person], $I13, sales[Geography], $D$3)</f>
        <v>915</v>
      </c>
      <c r="M13" s="49">
        <f t="shared" si="0"/>
        <v>1</v>
      </c>
    </row>
    <row r="14" spans="3:19" x14ac:dyDescent="0.35">
      <c r="C14" s="47" t="s">
        <v>4</v>
      </c>
      <c r="D14" s="48">
        <f>SUMIFS(sales[Units],sales[Geography],D3)</f>
        <v>6264</v>
      </c>
      <c r="E14" s="48">
        <f>AVERAGEIFS(sales[Units], sales[Geography],D3)</f>
        <v>136.17391304347825</v>
      </c>
      <c r="I14" s="47" t="str">
        <v>Husein Augar</v>
      </c>
      <c r="J14" s="47"/>
      <c r="K14" s="47">
        <f>SUMIFS(sales[Amount], sales[Sales Person], $I14, sales[Geography], $D$3)</f>
        <v>24983</v>
      </c>
      <c r="L14" s="47">
        <f>SUMIFS(sales[Units], sales[Sales Person], $I14, sales[Geography], $D$3)</f>
        <v>477</v>
      </c>
      <c r="M14" s="49">
        <f t="shared" si="0"/>
        <v>1</v>
      </c>
    </row>
    <row r="15" spans="3:19" x14ac:dyDescent="0.35">
      <c r="I15" s="47" t="str">
        <v>Carla Molina</v>
      </c>
      <c r="J15" s="47"/>
      <c r="K15" s="47">
        <f>SUMIFS(sales[Amount], sales[Sales Person], $I15, sales[Geography], $D$3)</f>
        <v>6069</v>
      </c>
      <c r="L15" s="47">
        <f>SUMIFS(sales[Units], sales[Sales Person], $I15, sales[Geography], $D$3)</f>
        <v>24</v>
      </c>
      <c r="M15" s="49">
        <f t="shared" si="0"/>
        <v>-1</v>
      </c>
    </row>
    <row r="16" spans="3:19" x14ac:dyDescent="0.35">
      <c r="I16" s="47" t="str">
        <v>Gigi Bohling</v>
      </c>
      <c r="J16" s="47"/>
      <c r="K16" s="47">
        <f>SUMIFS(sales[Amount], sales[Sales Person], $I16, sales[Geography], $D$3)</f>
        <v>25221</v>
      </c>
      <c r="L16" s="47">
        <f>SUMIFS(sales[Units], sales[Sales Person], $I16, sales[Geography], $D$3)</f>
        <v>288</v>
      </c>
      <c r="M16" s="49">
        <f t="shared" si="0"/>
        <v>1</v>
      </c>
    </row>
    <row r="17" spans="9:13" x14ac:dyDescent="0.35">
      <c r="I17" s="47" t="str">
        <v>Ches Bonnell</v>
      </c>
      <c r="J17" s="47"/>
      <c r="K17" s="47">
        <f>SUMIFS(sales[Amount], sales[Sales Person], $I17, sales[Geography], $D$3)</f>
        <v>18865</v>
      </c>
      <c r="L17" s="47">
        <f>SUMIFS(sales[Units], sales[Sales Person], $I17, sales[Geography], $D$3)</f>
        <v>915</v>
      </c>
      <c r="M17" s="49">
        <f t="shared" si="0"/>
        <v>1</v>
      </c>
    </row>
    <row r="18" spans="9:13" x14ac:dyDescent="0.35">
      <c r="I18" s="47" t="str">
        <v>Curtice Advani</v>
      </c>
      <c r="J18" s="47"/>
      <c r="K18" s="47">
        <f>SUMIFS(sales[Amount], sales[Sales Person], $I18, sales[Geography], $D$3)</f>
        <v>15820</v>
      </c>
      <c r="L18" s="47">
        <f>SUMIFS(sales[Units], sales[Sales Person], $I18, sales[Geography], $D$3)</f>
        <v>711</v>
      </c>
      <c r="M18" s="49">
        <f t="shared" si="0"/>
        <v>1</v>
      </c>
    </row>
  </sheetData>
  <conditionalFormatting sqref="K9:K18">
    <cfRule type="dataBar" priority="1">
      <dataBar>
        <cfvo type="min"/>
        <cfvo type="max"/>
        <color rgb="FF63C384"/>
      </dataBar>
      <extLst>
        <ext xmlns:x14="http://schemas.microsoft.com/office/spreadsheetml/2009/9/main" uri="{B025F937-C7B1-47D3-B67F-A62EFF666E3E}">
          <x14:id>{979F7C03-1702-4677-96B5-2DCC4696449F}</x14:id>
        </ext>
      </extLst>
    </cfRule>
  </conditionalFormatting>
  <dataValidations count="1">
    <dataValidation type="list" allowBlank="1" showInputMessage="1" showErrorMessage="1" sqref="D3" xr:uid="{1676122B-D4B1-462D-8422-E77DC1A1785F}">
      <formula1>$S$3:$S$8</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323DA19E-7D09-40C9-85C3-E614C90F1BB6}">
            <x14:iconSet iconSet="3Symbols" showValue="0" custom="1">
              <x14:cfvo type="percent">
                <xm:f>0</xm:f>
              </x14:cfvo>
              <x14:cfvo type="percent">
                <xm:f>33</xm:f>
              </x14:cfvo>
              <x14:cfvo type="percent">
                <xm:f>67</xm:f>
              </x14:cfvo>
              <x14:cfIcon iconSet="3Symbols" iconId="0"/>
              <x14:cfIcon iconSet="NoIcons" iconId="0"/>
              <x14:cfIcon iconSet="3Symbols" iconId="2"/>
            </x14:iconSet>
          </x14:cfRule>
          <xm:sqref>M9:M18</xm:sqref>
        </x14:conditionalFormatting>
        <x14:conditionalFormatting xmlns:xm="http://schemas.microsoft.com/office/excel/2006/main">
          <x14:cfRule type="dataBar" id="{979F7C03-1702-4677-96B5-2DCC4696449F}">
            <x14:dataBar minLength="0" maxLength="100" gradient="0">
              <x14:cfvo type="autoMin"/>
              <x14:cfvo type="autoMax"/>
              <x14:negativeFillColor rgb="FFFF0000"/>
              <x14:axisColor rgb="FF000000"/>
            </x14:dataBar>
          </x14:cfRule>
          <xm:sqref>K9:K18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2CB133-0629-4B36-AC79-303B7B0132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products</vt:lpstr>
      <vt:lpstr>Sales</vt:lpstr>
      <vt:lpstr>Calculations</vt:lpstr>
      <vt:lpstr>Explanatory Analysis</vt:lpstr>
      <vt:lpstr>Sales by Country</vt:lpstr>
      <vt:lpstr>Pivot Table Sales by Country</vt:lpstr>
      <vt:lpstr>Top 5 Items $ pre Unit </vt:lpstr>
      <vt:lpstr>Abnomalies in Data</vt:lpstr>
      <vt:lpstr>Best Sales Person by Country</vt:lpstr>
      <vt:lpstr>Profit by Product</vt:lpstr>
      <vt:lpstr>Dynamic Country Sales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2024-02-15T11:33:00Z</dcterms:created>
  <dcterms:modified xsi:type="dcterms:W3CDTF">2024-02-19T14:59:03Z</dcterms:modified>
</cp:coreProperties>
</file>