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1015" windowHeight="8190" firstSheet="1" activeTab="3"/>
  </bookViews>
  <sheets>
    <sheet name="Целесообразность" sheetId="1" r:id="rId1"/>
    <sheet name="Трудоёмкость" sheetId="2" r:id="rId2"/>
    <sheet name="Календарное планирование" sheetId="4" r:id="rId3"/>
    <sheet name="Цена" sheetId="3" r:id="rId4"/>
  </sheets>
  <calcPr calcId="124519"/>
</workbook>
</file>

<file path=xl/calcChain.xml><?xml version="1.0" encoding="utf-8"?>
<calcChain xmlns="http://schemas.openxmlformats.org/spreadsheetml/2006/main">
  <c r="C30" i="3"/>
  <c r="C27"/>
  <c r="C29" s="1"/>
  <c r="I14" i="4"/>
  <c r="I3"/>
  <c r="I4"/>
  <c r="I5"/>
  <c r="I6"/>
  <c r="I7"/>
  <c r="I8"/>
  <c r="I9"/>
  <c r="I10"/>
  <c r="I11"/>
  <c r="I12"/>
  <c r="I13"/>
  <c r="I2"/>
  <c r="G3"/>
  <c r="G4"/>
  <c r="G5"/>
  <c r="G6"/>
  <c r="G7"/>
  <c r="G8"/>
  <c r="G9"/>
  <c r="G10"/>
  <c r="G11"/>
  <c r="G12"/>
  <c r="G13"/>
  <c r="G2"/>
  <c r="E14"/>
  <c r="F5"/>
  <c r="F6"/>
  <c r="F7"/>
  <c r="F8"/>
  <c r="F9"/>
  <c r="F10"/>
  <c r="F11"/>
  <c r="F12"/>
  <c r="F13"/>
  <c r="F4"/>
  <c r="F3"/>
  <c r="F2"/>
  <c r="E2"/>
  <c r="E3"/>
  <c r="E4"/>
  <c r="E5"/>
  <c r="E6"/>
  <c r="E8"/>
  <c r="E9"/>
  <c r="E10"/>
  <c r="E11"/>
  <c r="E12"/>
  <c r="E13"/>
  <c r="E7"/>
  <c r="D3"/>
  <c r="D4"/>
  <c r="D5"/>
  <c r="D6"/>
  <c r="D7"/>
  <c r="D8"/>
  <c r="D9"/>
  <c r="D10"/>
  <c r="D11"/>
  <c r="D12"/>
  <c r="D13"/>
  <c r="D14"/>
  <c r="D2"/>
  <c r="C14"/>
  <c r="G4" i="3"/>
  <c r="G5"/>
  <c r="G6"/>
  <c r="G7"/>
  <c r="G8"/>
  <c r="G9"/>
  <c r="G10"/>
  <c r="G11"/>
  <c r="G12"/>
  <c r="G3"/>
  <c r="C28"/>
  <c r="C8" i="2"/>
  <c r="C13" s="1"/>
  <c r="G4" i="1"/>
  <c r="G5"/>
  <c r="G6"/>
  <c r="G7"/>
  <c r="G3"/>
  <c r="C10" i="2" l="1"/>
  <c r="C12"/>
  <c r="C9"/>
  <c r="C11"/>
  <c r="B11" i="1"/>
  <c r="B12" s="1"/>
  <c r="C15" i="2" l="1"/>
  <c r="E29" i="3"/>
  <c r="B34"/>
  <c r="E28"/>
  <c r="E27"/>
  <c r="D30"/>
</calcChain>
</file>

<file path=xl/sharedStrings.xml><?xml version="1.0" encoding="utf-8"?>
<sst xmlns="http://schemas.openxmlformats.org/spreadsheetml/2006/main" count="74" uniqueCount="61">
  <si>
    <t>Характеристики качества ПП</t>
  </si>
  <si>
    <t>1. Пригодность для применения</t>
  </si>
  <si>
    <t>2.  Понятность</t>
  </si>
  <si>
    <t>3.  Временная экономичность</t>
  </si>
  <si>
    <t>4.  Удобство для анализа</t>
  </si>
  <si>
    <t>5. Адаптируемость</t>
  </si>
  <si>
    <t>Еденица измерения</t>
  </si>
  <si>
    <t>Значения характеристик качества ПП</t>
  </si>
  <si>
    <t>Аналог</t>
  </si>
  <si>
    <t>Разрабатываемый продукт</t>
  </si>
  <si>
    <t>Значимость характеристик</t>
  </si>
  <si>
    <t>Балл</t>
  </si>
  <si>
    <t>J'ту</t>
  </si>
  <si>
    <t>Кв</t>
  </si>
  <si>
    <t>Jту</t>
  </si>
  <si>
    <t>Количество этапов и элементарных процедур преобразования информации</t>
  </si>
  <si>
    <t>q</t>
  </si>
  <si>
    <t xml:space="preserve">Коэффициент сложности программы </t>
  </si>
  <si>
    <t>Кс</t>
  </si>
  <si>
    <t>Коэффициент коррекции</t>
  </si>
  <si>
    <t>Кк</t>
  </si>
  <si>
    <t>Количество коррекций</t>
  </si>
  <si>
    <t>n</t>
  </si>
  <si>
    <t>К</t>
  </si>
  <si>
    <t>Увеличение затрат на изучение и постановку задачи вследствие ее сложности и новизны</t>
  </si>
  <si>
    <t>В</t>
  </si>
  <si>
    <t>Условное количество оперсторов (строк) в машинной программе</t>
  </si>
  <si>
    <t>Q</t>
  </si>
  <si>
    <t>Затраты труда на изучение и постановку задачи</t>
  </si>
  <si>
    <t>tи</t>
  </si>
  <si>
    <t>tа</t>
  </si>
  <si>
    <t>tк</t>
  </si>
  <si>
    <t>tот</t>
  </si>
  <si>
    <t>tд</t>
  </si>
  <si>
    <t>Затраты труда на разработку алгоритма решения задачи</t>
  </si>
  <si>
    <t>Затраты труда на программирование по блок-схеме</t>
  </si>
  <si>
    <t>Затраты труда на отладку программы</t>
  </si>
  <si>
    <t>Затраты труда на подготовку документации по ПП</t>
  </si>
  <si>
    <t xml:space="preserve">Суммарная трудоемкость работы </t>
  </si>
  <si>
    <t>tПП</t>
  </si>
  <si>
    <t>№ п/п</t>
  </si>
  <si>
    <t>Наименование статей затрат</t>
  </si>
  <si>
    <t>Затраты</t>
  </si>
  <si>
    <t>Удельный вес</t>
  </si>
  <si>
    <t>Заработная плата основных исполнителей</t>
  </si>
  <si>
    <t>Отчисления на социальные нужды</t>
  </si>
  <si>
    <t>Накладные расходы</t>
  </si>
  <si>
    <t>ИТОГО:</t>
  </si>
  <si>
    <t>ρзп</t>
  </si>
  <si>
    <t>Цпп</t>
  </si>
  <si>
    <t>№ стадии</t>
  </si>
  <si>
    <t>Трудоемкость стадии</t>
  </si>
  <si>
    <t>Исполнители</t>
  </si>
  <si>
    <t>Дневная ставка</t>
  </si>
  <si>
    <t>Средняя дневная ставка</t>
  </si>
  <si>
    <t>Заработная плата</t>
  </si>
  <si>
    <t>Должность</t>
  </si>
  <si>
    <t>Численность</t>
  </si>
  <si>
    <t>Инженер-разработчик</t>
  </si>
  <si>
    <t>Итого:</t>
  </si>
  <si>
    <t>Коэффициент квалификации разработчика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</si>
</sst>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1"/>
    <xf numFmtId="0" fontId="2" fillId="2" borderId="1" xfId="2"/>
    <xf numFmtId="0" fontId="3" fillId="3" borderId="3" xfId="3"/>
    <xf numFmtId="0" fontId="5" fillId="0" borderId="0" xfId="0" applyFont="1"/>
  </cellXfs>
  <cellStyles count="4">
    <cellStyle name="Вывод" xfId="1" builtinId="21"/>
    <cellStyle name="Вычисление" xfId="2" builtinId="22"/>
    <cellStyle name="Контрольная ячейка" xfId="3" builtinId="23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stacked"/>
        <c:ser>
          <c:idx val="1"/>
          <c:order val="0"/>
          <c:spPr>
            <a:noFill/>
          </c:spPr>
          <c:val>
            <c:numRef>
              <c:f>'Календарное планирование'!$G$2:$G$13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52</c:v>
                </c:pt>
                <c:pt idx="9">
                  <c:v>75</c:v>
                </c:pt>
                <c:pt idx="10">
                  <c:v>84</c:v>
                </c:pt>
                <c:pt idx="11">
                  <c:v>88</c:v>
                </c:pt>
              </c:numCache>
            </c:numRef>
          </c:val>
        </c:ser>
        <c:ser>
          <c:idx val="0"/>
          <c:order val="1"/>
          <c:val>
            <c:numRef>
              <c:f>'Календарное планирование'!$H$2:$H$13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27</c:v>
                </c:pt>
                <c:pt idx="8">
                  <c:v>23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overlap val="100"/>
        <c:axId val="71152384"/>
        <c:axId val="71153920"/>
      </c:barChart>
      <c:catAx>
        <c:axId val="71152384"/>
        <c:scaling>
          <c:orientation val="maxMin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Этапы</a:t>
                </a:r>
                <a:r>
                  <a:rPr lang="ru-RU" baseline="0"/>
                  <a:t> разработки</a:t>
                </a:r>
                <a:endParaRPr lang="ru-RU"/>
              </a:p>
            </c:rich>
          </c:tx>
          <c:layout/>
        </c:title>
        <c:tickLblPos val="nextTo"/>
        <c:crossAx val="71153920"/>
        <c:crosses val="autoZero"/>
        <c:auto val="1"/>
        <c:lblAlgn val="ctr"/>
        <c:lblOffset val="100"/>
      </c:catAx>
      <c:valAx>
        <c:axId val="71153920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Календарные</a:t>
                </a:r>
                <a:r>
                  <a:rPr lang="ru-RU" baseline="0"/>
                  <a:t> дни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71152384"/>
        <c:crosses val="autoZero"/>
        <c:crossBetween val="between"/>
        <c:majorUnit val="5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18</xdr:row>
      <xdr:rowOff>114300</xdr:rowOff>
    </xdr:from>
    <xdr:to>
      <xdr:col>9</xdr:col>
      <xdr:colOff>104775</xdr:colOff>
      <xdr:row>33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12" sqref="E12"/>
    </sheetView>
  </sheetViews>
  <sheetFormatPr defaultRowHeight="15"/>
  <cols>
    <col min="1" max="1" width="37.85546875" customWidth="1"/>
    <col min="2" max="2" width="19.5703125" bestFit="1" customWidth="1"/>
    <col min="3" max="3" width="17.42578125" customWidth="1"/>
    <col min="4" max="4" width="19.42578125" customWidth="1"/>
    <col min="5" max="5" width="25.42578125" customWidth="1"/>
  </cols>
  <sheetData>
    <row r="1" spans="1:7" ht="18.75" customHeight="1">
      <c r="A1" s="4" t="s">
        <v>0</v>
      </c>
      <c r="B1" s="5" t="s">
        <v>6</v>
      </c>
      <c r="C1" s="6" t="s">
        <v>7</v>
      </c>
      <c r="D1" s="6"/>
      <c r="E1" s="7" t="s">
        <v>10</v>
      </c>
    </row>
    <row r="2" spans="1:7" ht="29.25" customHeight="1" thickBot="1">
      <c r="A2" s="8"/>
      <c r="B2" s="9"/>
      <c r="C2" s="10" t="s">
        <v>8</v>
      </c>
      <c r="D2" s="11" t="s">
        <v>9</v>
      </c>
      <c r="E2" s="12"/>
    </row>
    <row r="3" spans="1:7">
      <c r="A3" s="3" t="s">
        <v>1</v>
      </c>
      <c r="B3" s="13" t="s">
        <v>11</v>
      </c>
      <c r="C3" s="3">
        <v>5</v>
      </c>
      <c r="D3" s="3">
        <v>4</v>
      </c>
      <c r="E3" s="3">
        <v>0.1</v>
      </c>
      <c r="G3">
        <f>D3/C3*E3</f>
        <v>8.0000000000000016E-2</v>
      </c>
    </row>
    <row r="4" spans="1:7">
      <c r="A4" s="2" t="s">
        <v>2</v>
      </c>
      <c r="B4" s="14" t="s">
        <v>11</v>
      </c>
      <c r="C4" s="2">
        <v>3</v>
      </c>
      <c r="D4" s="2">
        <v>5</v>
      </c>
      <c r="E4" s="2">
        <v>0.2</v>
      </c>
      <c r="G4">
        <f t="shared" ref="G4:G7" si="0">D4/C4*E4</f>
        <v>0.33333333333333337</v>
      </c>
    </row>
    <row r="5" spans="1:7">
      <c r="A5" s="2" t="s">
        <v>3</v>
      </c>
      <c r="B5" s="14" t="s">
        <v>11</v>
      </c>
      <c r="C5" s="2">
        <v>5</v>
      </c>
      <c r="D5" s="2">
        <v>6</v>
      </c>
      <c r="E5" s="2">
        <v>0.4</v>
      </c>
      <c r="G5">
        <f t="shared" si="0"/>
        <v>0.48</v>
      </c>
    </row>
    <row r="6" spans="1:7">
      <c r="A6" s="2" t="s">
        <v>4</v>
      </c>
      <c r="B6" s="14" t="s">
        <v>11</v>
      </c>
      <c r="C6" s="2">
        <v>4</v>
      </c>
      <c r="D6" s="2">
        <v>5</v>
      </c>
      <c r="E6" s="2">
        <v>0.1</v>
      </c>
      <c r="G6">
        <f t="shared" si="0"/>
        <v>0.125</v>
      </c>
    </row>
    <row r="7" spans="1:7">
      <c r="A7" s="2" t="s">
        <v>5</v>
      </c>
      <c r="B7" s="14" t="s">
        <v>11</v>
      </c>
      <c r="C7" s="2">
        <v>4</v>
      </c>
      <c r="D7" s="2">
        <v>5</v>
      </c>
      <c r="E7" s="2">
        <v>0.2</v>
      </c>
      <c r="G7">
        <f t="shared" si="0"/>
        <v>0.25</v>
      </c>
    </row>
    <row r="10" spans="1:7">
      <c r="A10" t="s">
        <v>13</v>
      </c>
      <c r="B10">
        <v>0.15</v>
      </c>
    </row>
    <row r="11" spans="1:7">
      <c r="A11" t="s">
        <v>12</v>
      </c>
      <c r="B11">
        <f>SUM(G3:G7)</f>
        <v>1.2683333333333333</v>
      </c>
    </row>
    <row r="12" spans="1:7">
      <c r="A12" t="s">
        <v>14</v>
      </c>
      <c r="B12">
        <f>B11*(B10+1)</f>
        <v>1.4585833333333331</v>
      </c>
    </row>
  </sheetData>
  <mergeCells count="4">
    <mergeCell ref="C1:D1"/>
    <mergeCell ref="A1:A2"/>
    <mergeCell ref="B1:B2"/>
    <mergeCell ref="E1:E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13" sqref="A13"/>
    </sheetView>
  </sheetViews>
  <sheetFormatPr defaultRowHeight="15"/>
  <cols>
    <col min="1" max="1" width="84" customWidth="1"/>
  </cols>
  <sheetData>
    <row r="1" spans="1:3">
      <c r="A1" s="15" t="s">
        <v>15</v>
      </c>
      <c r="B1" s="15" t="s">
        <v>16</v>
      </c>
      <c r="C1" s="15">
        <v>120</v>
      </c>
    </row>
    <row r="2" spans="1:3">
      <c r="A2" s="15" t="s">
        <v>17</v>
      </c>
      <c r="B2" s="15" t="s">
        <v>18</v>
      </c>
      <c r="C2" s="15">
        <v>1.4</v>
      </c>
    </row>
    <row r="3" spans="1:3">
      <c r="A3" s="15" t="s">
        <v>19</v>
      </c>
      <c r="B3" s="15" t="s">
        <v>20</v>
      </c>
      <c r="C3" s="15">
        <v>6.5000000000000002E-2</v>
      </c>
    </row>
    <row r="4" spans="1:3">
      <c r="A4" s="15" t="s">
        <v>21</v>
      </c>
      <c r="B4" s="15" t="s">
        <v>22</v>
      </c>
      <c r="C4" s="15">
        <v>60</v>
      </c>
    </row>
    <row r="5" spans="1:3">
      <c r="A5" s="15" t="s">
        <v>60</v>
      </c>
      <c r="B5" s="15" t="s">
        <v>23</v>
      </c>
      <c r="C5" s="15">
        <v>0.8</v>
      </c>
    </row>
    <row r="6" spans="1:3">
      <c r="A6" s="15" t="s">
        <v>24</v>
      </c>
      <c r="B6" s="15" t="s">
        <v>25</v>
      </c>
      <c r="C6" s="15">
        <v>2</v>
      </c>
    </row>
    <row r="8" spans="1:3">
      <c r="A8" s="16" t="s">
        <v>26</v>
      </c>
      <c r="B8" s="16" t="s">
        <v>27</v>
      </c>
      <c r="C8" s="16">
        <f>C1*C2*(1+C3*C4)</f>
        <v>823.2</v>
      </c>
    </row>
    <row r="9" spans="1:3">
      <c r="A9" s="16" t="s">
        <v>28</v>
      </c>
      <c r="B9" s="16" t="s">
        <v>29</v>
      </c>
      <c r="C9" s="16">
        <f>C8*C6/75/C5</f>
        <v>27.44</v>
      </c>
    </row>
    <row r="10" spans="1:3">
      <c r="A10" s="16" t="s">
        <v>34</v>
      </c>
      <c r="B10" s="16" t="s">
        <v>30</v>
      </c>
      <c r="C10" s="16">
        <f>C8/20/C5</f>
        <v>51.45</v>
      </c>
    </row>
    <row r="11" spans="1:3">
      <c r="A11" s="16" t="s">
        <v>35</v>
      </c>
      <c r="B11" s="16" t="s">
        <v>31</v>
      </c>
      <c r="C11" s="16">
        <f>C8/10/C5</f>
        <v>102.9</v>
      </c>
    </row>
    <row r="12" spans="1:3">
      <c r="A12" s="16" t="s">
        <v>36</v>
      </c>
      <c r="B12" s="16" t="s">
        <v>32</v>
      </c>
      <c r="C12" s="16">
        <f>C8/5/C5</f>
        <v>205.8</v>
      </c>
    </row>
    <row r="13" spans="1:3">
      <c r="A13" s="16" t="s">
        <v>37</v>
      </c>
      <c r="B13" s="16" t="s">
        <v>33</v>
      </c>
      <c r="C13" s="16">
        <f>1.75*C8/15/C5</f>
        <v>120.05</v>
      </c>
    </row>
    <row r="14" spans="1:3" ht="15.75" thickBot="1"/>
    <row r="15" spans="1:3" ht="16.5" thickTop="1" thickBot="1">
      <c r="A15" s="17" t="s">
        <v>38</v>
      </c>
      <c r="B15" s="17" t="s">
        <v>39</v>
      </c>
      <c r="C15" s="17">
        <f>SUM(C9:C13)</f>
        <v>507.64000000000004</v>
      </c>
    </row>
    <row r="16" spans="1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14"/>
  <sheetViews>
    <sheetView workbookViewId="0">
      <selection activeCell="I14" sqref="I14"/>
    </sheetView>
  </sheetViews>
  <sheetFormatPr defaultRowHeight="15"/>
  <sheetData>
    <row r="2" spans="2:9">
      <c r="B2">
        <v>3</v>
      </c>
      <c r="C2">
        <v>15</v>
      </c>
      <c r="D2">
        <f>C2/8</f>
        <v>1.875</v>
      </c>
      <c r="E2">
        <f t="shared" ref="E2:E6" si="0">CEILING(D2*1.4,1)</f>
        <v>3</v>
      </c>
      <c r="F2">
        <f>E2</f>
        <v>3</v>
      </c>
      <c r="G2">
        <f>F2-E2</f>
        <v>0</v>
      </c>
      <c r="H2">
        <v>3</v>
      </c>
      <c r="I2">
        <f>C2*245</f>
        <v>3675</v>
      </c>
    </row>
    <row r="3" spans="2:9">
      <c r="B3">
        <v>1</v>
      </c>
      <c r="C3">
        <v>5</v>
      </c>
      <c r="D3">
        <f t="shared" ref="D3:D14" si="1">C3/8</f>
        <v>0.625</v>
      </c>
      <c r="E3">
        <f t="shared" si="0"/>
        <v>1</v>
      </c>
      <c r="F3">
        <f>SUM($E$2:E3)</f>
        <v>4</v>
      </c>
      <c r="G3">
        <f t="shared" ref="G3:G13" si="2">F3-E3</f>
        <v>3</v>
      </c>
      <c r="H3">
        <v>1</v>
      </c>
      <c r="I3">
        <f t="shared" ref="I3:I13" si="3">C3*245</f>
        <v>1225</v>
      </c>
    </row>
    <row r="4" spans="2:9">
      <c r="B4">
        <v>2</v>
      </c>
      <c r="C4">
        <v>10</v>
      </c>
      <c r="D4">
        <f t="shared" si="1"/>
        <v>1.25</v>
      </c>
      <c r="E4">
        <f t="shared" si="0"/>
        <v>2</v>
      </c>
      <c r="F4">
        <f>SUM($E$2:E4)</f>
        <v>6</v>
      </c>
      <c r="G4">
        <f t="shared" si="2"/>
        <v>4</v>
      </c>
      <c r="H4">
        <v>2</v>
      </c>
      <c r="I4">
        <f t="shared" si="3"/>
        <v>2450</v>
      </c>
    </row>
    <row r="5" spans="2:9">
      <c r="B5">
        <v>5</v>
      </c>
      <c r="C5">
        <v>26</v>
      </c>
      <c r="D5">
        <f t="shared" si="1"/>
        <v>3.25</v>
      </c>
      <c r="E5">
        <f t="shared" si="0"/>
        <v>5</v>
      </c>
      <c r="F5">
        <f>SUM($E$2:E5)</f>
        <v>11</v>
      </c>
      <c r="G5">
        <f t="shared" si="2"/>
        <v>6</v>
      </c>
      <c r="H5">
        <v>5</v>
      </c>
      <c r="I5">
        <f t="shared" si="3"/>
        <v>6370</v>
      </c>
    </row>
    <row r="6" spans="2:9">
      <c r="B6">
        <v>3</v>
      </c>
      <c r="C6">
        <v>15</v>
      </c>
      <c r="D6">
        <f t="shared" si="1"/>
        <v>1.875</v>
      </c>
      <c r="E6">
        <f t="shared" si="0"/>
        <v>3</v>
      </c>
      <c r="F6">
        <f>SUM($E$2:E6)</f>
        <v>14</v>
      </c>
      <c r="G6">
        <f t="shared" si="2"/>
        <v>11</v>
      </c>
      <c r="H6">
        <v>3</v>
      </c>
      <c r="I6">
        <f t="shared" si="3"/>
        <v>3675</v>
      </c>
    </row>
    <row r="7" spans="2:9">
      <c r="B7">
        <v>2</v>
      </c>
      <c r="C7">
        <v>10</v>
      </c>
      <c r="D7">
        <f t="shared" si="1"/>
        <v>1.25</v>
      </c>
      <c r="E7">
        <f>CEILING(D7*1.4,1)</f>
        <v>2</v>
      </c>
      <c r="F7">
        <f>SUM($E$2:E7)</f>
        <v>16</v>
      </c>
      <c r="G7">
        <f t="shared" si="2"/>
        <v>14</v>
      </c>
      <c r="H7">
        <v>2</v>
      </c>
      <c r="I7">
        <f t="shared" si="3"/>
        <v>2450</v>
      </c>
    </row>
    <row r="8" spans="2:9">
      <c r="B8">
        <v>10</v>
      </c>
      <c r="C8">
        <v>50</v>
      </c>
      <c r="D8">
        <f t="shared" si="1"/>
        <v>6.25</v>
      </c>
      <c r="E8">
        <f t="shared" ref="E8:E14" si="4">CEILING(D8*1.4,1)</f>
        <v>9</v>
      </c>
      <c r="F8">
        <f>SUM($E$2:E8)</f>
        <v>25</v>
      </c>
      <c r="G8">
        <f t="shared" si="2"/>
        <v>16</v>
      </c>
      <c r="H8">
        <v>9</v>
      </c>
      <c r="I8">
        <f t="shared" si="3"/>
        <v>12250</v>
      </c>
    </row>
    <row r="9" spans="2:9">
      <c r="B9">
        <v>30</v>
      </c>
      <c r="C9">
        <v>152</v>
      </c>
      <c r="D9">
        <f t="shared" si="1"/>
        <v>19</v>
      </c>
      <c r="E9">
        <f t="shared" si="4"/>
        <v>27</v>
      </c>
      <c r="F9">
        <f>SUM($E$2:E9)</f>
        <v>52</v>
      </c>
      <c r="G9">
        <f t="shared" si="2"/>
        <v>25</v>
      </c>
      <c r="H9">
        <v>27</v>
      </c>
      <c r="I9">
        <f t="shared" si="3"/>
        <v>37240</v>
      </c>
    </row>
    <row r="10" spans="2:9">
      <c r="B10">
        <v>25</v>
      </c>
      <c r="C10">
        <v>127</v>
      </c>
      <c r="D10">
        <f t="shared" si="1"/>
        <v>15.875</v>
      </c>
      <c r="E10">
        <f t="shared" si="4"/>
        <v>23</v>
      </c>
      <c r="F10">
        <f>SUM($E$2:E10)</f>
        <v>75</v>
      </c>
      <c r="G10">
        <f t="shared" si="2"/>
        <v>52</v>
      </c>
      <c r="H10">
        <v>23</v>
      </c>
      <c r="I10">
        <f t="shared" si="3"/>
        <v>31115</v>
      </c>
    </row>
    <row r="11" spans="2:9">
      <c r="B11">
        <v>10</v>
      </c>
      <c r="C11">
        <v>51</v>
      </c>
      <c r="D11">
        <f t="shared" si="1"/>
        <v>6.375</v>
      </c>
      <c r="E11">
        <f t="shared" si="4"/>
        <v>9</v>
      </c>
      <c r="F11">
        <f>SUM($E$2:E11)</f>
        <v>84</v>
      </c>
      <c r="G11">
        <f t="shared" si="2"/>
        <v>75</v>
      </c>
      <c r="H11">
        <v>9</v>
      </c>
      <c r="I11">
        <f t="shared" si="3"/>
        <v>12495</v>
      </c>
    </row>
    <row r="12" spans="2:9">
      <c r="B12">
        <v>4</v>
      </c>
      <c r="C12">
        <v>20</v>
      </c>
      <c r="D12">
        <f t="shared" si="1"/>
        <v>2.5</v>
      </c>
      <c r="E12">
        <f t="shared" si="4"/>
        <v>4</v>
      </c>
      <c r="F12">
        <f>SUM($E$2:E12)</f>
        <v>88</v>
      </c>
      <c r="G12">
        <f t="shared" si="2"/>
        <v>84</v>
      </c>
      <c r="H12">
        <v>4</v>
      </c>
      <c r="I12">
        <f t="shared" si="3"/>
        <v>4900</v>
      </c>
    </row>
    <row r="13" spans="2:9">
      <c r="B13">
        <v>5</v>
      </c>
      <c r="C13">
        <v>26</v>
      </c>
      <c r="D13">
        <f t="shared" si="1"/>
        <v>3.25</v>
      </c>
      <c r="E13">
        <f t="shared" si="4"/>
        <v>5</v>
      </c>
      <c r="F13">
        <f>SUM($E$2:E13)</f>
        <v>93</v>
      </c>
      <c r="G13">
        <f t="shared" si="2"/>
        <v>88</v>
      </c>
      <c r="H13">
        <v>5</v>
      </c>
      <c r="I13">
        <f t="shared" si="3"/>
        <v>6370</v>
      </c>
    </row>
    <row r="14" spans="2:9">
      <c r="B14">
        <v>100</v>
      </c>
      <c r="C14">
        <f>SUM(C2:C13)</f>
        <v>507</v>
      </c>
      <c r="D14">
        <f t="shared" si="1"/>
        <v>63.375</v>
      </c>
      <c r="E14">
        <f>SUM(E2:E13)</f>
        <v>93</v>
      </c>
      <c r="I14">
        <f>SUM(I2:I13)</f>
        <v>124215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7" workbookViewId="0">
      <selection activeCell="B34" sqref="B34"/>
    </sheetView>
  </sheetViews>
  <sheetFormatPr defaultRowHeight="15"/>
  <cols>
    <col min="2" max="2" width="40.85546875" bestFit="1" customWidth="1"/>
    <col min="3" max="3" width="22.42578125" customWidth="1"/>
    <col min="4" max="4" width="13.85546875" bestFit="1" customWidth="1"/>
  </cols>
  <sheetData>
    <row r="1" spans="1:7">
      <c r="A1" t="s">
        <v>50</v>
      </c>
      <c r="B1" t="s">
        <v>51</v>
      </c>
      <c r="C1" s="1" t="s">
        <v>52</v>
      </c>
      <c r="D1" s="1"/>
      <c r="E1" t="s">
        <v>53</v>
      </c>
      <c r="F1" t="s">
        <v>54</v>
      </c>
      <c r="G1" t="s">
        <v>55</v>
      </c>
    </row>
    <row r="2" spans="1:7">
      <c r="C2" t="s">
        <v>56</v>
      </c>
      <c r="D2" t="s">
        <v>57</v>
      </c>
    </row>
    <row r="3" spans="1:7">
      <c r="A3">
        <v>1</v>
      </c>
      <c r="B3">
        <v>2.2000000000000002</v>
      </c>
      <c r="C3" t="s">
        <v>58</v>
      </c>
      <c r="D3">
        <v>1</v>
      </c>
      <c r="E3">
        <v>1344</v>
      </c>
      <c r="F3">
        <v>1344</v>
      </c>
      <c r="G3">
        <f>F3*B3</f>
        <v>2956.8</v>
      </c>
    </row>
    <row r="4" spans="1:7">
      <c r="A4">
        <v>2</v>
      </c>
      <c r="B4">
        <v>3.2</v>
      </c>
      <c r="C4" t="s">
        <v>58</v>
      </c>
      <c r="D4">
        <v>1</v>
      </c>
      <c r="E4">
        <v>1344</v>
      </c>
      <c r="F4">
        <v>1344</v>
      </c>
      <c r="G4">
        <f t="shared" ref="G4:G12" si="0">F4*B4</f>
        <v>4300.8</v>
      </c>
    </row>
    <row r="5" spans="1:7">
      <c r="A5">
        <v>3</v>
      </c>
      <c r="B5">
        <v>3.2</v>
      </c>
      <c r="C5" t="s">
        <v>58</v>
      </c>
      <c r="D5">
        <v>1</v>
      </c>
      <c r="E5">
        <v>1344</v>
      </c>
      <c r="F5">
        <v>1344</v>
      </c>
      <c r="G5">
        <f t="shared" si="0"/>
        <v>4300.8</v>
      </c>
    </row>
    <row r="6" spans="1:7">
      <c r="A6">
        <v>4</v>
      </c>
      <c r="B6">
        <v>1.8</v>
      </c>
      <c r="C6" t="s">
        <v>58</v>
      </c>
      <c r="D6">
        <v>1</v>
      </c>
      <c r="E6">
        <v>1344</v>
      </c>
      <c r="F6">
        <v>1344</v>
      </c>
      <c r="G6">
        <f t="shared" si="0"/>
        <v>2419.2000000000003</v>
      </c>
    </row>
    <row r="7" spans="1:7">
      <c r="A7">
        <v>5</v>
      </c>
      <c r="B7">
        <v>2.8</v>
      </c>
      <c r="C7" t="s">
        <v>58</v>
      </c>
      <c r="D7">
        <v>1</v>
      </c>
      <c r="E7">
        <v>1344</v>
      </c>
      <c r="F7">
        <v>1344</v>
      </c>
      <c r="G7">
        <f t="shared" si="0"/>
        <v>3763.2</v>
      </c>
    </row>
    <row r="8" spans="1:7">
      <c r="A8">
        <v>6</v>
      </c>
      <c r="B8">
        <v>4</v>
      </c>
      <c r="C8" t="s">
        <v>58</v>
      </c>
      <c r="D8">
        <v>1</v>
      </c>
      <c r="E8">
        <v>1344</v>
      </c>
      <c r="F8">
        <v>1344</v>
      </c>
      <c r="G8">
        <f t="shared" si="0"/>
        <v>5376</v>
      </c>
    </row>
    <row r="9" spans="1:7">
      <c r="A9">
        <v>7</v>
      </c>
      <c r="B9">
        <v>9.8000000000000007</v>
      </c>
      <c r="C9" t="s">
        <v>58</v>
      </c>
      <c r="D9">
        <v>1</v>
      </c>
      <c r="E9">
        <v>1344</v>
      </c>
      <c r="F9">
        <v>1344</v>
      </c>
      <c r="G9">
        <f t="shared" si="0"/>
        <v>13171.2</v>
      </c>
    </row>
    <row r="10" spans="1:7">
      <c r="A10">
        <v>8</v>
      </c>
      <c r="B10">
        <v>2.6</v>
      </c>
      <c r="C10" t="s">
        <v>58</v>
      </c>
      <c r="D10">
        <v>1</v>
      </c>
      <c r="E10">
        <v>1344</v>
      </c>
      <c r="F10">
        <v>1344</v>
      </c>
      <c r="G10">
        <f t="shared" si="0"/>
        <v>3494.4</v>
      </c>
    </row>
    <row r="11" spans="1:7">
      <c r="A11">
        <v>9</v>
      </c>
      <c r="B11">
        <v>1.8</v>
      </c>
      <c r="C11" t="s">
        <v>58</v>
      </c>
      <c r="D11">
        <v>1</v>
      </c>
      <c r="E11">
        <v>1344</v>
      </c>
      <c r="F11">
        <v>1344</v>
      </c>
      <c r="G11">
        <f t="shared" si="0"/>
        <v>2419.2000000000003</v>
      </c>
    </row>
    <row r="12" spans="1:7">
      <c r="A12">
        <v>10</v>
      </c>
      <c r="B12">
        <v>5.2</v>
      </c>
      <c r="C12" t="s">
        <v>58</v>
      </c>
      <c r="D12">
        <v>1</v>
      </c>
      <c r="E12">
        <v>1344</v>
      </c>
      <c r="F12">
        <v>1344</v>
      </c>
      <c r="G12">
        <f t="shared" si="0"/>
        <v>6988.8</v>
      </c>
    </row>
    <row r="13" spans="1:7">
      <c r="A13" t="s">
        <v>59</v>
      </c>
    </row>
    <row r="24" spans="1:5">
      <c r="A24" t="s">
        <v>40</v>
      </c>
      <c r="B24" t="s">
        <v>41</v>
      </c>
      <c r="C24" t="s">
        <v>42</v>
      </c>
      <c r="E24" t="s">
        <v>43</v>
      </c>
    </row>
    <row r="27" spans="1:5">
      <c r="A27">
        <v>1</v>
      </c>
      <c r="B27" t="s">
        <v>44</v>
      </c>
      <c r="C27">
        <f>124215*1.2</f>
        <v>149058</v>
      </c>
      <c r="D27">
        <v>39</v>
      </c>
      <c r="E27">
        <f>C27/$C$30*100</f>
        <v>39.032006245120996</v>
      </c>
    </row>
    <row r="28" spans="1:5">
      <c r="A28">
        <v>2</v>
      </c>
      <c r="B28" t="s">
        <v>45</v>
      </c>
      <c r="C28">
        <f>C27*0.262</f>
        <v>39053.196000000004</v>
      </c>
      <c r="D28">
        <v>10</v>
      </c>
      <c r="E28">
        <f>C28/$C$30*100</f>
        <v>10.226385636221702</v>
      </c>
    </row>
    <row r="29" spans="1:5">
      <c r="A29">
        <v>3</v>
      </c>
      <c r="B29" t="s">
        <v>46</v>
      </c>
      <c r="C29">
        <f>C27*1.3</f>
        <v>193775.4</v>
      </c>
      <c r="D29">
        <v>51</v>
      </c>
      <c r="E29">
        <f>C29/$C$30*100</f>
        <v>50.741608118657297</v>
      </c>
    </row>
    <row r="30" spans="1:5">
      <c r="A30" t="s">
        <v>47</v>
      </c>
      <c r="C30">
        <f>SUM(C27:C29)</f>
        <v>381886.59600000002</v>
      </c>
      <c r="D30">
        <f ca="1">SUM(D27:D30)</f>
        <v>100</v>
      </c>
    </row>
    <row r="33" spans="1:2">
      <c r="A33" s="18" t="s">
        <v>48</v>
      </c>
      <c r="B33">
        <v>200</v>
      </c>
    </row>
    <row r="34" spans="1:2">
      <c r="A34" t="s">
        <v>49</v>
      </c>
      <c r="B34">
        <f>C30+C27*B33/100</f>
        <v>680002.59600000002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Целесообразность</vt:lpstr>
      <vt:lpstr>Трудоёмкость</vt:lpstr>
      <vt:lpstr>Календарное планирование</vt:lpstr>
      <vt:lpstr>Цена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nwcfang</dc:creator>
  <cp:lastModifiedBy>nwcfang</cp:lastModifiedBy>
  <dcterms:created xsi:type="dcterms:W3CDTF">2012-11-02T15:50:54Z</dcterms:created>
  <dcterms:modified xsi:type="dcterms:W3CDTF">2012-11-02T19:00:31Z</dcterms:modified>
</cp:coreProperties>
</file>