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viawidyachairani/Desktop/"/>
    </mc:Choice>
  </mc:AlternateContent>
  <xr:revisionPtr revIDLastSave="0" documentId="8_{E9AF147B-DC8D-F04F-BB63-869BBCD1D0FB}" xr6:coauthVersionLast="47" xr6:coauthVersionMax="47" xr10:uidLastSave="{00000000-0000-0000-0000-000000000000}"/>
  <bookViews>
    <workbookView xWindow="0" yWindow="500" windowWidth="20740" windowHeight="11160" xr2:uid="{916FB748-76BF-4664-8696-7F52EF0338A0}"/>
  </bookViews>
  <sheets>
    <sheet name="Asset Allocation " sheetId="1" r:id="rId1"/>
    <sheet name="Asset Performance" sheetId="3" r:id="rId2"/>
    <sheet name="Fund Month End Performance" sheetId="5" r:id="rId3"/>
    <sheet name="Benchmark" sheetId="7" r:id="rId4"/>
    <sheet name="Data Summary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3" l="1"/>
  <c r="L45" i="3"/>
  <c r="F43" i="1"/>
  <c r="D43" i="1"/>
  <c r="C43" i="1"/>
  <c r="R4" i="3"/>
  <c r="B43" i="1"/>
  <c r="K45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47" i="3"/>
  <c r="I45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47" i="3"/>
  <c r="G54" i="3"/>
  <c r="G49" i="3"/>
  <c r="G50" i="3"/>
  <c r="G51" i="3"/>
  <c r="G52" i="3"/>
  <c r="G53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48" i="3"/>
  <c r="E45" i="3"/>
  <c r="G47" i="3"/>
  <c r="E85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48" i="3"/>
  <c r="E47" i="3"/>
  <c r="O39" i="3"/>
  <c r="F7" i="7"/>
  <c r="F6" i="7"/>
  <c r="F5" i="7"/>
  <c r="F4" i="7"/>
  <c r="C39" i="5"/>
  <c r="D8" i="1"/>
  <c r="B8" i="5" s="1"/>
  <c r="D4" i="1"/>
  <c r="Q39" i="3"/>
  <c r="O6" i="3"/>
  <c r="O4" i="3"/>
  <c r="O5" i="3"/>
  <c r="O7" i="3"/>
  <c r="O8" i="3"/>
  <c r="O10" i="3"/>
  <c r="O11" i="3"/>
  <c r="O12" i="3"/>
  <c r="O13" i="3"/>
  <c r="O14" i="3"/>
  <c r="O16" i="3"/>
  <c r="O17" i="3"/>
  <c r="O18" i="3"/>
  <c r="O19" i="3"/>
  <c r="O20" i="3"/>
  <c r="O21" i="3"/>
  <c r="O23" i="3"/>
  <c r="O24" i="3"/>
  <c r="O25" i="3"/>
  <c r="O26" i="3"/>
  <c r="O27" i="3"/>
  <c r="O28" i="3"/>
  <c r="O30" i="3"/>
  <c r="O31" i="3"/>
  <c r="O32" i="3"/>
  <c r="O33" i="3"/>
  <c r="O34" i="3"/>
  <c r="O36" i="3"/>
  <c r="O37" i="3"/>
  <c r="O40" i="3"/>
  <c r="O41" i="3"/>
  <c r="O42" i="3"/>
  <c r="K5" i="3"/>
  <c r="K6" i="3"/>
  <c r="K7" i="3"/>
  <c r="K8" i="3"/>
  <c r="K10" i="3"/>
  <c r="K11" i="3"/>
  <c r="K12" i="3"/>
  <c r="K13" i="3"/>
  <c r="K14" i="3"/>
  <c r="K16" i="3"/>
  <c r="K17" i="3"/>
  <c r="K18" i="3"/>
  <c r="K19" i="3"/>
  <c r="K20" i="3"/>
  <c r="K21" i="3"/>
  <c r="K23" i="3"/>
  <c r="K24" i="3"/>
  <c r="K25" i="3"/>
  <c r="K26" i="3"/>
  <c r="K27" i="3"/>
  <c r="K28" i="3"/>
  <c r="K30" i="3"/>
  <c r="K31" i="3"/>
  <c r="K32" i="3"/>
  <c r="K33" i="3"/>
  <c r="K34" i="3"/>
  <c r="K36" i="3"/>
  <c r="K37" i="3"/>
  <c r="K39" i="3"/>
  <c r="K40" i="3"/>
  <c r="K41" i="3"/>
  <c r="K42" i="3"/>
  <c r="I4" i="3"/>
  <c r="K4" i="3"/>
  <c r="I5" i="3"/>
  <c r="I6" i="3"/>
  <c r="I7" i="3"/>
  <c r="I8" i="3"/>
  <c r="I10" i="3"/>
  <c r="I11" i="3"/>
  <c r="I12" i="3"/>
  <c r="I13" i="3"/>
  <c r="I14" i="3"/>
  <c r="I16" i="3"/>
  <c r="I17" i="3"/>
  <c r="I18" i="3"/>
  <c r="I19" i="3"/>
  <c r="I20" i="3"/>
  <c r="I21" i="3"/>
  <c r="I23" i="3"/>
  <c r="I24" i="3"/>
  <c r="I25" i="3"/>
  <c r="I26" i="3"/>
  <c r="I27" i="3"/>
  <c r="I28" i="3"/>
  <c r="I30" i="3"/>
  <c r="I31" i="3"/>
  <c r="I32" i="3"/>
  <c r="I33" i="3"/>
  <c r="I34" i="3"/>
  <c r="I36" i="3"/>
  <c r="I37" i="3"/>
  <c r="I39" i="3"/>
  <c r="I40" i="3"/>
  <c r="I41" i="3"/>
  <c r="I42" i="3"/>
  <c r="G5" i="3"/>
  <c r="G6" i="3"/>
  <c r="G7" i="3"/>
  <c r="G8" i="3"/>
  <c r="G10" i="3"/>
  <c r="G11" i="3"/>
  <c r="G12" i="3"/>
  <c r="G13" i="3"/>
  <c r="G14" i="3"/>
  <c r="G16" i="3"/>
  <c r="G17" i="3"/>
  <c r="G18" i="3"/>
  <c r="G19" i="3"/>
  <c r="G20" i="3"/>
  <c r="G21" i="3"/>
  <c r="G23" i="3"/>
  <c r="G24" i="3"/>
  <c r="G25" i="3"/>
  <c r="G26" i="3"/>
  <c r="G27" i="3"/>
  <c r="G28" i="3"/>
  <c r="G30" i="3"/>
  <c r="G31" i="3"/>
  <c r="G32" i="3"/>
  <c r="G33" i="3"/>
  <c r="G34" i="3"/>
  <c r="G36" i="3"/>
  <c r="G37" i="3"/>
  <c r="G39" i="3"/>
  <c r="G40" i="3"/>
  <c r="G41" i="3"/>
  <c r="G42" i="3"/>
  <c r="G4" i="3"/>
  <c r="E16" i="3"/>
  <c r="E17" i="3"/>
  <c r="E18" i="3"/>
  <c r="E19" i="3"/>
  <c r="E20" i="3"/>
  <c r="E21" i="3"/>
  <c r="E23" i="3"/>
  <c r="E24" i="3"/>
  <c r="E25" i="3"/>
  <c r="E26" i="3"/>
  <c r="E27" i="3"/>
  <c r="E28" i="3"/>
  <c r="E30" i="3"/>
  <c r="E31" i="3"/>
  <c r="E32" i="3"/>
  <c r="E33" i="3"/>
  <c r="E34" i="3"/>
  <c r="E36" i="3"/>
  <c r="E37" i="3"/>
  <c r="E39" i="3"/>
  <c r="E40" i="3"/>
  <c r="E41" i="3"/>
  <c r="E42" i="3"/>
  <c r="E10" i="3"/>
  <c r="E11" i="3"/>
  <c r="E12" i="3"/>
  <c r="E13" i="3"/>
  <c r="E14" i="3"/>
  <c r="E5" i="3"/>
  <c r="E6" i="3"/>
  <c r="E7" i="3"/>
  <c r="E8" i="3"/>
  <c r="E4" i="3"/>
  <c r="F5" i="1"/>
  <c r="F6" i="1"/>
  <c r="F7" i="1"/>
  <c r="F8" i="1"/>
  <c r="F10" i="1"/>
  <c r="F11" i="1"/>
  <c r="F12" i="1"/>
  <c r="F13" i="1"/>
  <c r="F14" i="1"/>
  <c r="F16" i="1"/>
  <c r="F17" i="1"/>
  <c r="F18" i="1"/>
  <c r="F19" i="1"/>
  <c r="F20" i="1"/>
  <c r="F21" i="1"/>
  <c r="F23" i="1"/>
  <c r="F24" i="1"/>
  <c r="F25" i="1"/>
  <c r="F26" i="1"/>
  <c r="F27" i="1"/>
  <c r="F28" i="1"/>
  <c r="F30" i="1"/>
  <c r="F31" i="1"/>
  <c r="F32" i="1"/>
  <c r="F33" i="1"/>
  <c r="F34" i="1"/>
  <c r="F36" i="1"/>
  <c r="F37" i="1"/>
  <c r="F39" i="1"/>
  <c r="F40" i="1"/>
  <c r="F41" i="1"/>
  <c r="F42" i="1"/>
  <c r="F4" i="1"/>
  <c r="D5" i="1"/>
  <c r="B5" i="5" s="1"/>
  <c r="D6" i="1"/>
  <c r="B6" i="5" s="1"/>
  <c r="D7" i="1"/>
  <c r="B7" i="5" s="1"/>
  <c r="D10" i="1"/>
  <c r="B10" i="5" s="1"/>
  <c r="D11" i="1"/>
  <c r="B11" i="5" s="1"/>
  <c r="D12" i="1"/>
  <c r="B12" i="5" s="1"/>
  <c r="D13" i="1"/>
  <c r="B13" i="5" s="1"/>
  <c r="D14" i="1"/>
  <c r="B14" i="5" s="1"/>
  <c r="D16" i="1"/>
  <c r="B16" i="5" s="1"/>
  <c r="D17" i="1"/>
  <c r="B17" i="5" s="1"/>
  <c r="D18" i="1"/>
  <c r="B18" i="5" s="1"/>
  <c r="D19" i="1"/>
  <c r="B19" i="5" s="1"/>
  <c r="D20" i="1"/>
  <c r="B20" i="5" s="1"/>
  <c r="D21" i="1"/>
  <c r="B21" i="5" s="1"/>
  <c r="D23" i="1"/>
  <c r="B23" i="5" s="1"/>
  <c r="D24" i="1"/>
  <c r="B24" i="5" s="1"/>
  <c r="D25" i="1"/>
  <c r="B25" i="5" s="1"/>
  <c r="D26" i="1"/>
  <c r="B26" i="5" s="1"/>
  <c r="D27" i="1"/>
  <c r="B27" i="5" s="1"/>
  <c r="D28" i="1"/>
  <c r="B28" i="5" s="1"/>
  <c r="D30" i="1"/>
  <c r="B30" i="5" s="1"/>
  <c r="D31" i="1"/>
  <c r="D32" i="1"/>
  <c r="B32" i="5" s="1"/>
  <c r="D33" i="1"/>
  <c r="B33" i="5" s="1"/>
  <c r="D34" i="1"/>
  <c r="B34" i="5" s="1"/>
  <c r="D36" i="1"/>
  <c r="D37" i="1"/>
  <c r="D39" i="1"/>
  <c r="D40" i="1"/>
  <c r="B40" i="5" s="1"/>
  <c r="D41" i="1"/>
  <c r="B41" i="5" s="1"/>
  <c r="D42" i="1"/>
  <c r="B42" i="5" s="1"/>
  <c r="B4" i="5" l="1"/>
  <c r="E3" i="4"/>
  <c r="B39" i="5"/>
  <c r="D3" i="4"/>
  <c r="B37" i="5"/>
  <c r="D4" i="4"/>
  <c r="D9" i="4" s="1"/>
  <c r="B36" i="5"/>
  <c r="C4" i="4"/>
  <c r="B31" i="5"/>
  <c r="D39" i="5"/>
  <c r="E39" i="5" s="1"/>
  <c r="C42" i="5"/>
  <c r="D42" i="5" s="1"/>
  <c r="E42" i="5" s="1"/>
  <c r="Q42" i="3"/>
  <c r="C41" i="5"/>
  <c r="D41" i="5" s="1"/>
  <c r="E41" i="5" s="1"/>
  <c r="Q41" i="3"/>
  <c r="C40" i="5"/>
  <c r="D40" i="5" s="1"/>
  <c r="E40" i="5" s="1"/>
  <c r="Q40" i="3"/>
  <c r="C37" i="5"/>
  <c r="D37" i="5" s="1"/>
  <c r="E37" i="5" s="1"/>
  <c r="Q37" i="3"/>
  <c r="C36" i="5"/>
  <c r="D36" i="5" s="1"/>
  <c r="E36" i="5" s="1"/>
  <c r="Q36" i="3"/>
  <c r="R36" i="3" s="1"/>
  <c r="C34" i="5"/>
  <c r="D34" i="5" s="1"/>
  <c r="E34" i="5" s="1"/>
  <c r="Q34" i="3"/>
  <c r="C33" i="5"/>
  <c r="D33" i="5" s="1"/>
  <c r="E33" i="5" s="1"/>
  <c r="Q33" i="3"/>
  <c r="C32" i="5"/>
  <c r="D32" i="5" s="1"/>
  <c r="E32" i="5" s="1"/>
  <c r="Q32" i="3"/>
  <c r="C31" i="5"/>
  <c r="D31" i="5" s="1"/>
  <c r="E31" i="5" s="1"/>
  <c r="Q31" i="3"/>
  <c r="C30" i="5"/>
  <c r="D30" i="5" s="1"/>
  <c r="E30" i="5" s="1"/>
  <c r="Q30" i="3"/>
  <c r="R30" i="3" s="1"/>
  <c r="C28" i="5"/>
  <c r="D28" i="5" s="1"/>
  <c r="E28" i="5" s="1"/>
  <c r="Q28" i="3"/>
  <c r="C27" i="5"/>
  <c r="D27" i="5" s="1"/>
  <c r="E27" i="5" s="1"/>
  <c r="Q27" i="3"/>
  <c r="C26" i="5"/>
  <c r="D26" i="5" s="1"/>
  <c r="E26" i="5" s="1"/>
  <c r="Q26" i="3"/>
  <c r="C25" i="5"/>
  <c r="D25" i="5" s="1"/>
  <c r="E25" i="5" s="1"/>
  <c r="Q25" i="3"/>
  <c r="C24" i="5"/>
  <c r="D24" i="5" s="1"/>
  <c r="E24" i="5" s="1"/>
  <c r="Q24" i="3"/>
  <c r="C23" i="5"/>
  <c r="D23" i="5" s="1"/>
  <c r="E23" i="5" s="1"/>
  <c r="Q23" i="3"/>
  <c r="R23" i="3" s="1"/>
  <c r="C21" i="5"/>
  <c r="D21" i="5" s="1"/>
  <c r="E21" i="5" s="1"/>
  <c r="Q21" i="3"/>
  <c r="C20" i="5"/>
  <c r="D20" i="5" s="1"/>
  <c r="E20" i="5" s="1"/>
  <c r="Q20" i="3"/>
  <c r="C19" i="5"/>
  <c r="D19" i="5" s="1"/>
  <c r="E19" i="5" s="1"/>
  <c r="Q19" i="3"/>
  <c r="C18" i="5"/>
  <c r="D18" i="5" s="1"/>
  <c r="E18" i="5" s="1"/>
  <c r="Q18" i="3"/>
  <c r="C17" i="5"/>
  <c r="D17" i="5" s="1"/>
  <c r="E17" i="5" s="1"/>
  <c r="Q17" i="3"/>
  <c r="C16" i="5"/>
  <c r="D16" i="5" s="1"/>
  <c r="E16" i="5" s="1"/>
  <c r="Q16" i="3"/>
  <c r="R16" i="3" s="1"/>
  <c r="C14" i="5"/>
  <c r="D14" i="5" s="1"/>
  <c r="E14" i="5" s="1"/>
  <c r="Q14" i="3"/>
  <c r="C13" i="5"/>
  <c r="D13" i="5" s="1"/>
  <c r="E13" i="5" s="1"/>
  <c r="Q13" i="3"/>
  <c r="C12" i="5"/>
  <c r="D12" i="5" s="1"/>
  <c r="E12" i="5" s="1"/>
  <c r="Q12" i="3"/>
  <c r="C11" i="5"/>
  <c r="D11" i="5" s="1"/>
  <c r="E11" i="5" s="1"/>
  <c r="Q11" i="3"/>
  <c r="C10" i="5"/>
  <c r="D10" i="5" s="1"/>
  <c r="E10" i="5" s="1"/>
  <c r="Q10" i="3"/>
  <c r="R10" i="3" s="1"/>
  <c r="C8" i="5"/>
  <c r="D8" i="5" s="1"/>
  <c r="E8" i="5" s="1"/>
  <c r="Q8" i="3"/>
  <c r="C7" i="5"/>
  <c r="D7" i="5" s="1"/>
  <c r="E7" i="5" s="1"/>
  <c r="Q7" i="3"/>
  <c r="C5" i="5"/>
  <c r="D5" i="5" s="1"/>
  <c r="E5" i="5" s="1"/>
  <c r="Q5" i="3"/>
  <c r="C4" i="5"/>
  <c r="D4" i="5" s="1"/>
  <c r="E4" i="5" s="1"/>
  <c r="Q4" i="3"/>
  <c r="C6" i="5"/>
  <c r="D6" i="5" s="1"/>
  <c r="E6" i="5" s="1"/>
  <c r="Q6" i="3"/>
  <c r="R39" i="3"/>
  <c r="Q44" i="3"/>
  <c r="D8" i="4"/>
  <c r="E4" i="4"/>
  <c r="E9" i="4" s="1"/>
  <c r="B4" i="4"/>
  <c r="C3" i="4"/>
  <c r="C8" i="4" s="1"/>
  <c r="B3" i="4"/>
  <c r="B8" i="4" s="1"/>
  <c r="C9" i="4" l="1"/>
  <c r="B9" i="4"/>
  <c r="E8" i="4"/>
  <c r="F4" i="4"/>
  <c r="F3" i="4"/>
</calcChain>
</file>

<file path=xl/sharedStrings.xml><?xml version="1.0" encoding="utf-8"?>
<sst xmlns="http://schemas.openxmlformats.org/spreadsheetml/2006/main" count="325" uniqueCount="150">
  <si>
    <t>Components</t>
  </si>
  <si>
    <t>Category %</t>
  </si>
  <si>
    <t>Weight %</t>
  </si>
  <si>
    <t xml:space="preserve">Euro Allocation </t>
  </si>
  <si>
    <t>T.E.R.</t>
  </si>
  <si>
    <t>(T.E.R.) * (%)</t>
  </si>
  <si>
    <t>Active/Passive</t>
  </si>
  <si>
    <t>Region/Industry</t>
  </si>
  <si>
    <t>ETF Ticker</t>
  </si>
  <si>
    <t>Equities</t>
  </si>
  <si>
    <t>US Equities</t>
  </si>
  <si>
    <t xml:space="preserve">Vanguard S&amp;P 500 ETF </t>
  </si>
  <si>
    <t>Passive</t>
  </si>
  <si>
    <t>US</t>
  </si>
  <si>
    <t>VOO</t>
  </si>
  <si>
    <t>Schwab US Large Cap Growth ETF</t>
  </si>
  <si>
    <t>SCHG</t>
  </si>
  <si>
    <t>Euro Allocation</t>
  </si>
  <si>
    <t>ULTRAPRO QQQ 3X Daily (Active)</t>
  </si>
  <si>
    <t>Active</t>
  </si>
  <si>
    <t>TQQQ</t>
  </si>
  <si>
    <t>Vanguard Small-Cap Growth Index Fund</t>
  </si>
  <si>
    <t>VBK</t>
  </si>
  <si>
    <t xml:space="preserve">iShares Global Healthcare ETF </t>
  </si>
  <si>
    <t>IXJ</t>
  </si>
  <si>
    <t>European Equity Funds</t>
  </si>
  <si>
    <t>iShares Core EURO STOXX 50 UCITS ETF EUR (Dist)</t>
  </si>
  <si>
    <t>EU</t>
  </si>
  <si>
    <t>SX5T</t>
  </si>
  <si>
    <t>Xtrackers LPX Private Equity Swap UCITS ETF 1C (GBP)</t>
  </si>
  <si>
    <t>XLPE</t>
  </si>
  <si>
    <t>iShares Core FTSE 100 UCITS ETF GBP (Acc)</t>
  </si>
  <si>
    <t>CUKX</t>
  </si>
  <si>
    <t>iShares MSCI Germany ETF</t>
  </si>
  <si>
    <t>EU - Germany</t>
  </si>
  <si>
    <t>EWG</t>
  </si>
  <si>
    <t>iShares MSCI Europe Small-Cap ETF</t>
  </si>
  <si>
    <t>EU - Small Cap</t>
  </si>
  <si>
    <t>IEUS</t>
  </si>
  <si>
    <t>Region Specific</t>
  </si>
  <si>
    <t>iShares MSCI South Korea ETF</t>
  </si>
  <si>
    <t>South Korea</t>
  </si>
  <si>
    <t>EWY</t>
  </si>
  <si>
    <t>Global X FTSE Nordic Region ETF</t>
  </si>
  <si>
    <t>Nordic Region</t>
  </si>
  <si>
    <t>GXF</t>
  </si>
  <si>
    <t>iShares MSCI China ETF</t>
  </si>
  <si>
    <t>China</t>
  </si>
  <si>
    <t>MCHI</t>
  </si>
  <si>
    <t>iShares MSCI Singapore ETF</t>
  </si>
  <si>
    <t>Singapore</t>
  </si>
  <si>
    <t>EWS</t>
  </si>
  <si>
    <t>Global X FTSE Southeast Asia ETF</t>
  </si>
  <si>
    <t>Asia Pacific</t>
  </si>
  <si>
    <t>ASEA</t>
  </si>
  <si>
    <t>SPDR S&amp;P Emerging Asia Pacific ETF</t>
  </si>
  <si>
    <t>GMF</t>
  </si>
  <si>
    <t xml:space="preserve">Growth Equities </t>
  </si>
  <si>
    <t>ARK Fintech Innovation ETF</t>
  </si>
  <si>
    <t>Fintech</t>
  </si>
  <si>
    <t xml:space="preserve">ARKF </t>
  </si>
  <si>
    <t xml:space="preserve">Invesco solar etf </t>
  </si>
  <si>
    <t>Solar</t>
  </si>
  <si>
    <t>TAN</t>
  </si>
  <si>
    <t>Vanguard Communication Services ETF</t>
  </si>
  <si>
    <t>Communication Services</t>
  </si>
  <si>
    <t>VOX</t>
  </si>
  <si>
    <t>ARK Innovation ETF</t>
  </si>
  <si>
    <t xml:space="preserve">Innovation </t>
  </si>
  <si>
    <t>ARKK</t>
  </si>
  <si>
    <t xml:space="preserve">VanEck Vectors Video Gaming and eSports ETF </t>
  </si>
  <si>
    <t>E-Sports</t>
  </si>
  <si>
    <t>ESPO</t>
  </si>
  <si>
    <t>Global X Cloud Computing ETF (CLOU)</t>
  </si>
  <si>
    <t>Cloud Computing</t>
  </si>
  <si>
    <t>CLOU</t>
  </si>
  <si>
    <t>Commodities</t>
  </si>
  <si>
    <t>iShares Gold Trust (Active)</t>
  </si>
  <si>
    <t>Commodity/Gold</t>
  </si>
  <si>
    <t>IAU</t>
  </si>
  <si>
    <t>iShares MSCI Global Agriculture Producers ETF</t>
  </si>
  <si>
    <t>Agriculture</t>
  </si>
  <si>
    <t>VEGI</t>
  </si>
  <si>
    <t>United States Gasoline Fund (UGA)</t>
  </si>
  <si>
    <t>Gas</t>
  </si>
  <si>
    <t>UGA</t>
  </si>
  <si>
    <t>Invesco DB Oil Fund</t>
  </si>
  <si>
    <t>Oil</t>
  </si>
  <si>
    <t>DBO</t>
  </si>
  <si>
    <t>Aberdeen Standard Physical Palladium Shares ETF</t>
  </si>
  <si>
    <t>Palladium</t>
  </si>
  <si>
    <t>PALL</t>
  </si>
  <si>
    <t>Bonds</t>
  </si>
  <si>
    <t>JPMorgan Ultra-Short Income ETF</t>
  </si>
  <si>
    <t>JPST</t>
  </si>
  <si>
    <t>Blackrock Core Bond Fund</t>
  </si>
  <si>
    <t>BFMCX</t>
  </si>
  <si>
    <t>Alternatives</t>
  </si>
  <si>
    <t>SPDR SSgA Multi-Asset Real Return ETF</t>
  </si>
  <si>
    <t>Broad</t>
  </si>
  <si>
    <t>RLY</t>
  </si>
  <si>
    <t>Vanguard Real Estate Index Fund ETF</t>
  </si>
  <si>
    <t xml:space="preserve">Real Estate </t>
  </si>
  <si>
    <t>VNQ</t>
  </si>
  <si>
    <t>Vanguard Retirement Income ETF</t>
  </si>
  <si>
    <t>Income</t>
  </si>
  <si>
    <t>VRIF</t>
  </si>
  <si>
    <t>SPDR Portfolio Long Term Treasury ETF</t>
  </si>
  <si>
    <t>Treasury</t>
  </si>
  <si>
    <t xml:space="preserve">SPTL </t>
  </si>
  <si>
    <t xml:space="preserve">Totals </t>
  </si>
  <si>
    <t xml:space="preserve">Expense Ratio </t>
  </si>
  <si>
    <t>Assets included in Portfolio</t>
  </si>
  <si>
    <t>Weighting</t>
  </si>
  <si>
    <t>Price W1</t>
  </si>
  <si>
    <t>Price W2</t>
  </si>
  <si>
    <t>Price W3</t>
  </si>
  <si>
    <t>Price W4</t>
  </si>
  <si>
    <t>Price W5</t>
  </si>
  <si>
    <t xml:space="preserve">Monthly change </t>
  </si>
  <si>
    <t xml:space="preserve">Weighting </t>
  </si>
  <si>
    <t>Change * Weighting</t>
  </si>
  <si>
    <t>Asset Class Performance</t>
  </si>
  <si>
    <t>%</t>
  </si>
  <si>
    <t>Monthly Portfolio Performance</t>
  </si>
  <si>
    <t>(€)</t>
  </si>
  <si>
    <t>% Change</t>
  </si>
  <si>
    <t>Monthly Change</t>
  </si>
  <si>
    <t>Values as of 12/11/2021</t>
  </si>
  <si>
    <t>BENCHMARK</t>
  </si>
  <si>
    <t>% Allocation</t>
  </si>
  <si>
    <t>Allocation</t>
  </si>
  <si>
    <t>Vanguard Global Bond Index</t>
  </si>
  <si>
    <t>Fidelity Money Market Fund</t>
  </si>
  <si>
    <t xml:space="preserve">Portfolio Investment </t>
  </si>
  <si>
    <t>Active vs Passive Split</t>
  </si>
  <si>
    <t>Geographical Equity Allocation</t>
  </si>
  <si>
    <t>Equity</t>
  </si>
  <si>
    <t>Total</t>
  </si>
  <si>
    <t>Region</t>
  </si>
  <si>
    <t>Europe</t>
  </si>
  <si>
    <t>Asia</t>
  </si>
  <si>
    <t>Global</t>
  </si>
  <si>
    <t>t</t>
  </si>
  <si>
    <t xml:space="preserve">Weekly Increase </t>
  </si>
  <si>
    <t>W1</t>
  </si>
  <si>
    <t>W2</t>
  </si>
  <si>
    <t>W3</t>
  </si>
  <si>
    <t>W4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</si>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</sst>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0.0%"/>
    <numFmt numFmtId="167" formatCode="_-[$€-1809]* #,##0_-;\-[$€-1809]* #,##0_-;_-[$€-1809]* &quot;-&quot;??_-;_-@_-"/>
    <numFmt numFmtId="168" formatCode="0.0000000"/>
    <numFmt numFmtId="169" formatCode="0.0000"/>
    <numFmt numFmtId="170" formatCode="0.000"/>
    <numFmt numFmtId="171" formatCode="0.000%"/>
    <numFmt numFmtId="172" formatCode="_-[$€-1809]* #,##0.00_-;\-[$€-1809]* #,##0.00_-;_-[$€-1809]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Roman"/>
      <charset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2"/>
      <name val="Times New Roman"/>
      <family val="1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FF99FF"/>
      <name val="Calibri"/>
      <family val="2"/>
      <scheme val="minor"/>
    </font>
    <font>
      <u/>
      <sz val="11"/>
      <color rgb="FFFFFFFF"/>
      <name val="Calibri"/>
      <family val="2"/>
      <scheme val="minor"/>
    </font>
    <font>
      <sz val="11"/>
      <color rgb="FFFFFFFF"/>
      <name val="Times New Roman"/>
      <family val="1"/>
    </font>
    <font>
      <sz val="11"/>
      <color rgb="FFFFFFFF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EA9DB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0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5" borderId="0" xfId="0" applyFont="1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11" fillId="5" borderId="1" xfId="0" applyFont="1" applyFill="1" applyBorder="1" applyAlignment="1">
      <alignment horizontal="center" vertical="center"/>
    </xf>
    <xf numFmtId="0" fontId="4" fillId="0" borderId="0" xfId="2" applyAlignment="1">
      <alignment vertical="center" wrapText="1"/>
    </xf>
    <xf numFmtId="0" fontId="17" fillId="0" borderId="0" xfId="0" applyFont="1"/>
    <xf numFmtId="0" fontId="11" fillId="0" borderId="1" xfId="0" applyFont="1" applyBorder="1" applyAlignment="1">
      <alignment horizontal="center" vertical="center"/>
    </xf>
    <xf numFmtId="0" fontId="18" fillId="7" borderId="1" xfId="0" applyFont="1" applyFill="1" applyBorder="1"/>
    <xf numFmtId="0" fontId="11" fillId="7" borderId="1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/>
    <xf numFmtId="0" fontId="11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9" fontId="20" fillId="2" borderId="1" xfId="3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/>
    <xf numFmtId="0" fontId="11" fillId="0" borderId="1" xfId="0" applyFont="1" applyBorder="1"/>
    <xf numFmtId="0" fontId="11" fillId="10" borderId="1" xfId="0" applyFont="1" applyFill="1" applyBorder="1" applyAlignment="1">
      <alignment horizontal="center" vertical="center"/>
    </xf>
    <xf numFmtId="9" fontId="18" fillId="3" borderId="1" xfId="3" applyFont="1" applyFill="1" applyBorder="1" applyAlignment="1">
      <alignment horizontal="center"/>
    </xf>
    <xf numFmtId="9" fontId="18" fillId="7" borderId="1" xfId="3" applyFont="1" applyFill="1" applyBorder="1" applyAlignment="1">
      <alignment horizontal="center"/>
    </xf>
    <xf numFmtId="9" fontId="11" fillId="0" borderId="1" xfId="3" applyFont="1" applyBorder="1" applyAlignment="1">
      <alignment horizontal="center"/>
    </xf>
    <xf numFmtId="9" fontId="18" fillId="4" borderId="1" xfId="3" applyFont="1" applyFill="1" applyBorder="1" applyAlignment="1">
      <alignment horizontal="center"/>
    </xf>
    <xf numFmtId="9" fontId="11" fillId="5" borderId="1" xfId="3" applyFont="1" applyFill="1" applyBorder="1" applyAlignment="1">
      <alignment horizontal="center"/>
    </xf>
    <xf numFmtId="9" fontId="0" fillId="0" borderId="0" xfId="3" applyFont="1" applyAlignment="1">
      <alignment horizontal="center"/>
    </xf>
    <xf numFmtId="9" fontId="17" fillId="0" borderId="0" xfId="3" applyFont="1" applyAlignment="1">
      <alignment horizontal="center"/>
    </xf>
    <xf numFmtId="9" fontId="4" fillId="0" borderId="0" xfId="3" applyFont="1" applyAlignment="1">
      <alignment horizontal="center" vertical="center" wrapText="1"/>
    </xf>
    <xf numFmtId="0" fontId="11" fillId="0" borderId="3" xfId="0" applyFont="1" applyBorder="1"/>
    <xf numFmtId="0" fontId="18" fillId="4" borderId="4" xfId="0" applyFont="1" applyFill="1" applyBorder="1"/>
    <xf numFmtId="0" fontId="11" fillId="0" borderId="3" xfId="0" applyFont="1" applyBorder="1" applyAlignment="1">
      <alignment horizontal="left" wrapText="1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9" fontId="11" fillId="0" borderId="1" xfId="3" applyFont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11" fillId="0" borderId="4" xfId="0" applyFont="1" applyBorder="1" applyAlignment="1">
      <alignment vertical="center" wrapText="1"/>
    </xf>
    <xf numFmtId="9" fontId="11" fillId="0" borderId="1" xfId="3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/>
    <xf numFmtId="9" fontId="11" fillId="7" borderId="6" xfId="3" applyFont="1" applyFill="1" applyBorder="1" applyAlignment="1">
      <alignment horizontal="center" vertical="center"/>
    </xf>
    <xf numFmtId="9" fontId="11" fillId="0" borderId="6" xfId="3" applyFont="1" applyBorder="1" applyAlignment="1">
      <alignment horizontal="center" vertical="center"/>
    </xf>
    <xf numFmtId="166" fontId="11" fillId="0" borderId="6" xfId="3" applyNumberFormat="1" applyFont="1" applyBorder="1" applyAlignment="1">
      <alignment horizontal="center" vertical="center"/>
    </xf>
    <xf numFmtId="166" fontId="11" fillId="5" borderId="6" xfId="3" applyNumberFormat="1" applyFont="1" applyFill="1" applyBorder="1" applyAlignment="1">
      <alignment horizontal="center" vertical="center"/>
    </xf>
    <xf numFmtId="9" fontId="11" fillId="5" borderId="6" xfId="3" applyFont="1" applyFill="1" applyBorder="1" applyAlignment="1">
      <alignment horizontal="center" vertical="center"/>
    </xf>
    <xf numFmtId="9" fontId="11" fillId="4" borderId="6" xfId="3" applyFont="1" applyFill="1" applyBorder="1" applyAlignment="1">
      <alignment horizontal="center" vertical="center"/>
    </xf>
    <xf numFmtId="10" fontId="11" fillId="0" borderId="6" xfId="3" applyNumberFormat="1" applyFont="1" applyBorder="1" applyAlignment="1">
      <alignment horizontal="center" vertical="center"/>
    </xf>
    <xf numFmtId="9" fontId="1" fillId="0" borderId="7" xfId="3" applyFont="1" applyBorder="1"/>
    <xf numFmtId="0" fontId="0" fillId="0" borderId="0" xfId="0" applyAlignment="1">
      <alignment horizontal="center"/>
    </xf>
    <xf numFmtId="9" fontId="1" fillId="0" borderId="0" xfId="3" applyFont="1" applyBorder="1" applyAlignment="1">
      <alignment horizontal="center" vertical="center"/>
    </xf>
    <xf numFmtId="9" fontId="1" fillId="0" borderId="0" xfId="3" applyFont="1" applyBorder="1"/>
    <xf numFmtId="165" fontId="19" fillId="11" borderId="3" xfId="4" applyFont="1" applyFill="1" applyBorder="1" applyAlignment="1">
      <alignment horizontal="center" vertical="center"/>
    </xf>
    <xf numFmtId="165" fontId="19" fillId="0" borderId="0" xfId="4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wrapText="1"/>
    </xf>
    <xf numFmtId="9" fontId="11" fillId="12" borderId="3" xfId="3" applyFont="1" applyFill="1" applyBorder="1" applyAlignment="1">
      <alignment horizontal="center"/>
    </xf>
    <xf numFmtId="9" fontId="11" fillId="12" borderId="11" xfId="3" applyFont="1" applyFill="1" applyBorder="1" applyAlignment="1">
      <alignment horizontal="center" vertical="center"/>
    </xf>
    <xf numFmtId="167" fontId="11" fillId="12" borderId="3" xfId="3" applyNumberFormat="1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23" fillId="0" borderId="0" xfId="0" applyFont="1"/>
    <xf numFmtId="0" fontId="18" fillId="7" borderId="6" xfId="0" applyFont="1" applyFill="1" applyBorder="1"/>
    <xf numFmtId="0" fontId="21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18" fillId="7" borderId="11" xfId="0" applyFont="1" applyFill="1" applyBorder="1"/>
    <xf numFmtId="0" fontId="11" fillId="7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10" fontId="21" fillId="2" borderId="16" xfId="3" applyNumberFormat="1" applyFont="1" applyFill="1" applyBorder="1" applyAlignment="1">
      <alignment horizontal="center"/>
    </xf>
    <xf numFmtId="10" fontId="22" fillId="14" borderId="18" xfId="3" applyNumberFormat="1" applyFont="1" applyFill="1" applyBorder="1" applyAlignment="1">
      <alignment horizontal="center" readingOrder="1"/>
    </xf>
    <xf numFmtId="10" fontId="18" fillId="7" borderId="3" xfId="3" applyNumberFormat="1" applyFont="1" applyFill="1" applyBorder="1"/>
    <xf numFmtId="0" fontId="11" fillId="7" borderId="3" xfId="0" applyFont="1" applyFill="1" applyBorder="1" applyAlignment="1">
      <alignment horizontal="center" vertical="center"/>
    </xf>
    <xf numFmtId="10" fontId="0" fillId="0" borderId="16" xfId="3" applyNumberFormat="1" applyFont="1" applyFill="1" applyBorder="1"/>
    <xf numFmtId="0" fontId="21" fillId="2" borderId="16" xfId="0" applyFont="1" applyFill="1" applyBorder="1" applyAlignment="1">
      <alignment horizontal="center"/>
    </xf>
    <xf numFmtId="14" fontId="16" fillId="9" borderId="18" xfId="0" applyNumberFormat="1" applyFont="1" applyFill="1" applyBorder="1" applyAlignment="1">
      <alignment horizontal="center" readingOrder="1"/>
    </xf>
    <xf numFmtId="0" fontId="18" fillId="7" borderId="3" xfId="0" applyFont="1" applyFill="1" applyBorder="1"/>
    <xf numFmtId="0" fontId="11" fillId="4" borderId="3" xfId="0" applyFont="1" applyFill="1" applyBorder="1" applyAlignment="1">
      <alignment horizontal="center" vertical="center"/>
    </xf>
    <xf numFmtId="0" fontId="0" fillId="0" borderId="16" xfId="0" applyBorder="1"/>
    <xf numFmtId="10" fontId="23" fillId="0" borderId="16" xfId="3" applyNumberFormat="1" applyFont="1" applyFill="1" applyBorder="1"/>
    <xf numFmtId="0" fontId="18" fillId="7" borderId="19" xfId="0" applyFont="1" applyFill="1" applyBorder="1"/>
    <xf numFmtId="10" fontId="0" fillId="0" borderId="0" xfId="3" applyNumberFormat="1" applyFont="1" applyFill="1" applyBorder="1"/>
    <xf numFmtId="10" fontId="23" fillId="0" borderId="0" xfId="3" applyNumberFormat="1" applyFont="1" applyFill="1" applyBorder="1"/>
    <xf numFmtId="0" fontId="0" fillId="0" borderId="7" xfId="0" applyBorder="1"/>
    <xf numFmtId="170" fontId="0" fillId="0" borderId="7" xfId="0" applyNumberFormat="1" applyBorder="1"/>
    <xf numFmtId="10" fontId="0" fillId="15" borderId="16" xfId="3" applyNumberFormat="1" applyFont="1" applyFill="1" applyBorder="1" applyAlignment="1">
      <alignment horizontal="center"/>
    </xf>
    <xf numFmtId="10" fontId="0" fillId="0" borderId="16" xfId="3" applyNumberFormat="1" applyFont="1" applyBorder="1" applyAlignment="1">
      <alignment horizontal="center"/>
    </xf>
    <xf numFmtId="10" fontId="0" fillId="16" borderId="16" xfId="3" applyNumberFormat="1" applyFont="1" applyFill="1" applyBorder="1" applyAlignment="1">
      <alignment horizontal="center"/>
    </xf>
    <xf numFmtId="10" fontId="0" fillId="15" borderId="15" xfId="3" applyNumberFormat="1" applyFont="1" applyFill="1" applyBorder="1" applyAlignment="1">
      <alignment horizontal="center"/>
    </xf>
    <xf numFmtId="10" fontId="0" fillId="15" borderId="17" xfId="3" applyNumberFormat="1" applyFont="1" applyFill="1" applyBorder="1" applyAlignment="1">
      <alignment horizontal="center"/>
    </xf>
    <xf numFmtId="170" fontId="0" fillId="0" borderId="0" xfId="0" applyNumberFormat="1"/>
    <xf numFmtId="10" fontId="0" fillId="16" borderId="15" xfId="3" applyNumberFormat="1" applyFont="1" applyFill="1" applyBorder="1" applyAlignment="1">
      <alignment horizontal="center"/>
    </xf>
    <xf numFmtId="10" fontId="0" fillId="16" borderId="17" xfId="3" applyNumberFormat="1" applyFont="1" applyFill="1" applyBorder="1" applyAlignment="1">
      <alignment horizontal="center"/>
    </xf>
    <xf numFmtId="9" fontId="25" fillId="0" borderId="6" xfId="3" applyFont="1" applyFill="1" applyBorder="1" applyAlignment="1">
      <alignment horizontal="center" vertical="center"/>
    </xf>
    <xf numFmtId="9" fontId="11" fillId="0" borderId="6" xfId="3" applyFont="1" applyFill="1" applyBorder="1" applyAlignment="1">
      <alignment horizontal="center" vertical="center"/>
    </xf>
    <xf numFmtId="10" fontId="0" fillId="0" borderId="3" xfId="3" applyNumberFormat="1" applyFont="1" applyBorder="1" applyAlignment="1">
      <alignment horizontal="center"/>
    </xf>
    <xf numFmtId="9" fontId="25" fillId="0" borderId="3" xfId="3" applyFont="1" applyFill="1" applyBorder="1" applyAlignment="1">
      <alignment horizontal="center" vertical="center"/>
    </xf>
    <xf numFmtId="0" fontId="0" fillId="0" borderId="20" xfId="0" applyBorder="1"/>
    <xf numFmtId="9" fontId="11" fillId="10" borderId="6" xfId="3" applyFont="1" applyFill="1" applyBorder="1" applyAlignment="1">
      <alignment horizontal="center" vertical="center"/>
    </xf>
    <xf numFmtId="166" fontId="11" fillId="10" borderId="6" xfId="3" applyNumberFormat="1" applyFont="1" applyFill="1" applyBorder="1" applyAlignment="1">
      <alignment horizontal="center" vertical="center"/>
    </xf>
    <xf numFmtId="9" fontId="11" fillId="10" borderId="19" xfId="3" applyFont="1" applyFill="1" applyBorder="1" applyAlignment="1">
      <alignment horizontal="center" vertical="center"/>
    </xf>
    <xf numFmtId="166" fontId="11" fillId="10" borderId="21" xfId="3" applyNumberFormat="1" applyFont="1" applyFill="1" applyBorder="1" applyAlignment="1">
      <alignment horizontal="center" vertical="center"/>
    </xf>
    <xf numFmtId="10" fontId="11" fillId="10" borderId="6" xfId="3" applyNumberFormat="1" applyFont="1" applyFill="1" applyBorder="1" applyAlignment="1">
      <alignment horizontal="center" vertical="center"/>
    </xf>
    <xf numFmtId="166" fontId="11" fillId="10" borderId="19" xfId="3" applyNumberFormat="1" applyFont="1" applyFill="1" applyBorder="1" applyAlignment="1">
      <alignment horizontal="center" vertical="center"/>
    </xf>
    <xf numFmtId="169" fontId="0" fillId="17" borderId="15" xfId="0" applyNumberFormat="1" applyFill="1" applyBorder="1" applyAlignment="1">
      <alignment horizontal="center"/>
    </xf>
    <xf numFmtId="169" fontId="0" fillId="17" borderId="7" xfId="0" applyNumberFormat="1" applyFill="1" applyBorder="1" applyAlignment="1">
      <alignment horizontal="center"/>
    </xf>
    <xf numFmtId="169" fontId="0" fillId="17" borderId="17" xfId="0" applyNumberFormat="1" applyFill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8" fontId="0" fillId="17" borderId="15" xfId="0" applyNumberFormat="1" applyFill="1" applyBorder="1" applyAlignment="1">
      <alignment horizontal="center"/>
    </xf>
    <xf numFmtId="168" fontId="0" fillId="17" borderId="17" xfId="0" applyNumberFormat="1" applyFill="1" applyBorder="1" applyAlignment="1">
      <alignment horizontal="center"/>
    </xf>
    <xf numFmtId="169" fontId="0" fillId="17" borderId="1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0" fillId="2" borderId="7" xfId="0" applyFont="1" applyFill="1" applyBorder="1" applyAlignment="1">
      <alignment horizontal="center" vertical="center"/>
    </xf>
    <xf numFmtId="0" fontId="18" fillId="3" borderId="6" xfId="0" applyFont="1" applyFill="1" applyBorder="1"/>
    <xf numFmtId="0" fontId="11" fillId="0" borderId="6" xfId="0" applyFont="1" applyBorder="1" applyAlignment="1">
      <alignment horizontal="center" vertical="center"/>
    </xf>
    <xf numFmtId="0" fontId="4" fillId="0" borderId="0" xfId="2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4" fillId="0" borderId="0" xfId="2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3" fontId="0" fillId="0" borderId="0" xfId="0" applyNumberFormat="1"/>
    <xf numFmtId="0" fontId="28" fillId="0" borderId="0" xfId="0" applyFont="1" applyAlignment="1">
      <alignment readingOrder="1"/>
    </xf>
    <xf numFmtId="0" fontId="15" fillId="0" borderId="0" xfId="0" applyFont="1" applyAlignment="1">
      <alignment readingOrder="1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8" fillId="0" borderId="7" xfId="0" applyFont="1" applyBorder="1" applyAlignment="1">
      <alignment readingOrder="1"/>
    </xf>
    <xf numFmtId="0" fontId="0" fillId="0" borderId="13" xfId="0" applyBorder="1"/>
    <xf numFmtId="0" fontId="0" fillId="0" borderId="14" xfId="0" applyBorder="1"/>
    <xf numFmtId="0" fontId="25" fillId="2" borderId="1" xfId="0" applyFont="1" applyFill="1" applyBorder="1" applyAlignment="1">
      <alignment horizontal="center" vertical="center"/>
    </xf>
    <xf numFmtId="14" fontId="16" fillId="9" borderId="24" xfId="0" applyNumberFormat="1" applyFont="1" applyFill="1" applyBorder="1" applyAlignment="1">
      <alignment horizontal="center" readingOrder="1"/>
    </xf>
    <xf numFmtId="0" fontId="25" fillId="2" borderId="18" xfId="0" applyFont="1" applyFill="1" applyBorder="1" applyAlignment="1">
      <alignment horizontal="center" vertical="center"/>
    </xf>
    <xf numFmtId="0" fontId="18" fillId="3" borderId="18" xfId="0" applyFont="1" applyFill="1" applyBorder="1"/>
    <xf numFmtId="0" fontId="18" fillId="7" borderId="27" xfId="0" applyFont="1" applyFill="1" applyBorder="1"/>
    <xf numFmtId="172" fontId="29" fillId="4" borderId="3" xfId="0" applyNumberFormat="1" applyFont="1" applyFill="1" applyBorder="1"/>
    <xf numFmtId="172" fontId="0" fillId="4" borderId="3" xfId="0" applyNumberFormat="1" applyFill="1" applyBorder="1"/>
    <xf numFmtId="172" fontId="0" fillId="10" borderId="3" xfId="0" applyNumberFormat="1" applyFill="1" applyBorder="1"/>
    <xf numFmtId="0" fontId="25" fillId="2" borderId="6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10" fontId="0" fillId="10" borderId="3" xfId="0" applyNumberFormat="1" applyFill="1" applyBorder="1" applyAlignment="1">
      <alignment horizontal="center"/>
    </xf>
    <xf numFmtId="10" fontId="0" fillId="4" borderId="3" xfId="0" applyNumberFormat="1" applyFill="1" applyBorder="1" applyAlignment="1">
      <alignment horizontal="center"/>
    </xf>
    <xf numFmtId="10" fontId="29" fillId="4" borderId="3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0" fontId="18" fillId="7" borderId="27" xfId="0" applyFont="1" applyFill="1" applyBorder="1" applyAlignment="1">
      <alignment horizontal="center"/>
    </xf>
    <xf numFmtId="172" fontId="0" fillId="20" borderId="3" xfId="0" applyNumberFormat="1" applyFill="1" applyBorder="1"/>
    <xf numFmtId="172" fontId="0" fillId="14" borderId="3" xfId="0" applyNumberFormat="1" applyFill="1" applyBorder="1" applyAlignment="1">
      <alignment horizontal="center"/>
    </xf>
    <xf numFmtId="172" fontId="0" fillId="15" borderId="3" xfId="0" applyNumberFormat="1" applyFill="1" applyBorder="1"/>
    <xf numFmtId="10" fontId="0" fillId="15" borderId="3" xfId="0" applyNumberFormat="1" applyFill="1" applyBorder="1" applyAlignment="1">
      <alignment horizontal="center"/>
    </xf>
    <xf numFmtId="10" fontId="0" fillId="20" borderId="3" xfId="0" applyNumberFormat="1" applyFill="1" applyBorder="1" applyAlignment="1">
      <alignment horizontal="center"/>
    </xf>
    <xf numFmtId="167" fontId="11" fillId="22" borderId="5" xfId="0" applyNumberFormat="1" applyFont="1" applyFill="1" applyBorder="1" applyAlignment="1">
      <alignment horizontal="center" vertical="center"/>
    </xf>
    <xf numFmtId="167" fontId="11" fillId="22" borderId="28" xfId="0" applyNumberFormat="1" applyFont="1" applyFill="1" applyBorder="1" applyAlignment="1">
      <alignment horizontal="center" vertical="center"/>
    </xf>
    <xf numFmtId="0" fontId="11" fillId="23" borderId="1" xfId="0" applyFont="1" applyFill="1" applyBorder="1"/>
    <xf numFmtId="0" fontId="11" fillId="23" borderId="3" xfId="0" applyFont="1" applyFill="1" applyBorder="1"/>
    <xf numFmtId="0" fontId="11" fillId="23" borderId="2" xfId="0" applyFont="1" applyFill="1" applyBorder="1"/>
    <xf numFmtId="0" fontId="11" fillId="23" borderId="26" xfId="0" applyFont="1" applyFill="1" applyBorder="1"/>
    <xf numFmtId="0" fontId="0" fillId="0" borderId="3" xfId="0" applyBorder="1" applyAlignment="1">
      <alignment horizontal="center"/>
    </xf>
    <xf numFmtId="10" fontId="0" fillId="14" borderId="3" xfId="3" applyNumberFormat="1" applyFont="1" applyFill="1" applyBorder="1" applyAlignment="1">
      <alignment horizontal="center"/>
    </xf>
    <xf numFmtId="10" fontId="23" fillId="14" borderId="3" xfId="3" applyNumberFormat="1" applyFont="1" applyFill="1" applyBorder="1" applyAlignment="1">
      <alignment horizontal="center"/>
    </xf>
    <xf numFmtId="10" fontId="0" fillId="24" borderId="3" xfId="3" applyNumberFormat="1" applyFont="1" applyFill="1" applyBorder="1" applyAlignment="1">
      <alignment horizontal="center"/>
    </xf>
    <xf numFmtId="10" fontId="23" fillId="24" borderId="3" xfId="3" applyNumberFormat="1" applyFont="1" applyFill="1" applyBorder="1" applyAlignment="1">
      <alignment horizontal="center"/>
    </xf>
    <xf numFmtId="0" fontId="30" fillId="0" borderId="0" xfId="2" applyFont="1" applyFill="1" applyBorder="1" applyAlignment="1">
      <alignment vertical="center"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horizontal="center"/>
    </xf>
    <xf numFmtId="10" fontId="32" fillId="0" borderId="0" xfId="3" applyNumberFormat="1" applyFont="1" applyFill="1" applyBorder="1"/>
    <xf numFmtId="0" fontId="32" fillId="0" borderId="0" xfId="0" applyFont="1"/>
    <xf numFmtId="0" fontId="0" fillId="0" borderId="29" xfId="0" applyBorder="1" applyAlignment="1">
      <alignment horizontal="center"/>
    </xf>
    <xf numFmtId="10" fontId="0" fillId="24" borderId="29" xfId="3" applyNumberFormat="1" applyFont="1" applyFill="1" applyBorder="1" applyAlignment="1">
      <alignment horizontal="center"/>
    </xf>
    <xf numFmtId="10" fontId="23" fillId="14" borderId="29" xfId="3" applyNumberFormat="1" applyFont="1" applyFill="1" applyBorder="1" applyAlignment="1">
      <alignment horizontal="center"/>
    </xf>
    <xf numFmtId="0" fontId="18" fillId="7" borderId="7" xfId="0" applyFont="1" applyFill="1" applyBorder="1"/>
    <xf numFmtId="9" fontId="20" fillId="2" borderId="1" xfId="3" applyFont="1" applyFill="1" applyBorder="1" applyAlignment="1">
      <alignment horizontal="center" vertical="center"/>
    </xf>
    <xf numFmtId="9" fontId="11" fillId="6" borderId="1" xfId="3" applyFont="1" applyFill="1" applyBorder="1" applyAlignment="1">
      <alignment horizontal="center" vertical="center"/>
    </xf>
    <xf numFmtId="9" fontId="11" fillId="7" borderId="1" xfId="3" applyFont="1" applyFill="1" applyBorder="1" applyAlignment="1">
      <alignment horizontal="center" vertical="center"/>
    </xf>
    <xf numFmtId="9" fontId="11" fillId="0" borderId="1" xfId="3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166" fontId="11" fillId="0" borderId="1" xfId="3" applyNumberFormat="1" applyFont="1" applyBorder="1" applyAlignment="1">
      <alignment horizontal="center" vertical="center"/>
    </xf>
    <xf numFmtId="167" fontId="11" fillId="10" borderId="1" xfId="0" applyNumberFormat="1" applyFont="1" applyFill="1" applyBorder="1" applyAlignment="1">
      <alignment horizontal="center" vertical="center"/>
    </xf>
    <xf numFmtId="166" fontId="11" fillId="5" borderId="1" xfId="3" applyNumberFormat="1" applyFont="1" applyFill="1" applyBorder="1" applyAlignment="1">
      <alignment horizontal="center" vertical="center"/>
    </xf>
    <xf numFmtId="9" fontId="11" fillId="5" borderId="1" xfId="3" applyFont="1" applyFill="1" applyBorder="1" applyAlignment="1">
      <alignment horizontal="center" vertical="center"/>
    </xf>
    <xf numFmtId="9" fontId="11" fillId="4" borderId="1" xfId="3" applyFont="1" applyFill="1" applyBorder="1" applyAlignment="1">
      <alignment horizontal="center" vertical="center"/>
    </xf>
    <xf numFmtId="167" fontId="11" fillId="4" borderId="1" xfId="0" applyNumberFormat="1" applyFont="1" applyFill="1" applyBorder="1" applyAlignment="1">
      <alignment horizontal="center" vertical="center"/>
    </xf>
    <xf numFmtId="10" fontId="11" fillId="0" borderId="1" xfId="3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wrapText="1"/>
    </xf>
    <xf numFmtId="10" fontId="23" fillId="24" borderId="29" xfId="3" applyNumberFormat="1" applyFont="1" applyFill="1" applyBorder="1" applyAlignment="1">
      <alignment horizontal="center"/>
    </xf>
    <xf numFmtId="10" fontId="21" fillId="0" borderId="0" xfId="3" applyNumberFormat="1" applyFont="1" applyFill="1" applyBorder="1"/>
    <xf numFmtId="0" fontId="21" fillId="0" borderId="0" xfId="0" applyFont="1"/>
    <xf numFmtId="0" fontId="11" fillId="18" borderId="3" xfId="0" applyFont="1" applyFill="1" applyBorder="1" applyAlignment="1">
      <alignment wrapText="1"/>
    </xf>
    <xf numFmtId="0" fontId="0" fillId="18" borderId="3" xfId="0" applyFill="1" applyBorder="1" applyAlignment="1">
      <alignment horizontal="center"/>
    </xf>
    <xf numFmtId="10" fontId="2" fillId="18" borderId="3" xfId="3" applyNumberFormat="1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10" fontId="34" fillId="18" borderId="3" xfId="3" applyNumberFormat="1" applyFont="1" applyFill="1" applyBorder="1" applyAlignment="1">
      <alignment horizontal="center" vertical="center"/>
    </xf>
    <xf numFmtId="10" fontId="2" fillId="18" borderId="3" xfId="0" applyNumberFormat="1" applyFont="1" applyFill="1" applyBorder="1" applyAlignment="1">
      <alignment horizontal="center" vertical="center"/>
    </xf>
    <xf numFmtId="10" fontId="2" fillId="20" borderId="3" xfId="3" applyNumberFormat="1" applyFont="1" applyFill="1" applyBorder="1" applyAlignment="1">
      <alignment horizontal="center" vertical="center"/>
    </xf>
    <xf numFmtId="10" fontId="34" fillId="20" borderId="3" xfId="3" applyNumberFormat="1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35" fillId="18" borderId="3" xfId="2" applyFont="1" applyFill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0" xfId="0" applyBorder="1"/>
    <xf numFmtId="9" fontId="1" fillId="10" borderId="3" xfId="3" applyFont="1" applyFill="1" applyBorder="1" applyAlignment="1">
      <alignment horizontal="center" vertical="center"/>
    </xf>
    <xf numFmtId="164" fontId="0" fillId="11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64" fontId="2" fillId="11" borderId="3" xfId="5" applyFont="1" applyFill="1" applyBorder="1" applyAlignment="1">
      <alignment horizontal="center" vertical="center"/>
    </xf>
    <xf numFmtId="0" fontId="2" fillId="20" borderId="3" xfId="0" applyFont="1" applyFill="1" applyBorder="1"/>
    <xf numFmtId="0" fontId="0" fillId="20" borderId="3" xfId="0" applyFill="1" applyBorder="1"/>
    <xf numFmtId="0" fontId="0" fillId="21" borderId="3" xfId="0" applyFill="1" applyBorder="1"/>
    <xf numFmtId="3" fontId="0" fillId="21" borderId="3" xfId="0" applyNumberFormat="1" applyFill="1" applyBorder="1"/>
    <xf numFmtId="9" fontId="0" fillId="21" borderId="3" xfId="3" applyFont="1" applyFill="1" applyBorder="1" applyAlignment="1">
      <alignment horizontal="left" indent="1"/>
    </xf>
    <xf numFmtId="166" fontId="0" fillId="21" borderId="3" xfId="3" applyNumberFormat="1" applyFont="1" applyFill="1" applyBorder="1" applyAlignment="1">
      <alignment horizontal="left" indent="1"/>
    </xf>
    <xf numFmtId="0" fontId="28" fillId="8" borderId="3" xfId="0" applyFont="1" applyFill="1" applyBorder="1" applyAlignment="1">
      <alignment readingOrder="1"/>
    </xf>
    <xf numFmtId="0" fontId="28" fillId="15" borderId="3" xfId="0" applyFont="1" applyFill="1" applyBorder="1" applyAlignment="1">
      <alignment readingOrder="1"/>
    </xf>
    <xf numFmtId="0" fontId="0" fillId="17" borderId="3" xfId="0" applyFill="1" applyBorder="1"/>
    <xf numFmtId="164" fontId="33" fillId="18" borderId="12" xfId="5" applyFont="1" applyFill="1" applyBorder="1" applyAlignment="1">
      <alignment horizontal="center" vertical="center"/>
    </xf>
    <xf numFmtId="164" fontId="33" fillId="18" borderId="7" xfId="5" applyFont="1" applyFill="1" applyBorder="1" applyAlignment="1">
      <alignment horizontal="center" vertical="center"/>
    </xf>
    <xf numFmtId="164" fontId="33" fillId="18" borderId="14" xfId="5" applyFont="1" applyFill="1" applyBorder="1" applyAlignment="1">
      <alignment horizontal="center" vertical="center"/>
    </xf>
    <xf numFmtId="0" fontId="33" fillId="19" borderId="15" xfId="0" applyFont="1" applyFill="1" applyBorder="1" applyAlignment="1">
      <alignment horizontal="center" vertical="center"/>
    </xf>
    <xf numFmtId="0" fontId="33" fillId="19" borderId="16" xfId="0" applyFont="1" applyFill="1" applyBorder="1" applyAlignment="1">
      <alignment horizontal="center" vertical="center"/>
    </xf>
    <xf numFmtId="0" fontId="33" fillId="19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7" xfId="0" applyFont="1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171" fontId="3" fillId="11" borderId="15" xfId="3" applyNumberFormat="1" applyFont="1" applyFill="1" applyBorder="1" applyAlignment="1">
      <alignment horizontal="center" vertical="center"/>
    </xf>
    <xf numFmtId="171" fontId="3" fillId="11" borderId="16" xfId="3" applyNumberFormat="1" applyFont="1" applyFill="1" applyBorder="1" applyAlignment="1">
      <alignment horizontal="center" vertical="center"/>
    </xf>
    <xf numFmtId="171" fontId="3" fillId="11" borderId="17" xfId="3" applyNumberFormat="1" applyFont="1" applyFill="1" applyBorder="1" applyAlignment="1">
      <alignment horizontal="center" vertical="center"/>
    </xf>
    <xf numFmtId="0" fontId="26" fillId="11" borderId="22" xfId="0" applyFont="1" applyFill="1" applyBorder="1" applyAlignment="1">
      <alignment horizontal="center" vertical="center" wrapText="1"/>
    </xf>
    <xf numFmtId="0" fontId="26" fillId="11" borderId="12" xfId="0" applyFont="1" applyFill="1" applyBorder="1" applyAlignment="1">
      <alignment horizontal="center" vertical="center" wrapText="1"/>
    </xf>
    <xf numFmtId="0" fontId="26" fillId="11" borderId="25" xfId="0" applyFont="1" applyFill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center" vertical="center" wrapText="1"/>
    </xf>
    <xf numFmtId="0" fontId="26" fillId="11" borderId="23" xfId="0" applyFont="1" applyFill="1" applyBorder="1" applyAlignment="1">
      <alignment horizontal="center" vertical="center" wrapText="1"/>
    </xf>
    <xf numFmtId="0" fontId="26" fillId="11" borderId="14" xfId="0" applyFont="1" applyFill="1" applyBorder="1" applyAlignment="1">
      <alignment horizontal="center" vertical="center" wrapText="1"/>
    </xf>
    <xf numFmtId="10" fontId="27" fillId="11" borderId="12" xfId="3" applyNumberFormat="1" applyFont="1" applyFill="1" applyBorder="1" applyAlignment="1">
      <alignment horizontal="center" vertical="center"/>
    </xf>
    <xf numFmtId="10" fontId="27" fillId="11" borderId="7" xfId="3" applyNumberFormat="1" applyFont="1" applyFill="1" applyBorder="1" applyAlignment="1">
      <alignment horizontal="center" vertical="center"/>
    </xf>
    <xf numFmtId="10" fontId="27" fillId="11" borderId="14" xfId="3" applyNumberFormat="1" applyFont="1" applyFill="1" applyBorder="1" applyAlignment="1">
      <alignment horizontal="center" vertical="center"/>
    </xf>
    <xf numFmtId="171" fontId="3" fillId="16" borderId="15" xfId="3" applyNumberFormat="1" applyFont="1" applyFill="1" applyBorder="1" applyAlignment="1">
      <alignment horizontal="center" vertical="center"/>
    </xf>
    <xf numFmtId="171" fontId="3" fillId="16" borderId="17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0" borderId="3" xfId="0" applyFont="1" applyFill="1" applyBorder="1" applyAlignment="1">
      <alignment horizontal="center" vertical="center" wrapText="1"/>
    </xf>
    <xf numFmtId="164" fontId="2" fillId="20" borderId="3" xfId="5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/>
    </xf>
    <xf numFmtId="0" fontId="11" fillId="18" borderId="3" xfId="0" applyFont="1" applyFill="1" applyBorder="1" applyAlignment="1">
      <alignment horizontal="left"/>
    </xf>
    <xf numFmtId="0" fontId="11" fillId="18" borderId="3" xfId="0" applyFont="1" applyFill="1" applyBorder="1" applyAlignment="1">
      <alignment horizontal="left" wrapText="1"/>
    </xf>
    <xf numFmtId="0" fontId="0" fillId="18" borderId="3" xfId="0" applyFont="1" applyFill="1" applyBorder="1" applyAlignment="1">
      <alignment horizontal="left"/>
    </xf>
    <xf numFmtId="0" fontId="3" fillId="13" borderId="22" xfId="0" applyFont="1" applyFill="1" applyBorder="1" applyAlignment="1">
      <alignment horizontal="center" wrapText="1"/>
    </xf>
    <xf numFmtId="0" fontId="3" fillId="13" borderId="12" xfId="0" applyFont="1" applyFill="1" applyBorder="1" applyAlignment="1">
      <alignment horizontal="center" wrapText="1"/>
    </xf>
    <xf numFmtId="0" fontId="3" fillId="13" borderId="23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</cellXfs>
  <cellStyles count="6">
    <cellStyle name="Comma" xfId="4" builtinId="3"/>
    <cellStyle name="Comma 2" xfId="1" xr:uid="{C4EC6421-47AE-4EB7-AD36-A7ACAC4CBC87}"/>
    <cellStyle name="Currency" xfId="5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>
                <a:solidFill>
                  <a:schemeClr val="tx1"/>
                </a:solidFill>
              </a:rPr>
              <a:t>Active</a:t>
            </a:r>
            <a:r>
              <a:rPr lang="en-IE" b="1" baseline="0">
                <a:solidFill>
                  <a:schemeClr val="tx1"/>
                </a:solidFill>
              </a:rPr>
              <a:t> Vrs Passive % Split per Asset Class  </a:t>
            </a:r>
            <a:endParaRPr lang="en-IE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125067804024496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Summary'!$A$8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Summary'!$B$7:$E$7</c:f>
              <c:strCache>
                <c:ptCount val="4"/>
                <c:pt idx="0">
                  <c:v>Equity</c:v>
                </c:pt>
                <c:pt idx="1">
                  <c:v>Commodities</c:v>
                </c:pt>
                <c:pt idx="2">
                  <c:v>Bonds</c:v>
                </c:pt>
                <c:pt idx="3">
                  <c:v>Alternatives</c:v>
                </c:pt>
              </c:strCache>
            </c:strRef>
          </c:cat>
          <c:val>
            <c:numRef>
              <c:f>'Data Summary'!$B$8:$E$8</c:f>
              <c:numCache>
                <c:formatCode>0%</c:formatCode>
                <c:ptCount val="4"/>
                <c:pt idx="0">
                  <c:v>0.32236842105263158</c:v>
                </c:pt>
                <c:pt idx="1">
                  <c:v>0.8</c:v>
                </c:pt>
                <c:pt idx="2">
                  <c:v>0.5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1-4B39-9797-E8A91055F955}"/>
            </c:ext>
          </c:extLst>
        </c:ser>
        <c:ser>
          <c:idx val="1"/>
          <c:order val="1"/>
          <c:tx>
            <c:strRef>
              <c:f>'Data Summary'!$A$9</c:f>
              <c:strCache>
                <c:ptCount val="1"/>
                <c:pt idx="0">
                  <c:v>Passive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Summary'!$B$7:$E$7</c:f>
              <c:strCache>
                <c:ptCount val="4"/>
                <c:pt idx="0">
                  <c:v>Equity</c:v>
                </c:pt>
                <c:pt idx="1">
                  <c:v>Commodities</c:v>
                </c:pt>
                <c:pt idx="2">
                  <c:v>Bonds</c:v>
                </c:pt>
                <c:pt idx="3">
                  <c:v>Alternatives</c:v>
                </c:pt>
              </c:strCache>
            </c:strRef>
          </c:cat>
          <c:val>
            <c:numRef>
              <c:f>'Data Summary'!$B$9:$E$9</c:f>
              <c:numCache>
                <c:formatCode>0.0%</c:formatCode>
                <c:ptCount val="4"/>
                <c:pt idx="0">
                  <c:v>0.67763157894736847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1-4B39-9797-E8A91055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194928"/>
        <c:axId val="1106195344"/>
      </c:barChart>
      <c:catAx>
        <c:axId val="11061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06195344"/>
        <c:crosses val="autoZero"/>
        <c:auto val="1"/>
        <c:lblAlgn val="ctr"/>
        <c:lblOffset val="100"/>
        <c:noMultiLvlLbl val="0"/>
      </c:catAx>
      <c:valAx>
        <c:axId val="11061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061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E" b="1">
                <a:solidFill>
                  <a:schemeClr val="tx1"/>
                </a:solidFill>
              </a:rPr>
              <a:t>Geographical</a:t>
            </a:r>
            <a:r>
              <a:rPr lang="en-IE" b="1" baseline="0">
                <a:solidFill>
                  <a:schemeClr val="tx1"/>
                </a:solidFill>
              </a:rPr>
              <a:t> Equity split</a:t>
            </a:r>
          </a:p>
        </c:rich>
      </c:tx>
      <c:layout>
        <c:manualLayout>
          <c:xMode val="edge"/>
          <c:yMode val="edge"/>
          <c:x val="0.30971325403754008"/>
          <c:y val="3.292181069958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0A-4A83-B7AE-0D344F48D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0A-4A83-B7AE-0D344F48D8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0A-4A83-B7AE-0D344F48D8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0A-4A83-B7AE-0D344F48D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Summary'!$J$3:$J$6</c:f>
              <c:strCache>
                <c:ptCount val="4"/>
                <c:pt idx="0">
                  <c:v>US</c:v>
                </c:pt>
                <c:pt idx="1">
                  <c:v>Europe</c:v>
                </c:pt>
                <c:pt idx="2">
                  <c:v>Asia</c:v>
                </c:pt>
                <c:pt idx="3">
                  <c:v>Global</c:v>
                </c:pt>
              </c:strCache>
            </c:strRef>
          </c:cat>
          <c:val>
            <c:numRef>
              <c:f>'Data Summary'!$K$3:$K$6</c:f>
              <c:numCache>
                <c:formatCode>General</c:formatCode>
                <c:ptCount val="4"/>
                <c:pt idx="0">
                  <c:v>50000000</c:v>
                </c:pt>
                <c:pt idx="1">
                  <c:v>50000000</c:v>
                </c:pt>
                <c:pt idx="2">
                  <c:v>20000000</c:v>
                </c:pt>
                <c:pt idx="3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0-413F-A289-114F1722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152401</xdr:rowOff>
    </xdr:from>
    <xdr:to>
      <xdr:col>6</xdr:col>
      <xdr:colOff>0</xdr:colOff>
      <xdr:row>24</xdr:row>
      <xdr:rowOff>179917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DAA12A4-0DB6-4A36-8D1F-DD38D0B14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9</xdr:row>
      <xdr:rowOff>155574</xdr:rowOff>
    </xdr:from>
    <xdr:to>
      <xdr:col>14</xdr:col>
      <xdr:colOff>310092</xdr:colOff>
      <xdr:row>24</xdr:row>
      <xdr:rowOff>190499</xdr:rowOff>
    </xdr:to>
    <xdr:graphicFrame macro="">
      <xdr:nvGraphicFramePr>
        <xdr:cNvPr id="152" name="Chart 110">
          <a:extLst>
            <a:ext uri="{FF2B5EF4-FFF2-40B4-BE49-F238E27FC236}">
              <a16:creationId xmlns:a16="http://schemas.microsoft.com/office/drawing/2014/main" id="{B538E75E-2490-43F4-9F09-4ECD5859BA69}"/>
            </a:ext>
            <a:ext uri="{147F2762-F138-4A5C-976F-8EAC2B608ADB}">
              <a16:predDERef xmlns:a16="http://schemas.microsoft.com/office/drawing/2014/main" pred="{3DAA12A4-0DB6-4A36-8D1F-DD38D0B14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vestopedia.com/markets/quote?tvwidgetsymbol=UG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nvestopedia.com/markets/quote?tvwidgetsymbol=UGA" TargetMode="External"/><Relationship Id="rId1" Type="http://schemas.openxmlformats.org/officeDocument/2006/relationships/hyperlink" Target="https://www.investopedia.com/markets/quote?tvwidgetsymbol=UG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markets/quote?tvwidgetsymbol=UG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FC56-5655-4E87-BAC6-F4504552DCDA}">
  <sheetPr>
    <pageSetUpPr autoPageBreaks="0"/>
  </sheetPr>
  <dimension ref="A1:AK67"/>
  <sheetViews>
    <sheetView tabSelected="1" zoomScale="80" zoomScaleNormal="80" workbookViewId="0">
      <selection activeCell="D15" sqref="D15"/>
    </sheetView>
  </sheetViews>
  <sheetFormatPr baseColWidth="10" defaultColWidth="8.83203125" defaultRowHeight="15"/>
  <cols>
    <col min="1" max="1" width="53.5" customWidth="1"/>
    <col min="2" max="2" width="10.1640625" style="31" customWidth="1"/>
    <col min="3" max="3" width="14.5" style="52" customWidth="1"/>
    <col min="4" max="4" width="16.5" style="53" customWidth="1"/>
    <col min="5" max="5" width="14.1640625" customWidth="1"/>
    <col min="6" max="6" width="13.33203125" customWidth="1"/>
    <col min="7" max="7" width="14.33203125" customWidth="1"/>
    <col min="8" max="8" width="18.83203125" customWidth="1"/>
    <col min="9" max="9" width="16" customWidth="1"/>
    <col min="10" max="10" width="12.6640625" customWidth="1"/>
    <col min="11" max="11" width="19.83203125" customWidth="1"/>
    <col min="12" max="12" width="19.6640625" customWidth="1"/>
    <col min="13" max="13" width="7.83203125" customWidth="1"/>
    <col min="14" max="14" width="13" customWidth="1"/>
  </cols>
  <sheetData>
    <row r="1" spans="1:37" s="2" customFormat="1" ht="36.75" customHeight="1">
      <c r="A1" s="20" t="s">
        <v>0</v>
      </c>
      <c r="B1" s="21" t="s">
        <v>1</v>
      </c>
      <c r="C1" s="178" t="s">
        <v>2</v>
      </c>
      <c r="D1" s="22" t="s">
        <v>3</v>
      </c>
      <c r="E1" s="20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121"/>
      <c r="K1" s="121"/>
      <c r="L1" s="121"/>
      <c r="M1" s="121"/>
      <c r="N1" s="121"/>
    </row>
    <row r="2" spans="1:37" ht="16">
      <c r="A2" s="23" t="s">
        <v>9</v>
      </c>
      <c r="B2" s="26"/>
      <c r="C2" s="179"/>
      <c r="D2" s="37"/>
      <c r="E2" s="37"/>
      <c r="F2" s="37"/>
      <c r="G2" s="37"/>
      <c r="H2" s="37"/>
      <c r="I2" s="37"/>
      <c r="J2" s="5"/>
      <c r="K2" s="5"/>
      <c r="L2" s="122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6">
      <c r="A3" s="14" t="s">
        <v>10</v>
      </c>
      <c r="B3" s="27">
        <v>0.25</v>
      </c>
      <c r="C3" s="180"/>
      <c r="D3" s="15"/>
      <c r="E3" s="15"/>
      <c r="F3" s="15"/>
      <c r="G3" s="15"/>
      <c r="H3" s="15"/>
      <c r="I3" s="15"/>
      <c r="J3" s="5"/>
      <c r="K3" s="5"/>
      <c r="L3" s="122"/>
      <c r="M3" s="122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6">
      <c r="A4" s="24" t="s">
        <v>11</v>
      </c>
      <c r="B4" s="28"/>
      <c r="C4" s="181">
        <v>0.1</v>
      </c>
      <c r="D4" s="182">
        <f>($L$5*C4)</f>
        <v>20000000</v>
      </c>
      <c r="E4" s="13">
        <v>0.03</v>
      </c>
      <c r="F4" s="13">
        <f>(E4*C4)</f>
        <v>3.0000000000000001E-3</v>
      </c>
      <c r="G4" s="13" t="s">
        <v>12</v>
      </c>
      <c r="H4" s="13" t="s">
        <v>13</v>
      </c>
      <c r="I4" s="13" t="s">
        <v>14</v>
      </c>
      <c r="J4" s="5"/>
      <c r="K4" s="5"/>
      <c r="L4" s="122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6">
      <c r="A5" s="38" t="s">
        <v>15</v>
      </c>
      <c r="B5" s="39"/>
      <c r="C5" s="181">
        <v>7.0000000000000007E-2</v>
      </c>
      <c r="D5" s="182">
        <f>($L$5*C5)</f>
        <v>14000000.000000002</v>
      </c>
      <c r="E5" s="13">
        <v>0.04</v>
      </c>
      <c r="F5" s="13">
        <f t="shared" ref="F5:F42" si="0">(E5*C5)</f>
        <v>2.8000000000000004E-3</v>
      </c>
      <c r="G5" s="13" t="s">
        <v>12</v>
      </c>
      <c r="H5" s="13" t="s">
        <v>13</v>
      </c>
      <c r="I5" s="13" t="s">
        <v>16</v>
      </c>
      <c r="J5" s="5"/>
      <c r="K5" s="222" t="s">
        <v>17</v>
      </c>
      <c r="L5" s="219">
        <v>200000000</v>
      </c>
      <c r="M5" s="122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6">
      <c r="A6" s="24" t="s">
        <v>18</v>
      </c>
      <c r="B6" s="28"/>
      <c r="C6" s="181">
        <v>0.02</v>
      </c>
      <c r="D6" s="182">
        <f>($L$5*C6)</f>
        <v>4000000</v>
      </c>
      <c r="E6" s="13">
        <v>0.95</v>
      </c>
      <c r="F6" s="13">
        <f t="shared" si="0"/>
        <v>1.9E-2</v>
      </c>
      <c r="G6" s="13" t="s">
        <v>19</v>
      </c>
      <c r="H6" s="13" t="s">
        <v>13</v>
      </c>
      <c r="I6" s="13" t="s">
        <v>20</v>
      </c>
      <c r="J6" s="5"/>
      <c r="K6" s="223"/>
      <c r="L6" s="220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6">
      <c r="A7" s="24" t="s">
        <v>21</v>
      </c>
      <c r="B7" s="28"/>
      <c r="C7" s="183">
        <v>3.5000000000000003E-2</v>
      </c>
      <c r="D7" s="182">
        <f>($L$5*C7)</f>
        <v>7000000.0000000009</v>
      </c>
      <c r="E7" s="13">
        <v>7.0000000000000007E-2</v>
      </c>
      <c r="F7" s="13">
        <f t="shared" si="0"/>
        <v>2.4500000000000004E-3</v>
      </c>
      <c r="G7" s="13" t="s">
        <v>12</v>
      </c>
      <c r="H7" s="13" t="s">
        <v>13</v>
      </c>
      <c r="I7" s="13" t="s">
        <v>22</v>
      </c>
      <c r="J7" s="5"/>
      <c r="K7" s="223"/>
      <c r="L7" s="220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24" t="s">
        <v>23</v>
      </c>
      <c r="B8" s="28"/>
      <c r="C8" s="183">
        <v>2.5000000000000001E-2</v>
      </c>
      <c r="D8" s="182">
        <f>($L$5*C8)</f>
        <v>5000000</v>
      </c>
      <c r="E8" s="13">
        <v>0.43</v>
      </c>
      <c r="F8" s="13">
        <f t="shared" si="0"/>
        <v>1.0750000000000001E-2</v>
      </c>
      <c r="G8" s="13" t="s">
        <v>19</v>
      </c>
      <c r="H8" s="13" t="s">
        <v>13</v>
      </c>
      <c r="I8" s="13" t="s">
        <v>24</v>
      </c>
      <c r="J8" s="2"/>
      <c r="K8" s="223"/>
      <c r="L8" s="220"/>
      <c r="M8" s="2"/>
      <c r="N8" s="1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14" t="s">
        <v>25</v>
      </c>
      <c r="B9" s="27">
        <v>0.25</v>
      </c>
      <c r="C9" s="180"/>
      <c r="D9" s="184"/>
      <c r="E9" s="15"/>
      <c r="F9" s="25"/>
      <c r="G9" s="25"/>
      <c r="H9" s="15"/>
      <c r="I9" s="15"/>
      <c r="J9" s="2"/>
      <c r="K9" s="223"/>
      <c r="L9" s="220"/>
      <c r="M9" s="2"/>
      <c r="N9" s="1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6">
      <c r="A10" s="38" t="s">
        <v>26</v>
      </c>
      <c r="B10" s="39"/>
      <c r="C10" s="181">
        <v>0.11</v>
      </c>
      <c r="D10" s="182">
        <f>($L$5*C10)</f>
        <v>22000000</v>
      </c>
      <c r="E10" s="13">
        <v>0.1</v>
      </c>
      <c r="F10" s="13">
        <f t="shared" si="0"/>
        <v>1.1000000000000001E-2</v>
      </c>
      <c r="G10" s="13" t="s">
        <v>12</v>
      </c>
      <c r="H10" s="13" t="s">
        <v>27</v>
      </c>
      <c r="I10" s="13" t="s">
        <v>28</v>
      </c>
      <c r="J10" s="3"/>
      <c r="K10" s="223"/>
      <c r="L10" s="220"/>
      <c r="M10" s="2"/>
      <c r="N10" s="12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6">
      <c r="A11" s="24" t="s">
        <v>29</v>
      </c>
      <c r="B11" s="28"/>
      <c r="C11" s="181">
        <v>0.03</v>
      </c>
      <c r="D11" s="182">
        <f>($L$5*C11)</f>
        <v>6000000</v>
      </c>
      <c r="E11" s="13">
        <v>0.5</v>
      </c>
      <c r="F11" s="13">
        <f t="shared" si="0"/>
        <v>1.4999999999999999E-2</v>
      </c>
      <c r="G11" s="13" t="s">
        <v>19</v>
      </c>
      <c r="H11" s="13" t="s">
        <v>27</v>
      </c>
      <c r="I11" s="13" t="s">
        <v>30</v>
      </c>
      <c r="J11" s="3"/>
      <c r="K11" s="224"/>
      <c r="L11" s="221"/>
      <c r="M11" s="2"/>
      <c r="N11" s="12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6">
      <c r="A12" s="43" t="s">
        <v>31</v>
      </c>
      <c r="B12" s="42"/>
      <c r="C12" s="181">
        <v>0.04</v>
      </c>
      <c r="D12" s="182">
        <f>($L$5*C12)</f>
        <v>8000000</v>
      </c>
      <c r="E12" s="13">
        <v>7.0000000000000007E-2</v>
      </c>
      <c r="F12" s="13">
        <f t="shared" si="0"/>
        <v>2.8000000000000004E-3</v>
      </c>
      <c r="G12" s="13" t="s">
        <v>12</v>
      </c>
      <c r="H12" s="13" t="s">
        <v>27</v>
      </c>
      <c r="I12" s="13" t="s">
        <v>32</v>
      </c>
      <c r="J12" s="4"/>
      <c r="K12" s="2"/>
      <c r="L12" s="2"/>
      <c r="M12" s="2"/>
      <c r="N12" s="12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s="1" customFormat="1" ht="16">
      <c r="A13" s="24" t="s">
        <v>33</v>
      </c>
      <c r="B13" s="28"/>
      <c r="C13" s="181">
        <v>0.03</v>
      </c>
      <c r="D13" s="182">
        <f>($L$5*C13)</f>
        <v>6000000</v>
      </c>
      <c r="E13" s="13">
        <v>0.51</v>
      </c>
      <c r="F13" s="13">
        <f t="shared" si="0"/>
        <v>1.5299999999999999E-2</v>
      </c>
      <c r="G13" s="13" t="s">
        <v>19</v>
      </c>
      <c r="H13" s="13" t="s">
        <v>34</v>
      </c>
      <c r="I13" s="13" t="s">
        <v>35</v>
      </c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s="1" customFormat="1" ht="16">
      <c r="A14" s="24" t="s">
        <v>36</v>
      </c>
      <c r="B14" s="28"/>
      <c r="C14" s="181">
        <v>0.04</v>
      </c>
      <c r="D14" s="182">
        <f>($L$5*C14)</f>
        <v>8000000</v>
      </c>
      <c r="E14" s="13">
        <v>0.4</v>
      </c>
      <c r="F14" s="13">
        <f t="shared" si="0"/>
        <v>1.6E-2</v>
      </c>
      <c r="G14" s="13" t="s">
        <v>19</v>
      </c>
      <c r="H14" s="13" t="s">
        <v>37</v>
      </c>
      <c r="I14" s="13" t="s">
        <v>38</v>
      </c>
      <c r="J14" s="3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14" t="s">
        <v>39</v>
      </c>
      <c r="B15" s="27">
        <v>0.1</v>
      </c>
      <c r="C15" s="180"/>
      <c r="D15" s="184"/>
      <c r="E15" s="15"/>
      <c r="F15" s="25"/>
      <c r="G15" s="25"/>
      <c r="H15" s="15"/>
      <c r="I15" s="15"/>
      <c r="J15" s="2"/>
      <c r="K15" s="2"/>
      <c r="L15" s="2"/>
      <c r="M15" s="2"/>
      <c r="N15" s="1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s="9" customFormat="1">
      <c r="A16" s="18" t="s">
        <v>40</v>
      </c>
      <c r="B16" s="30"/>
      <c r="C16" s="185">
        <v>0.02</v>
      </c>
      <c r="D16" s="182">
        <f t="shared" ref="D16:D21" si="1">($L$5*C16)</f>
        <v>4000000</v>
      </c>
      <c r="E16" s="10">
        <v>0.59</v>
      </c>
      <c r="F16" s="13">
        <f t="shared" si="0"/>
        <v>1.18E-2</v>
      </c>
      <c r="G16" s="13" t="s">
        <v>12</v>
      </c>
      <c r="H16" s="10" t="s">
        <v>41</v>
      </c>
      <c r="I16" s="13" t="s">
        <v>42</v>
      </c>
      <c r="J16" s="2"/>
      <c r="K16" s="2"/>
      <c r="L16" s="2"/>
      <c r="M16" s="2"/>
      <c r="N16" s="124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s="9" customFormat="1">
      <c r="A17" s="18" t="s">
        <v>43</v>
      </c>
      <c r="B17" s="30"/>
      <c r="C17" s="185">
        <v>0.02</v>
      </c>
      <c r="D17" s="182">
        <f t="shared" si="1"/>
        <v>4000000</v>
      </c>
      <c r="E17" s="10">
        <v>0.51</v>
      </c>
      <c r="F17" s="13">
        <f t="shared" si="0"/>
        <v>1.0200000000000001E-2</v>
      </c>
      <c r="G17" s="13" t="s">
        <v>12</v>
      </c>
      <c r="H17" s="10" t="s">
        <v>44</v>
      </c>
      <c r="I17" s="13" t="s">
        <v>45</v>
      </c>
      <c r="J17" s="2"/>
      <c r="K17" s="2"/>
      <c r="L17" s="2"/>
      <c r="M17" s="2"/>
      <c r="N17" s="124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s="9" customFormat="1">
      <c r="A18" s="18" t="s">
        <v>46</v>
      </c>
      <c r="B18" s="30"/>
      <c r="C18" s="185">
        <v>0.02</v>
      </c>
      <c r="D18" s="182">
        <f t="shared" si="1"/>
        <v>4000000</v>
      </c>
      <c r="E18" s="10">
        <v>0.59</v>
      </c>
      <c r="F18" s="13">
        <f t="shared" si="0"/>
        <v>1.18E-2</v>
      </c>
      <c r="G18" s="13" t="s">
        <v>12</v>
      </c>
      <c r="H18" s="10" t="s">
        <v>47</v>
      </c>
      <c r="I18" s="13" t="s">
        <v>48</v>
      </c>
      <c r="J18" s="2"/>
      <c r="K18" s="2"/>
      <c r="L18" s="2"/>
      <c r="M18" s="2"/>
      <c r="N18" s="124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s="9" customFormat="1">
      <c r="A19" s="18" t="s">
        <v>49</v>
      </c>
      <c r="B19" s="30"/>
      <c r="C19" s="186">
        <v>0.01</v>
      </c>
      <c r="D19" s="182">
        <f t="shared" si="1"/>
        <v>2000000</v>
      </c>
      <c r="E19" s="10">
        <v>0.51</v>
      </c>
      <c r="F19" s="13">
        <f t="shared" si="0"/>
        <v>5.1000000000000004E-3</v>
      </c>
      <c r="G19" s="13" t="s">
        <v>12</v>
      </c>
      <c r="H19" s="10" t="s">
        <v>50</v>
      </c>
      <c r="I19" s="13" t="s">
        <v>51</v>
      </c>
      <c r="J19" s="2"/>
      <c r="K19" s="2"/>
      <c r="L19" s="2"/>
      <c r="M19" s="2"/>
      <c r="N19" s="124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s="9" customFormat="1" ht="16">
      <c r="A20" s="18" t="s">
        <v>52</v>
      </c>
      <c r="B20" s="30"/>
      <c r="C20" s="186">
        <v>0.01</v>
      </c>
      <c r="D20" s="182">
        <f t="shared" si="1"/>
        <v>2000000</v>
      </c>
      <c r="E20" s="10">
        <v>0.65</v>
      </c>
      <c r="F20" s="13">
        <f t="shared" si="0"/>
        <v>6.5000000000000006E-3</v>
      </c>
      <c r="G20" s="13" t="s">
        <v>12</v>
      </c>
      <c r="H20" s="10" t="s">
        <v>53</v>
      </c>
      <c r="I20" s="13" t="s">
        <v>54</v>
      </c>
      <c r="J20" s="2"/>
      <c r="K20" s="2"/>
      <c r="L20" s="2"/>
      <c r="M20" s="2"/>
      <c r="N20" s="125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s="9" customFormat="1" ht="16">
      <c r="A21" s="18" t="s">
        <v>55</v>
      </c>
      <c r="B21" s="30"/>
      <c r="C21" s="186">
        <v>0.02</v>
      </c>
      <c r="D21" s="182">
        <f t="shared" si="1"/>
        <v>4000000</v>
      </c>
      <c r="E21" s="10">
        <v>0.49</v>
      </c>
      <c r="F21" s="13">
        <f t="shared" si="0"/>
        <v>9.7999999999999997E-3</v>
      </c>
      <c r="G21" s="13" t="s">
        <v>12</v>
      </c>
      <c r="H21" s="10" t="s">
        <v>53</v>
      </c>
      <c r="I21" s="13" t="s">
        <v>56</v>
      </c>
      <c r="J21" s="2"/>
      <c r="K21" s="2"/>
      <c r="L21" s="2"/>
      <c r="M21" s="2"/>
      <c r="N21" s="125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>
      <c r="A22" s="14" t="s">
        <v>57</v>
      </c>
      <c r="B22" s="27">
        <v>0.15</v>
      </c>
      <c r="C22" s="180"/>
      <c r="D22" s="184"/>
      <c r="E22" s="15"/>
      <c r="F22" s="25"/>
      <c r="G22" s="25"/>
      <c r="H22" s="15"/>
      <c r="I22" s="15"/>
      <c r="J22" s="2"/>
      <c r="K22" s="2"/>
      <c r="L22" s="2"/>
      <c r="M22" s="2"/>
      <c r="N22" s="1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6">
      <c r="A23" s="24" t="s">
        <v>58</v>
      </c>
      <c r="B23" s="28"/>
      <c r="C23" s="183">
        <v>0.03</v>
      </c>
      <c r="D23" s="182">
        <f t="shared" ref="D23:D28" si="2">($L$5*C23)</f>
        <v>6000000</v>
      </c>
      <c r="E23" s="13">
        <v>0.75</v>
      </c>
      <c r="F23" s="13">
        <f t="shared" si="0"/>
        <v>2.2499999999999999E-2</v>
      </c>
      <c r="G23" s="13" t="s">
        <v>19</v>
      </c>
      <c r="H23" s="13" t="s">
        <v>59</v>
      </c>
      <c r="I23" s="13" t="s">
        <v>60</v>
      </c>
      <c r="J23" s="3"/>
      <c r="K23" s="2"/>
      <c r="L23" s="2"/>
      <c r="M23" s="2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6">
      <c r="A24" s="18" t="s">
        <v>61</v>
      </c>
      <c r="B24" s="30"/>
      <c r="C24" s="183">
        <v>2.5000000000000001E-2</v>
      </c>
      <c r="D24" s="182">
        <f t="shared" si="2"/>
        <v>5000000</v>
      </c>
      <c r="E24" s="13">
        <v>0.69</v>
      </c>
      <c r="F24" s="13">
        <f t="shared" si="0"/>
        <v>1.7249999999999998E-2</v>
      </c>
      <c r="G24" s="13" t="s">
        <v>12</v>
      </c>
      <c r="H24" s="13" t="s">
        <v>62</v>
      </c>
      <c r="I24" s="13" t="s">
        <v>63</v>
      </c>
      <c r="J24" s="3"/>
      <c r="K24" s="2"/>
      <c r="L24" s="2"/>
      <c r="M24" s="2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6">
      <c r="A25" s="18" t="s">
        <v>64</v>
      </c>
      <c r="B25" s="30"/>
      <c r="C25" s="183">
        <v>2.5000000000000001E-2</v>
      </c>
      <c r="D25" s="182">
        <f t="shared" si="2"/>
        <v>5000000</v>
      </c>
      <c r="E25" s="13">
        <v>0.1</v>
      </c>
      <c r="F25" s="13">
        <f t="shared" si="0"/>
        <v>2.5000000000000005E-3</v>
      </c>
      <c r="G25" s="13" t="s">
        <v>12</v>
      </c>
      <c r="H25" s="13" t="s">
        <v>65</v>
      </c>
      <c r="I25" s="13" t="s">
        <v>66</v>
      </c>
      <c r="J25" s="3"/>
      <c r="K25" s="2"/>
      <c r="L25" s="2"/>
      <c r="M25" s="2"/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6">
      <c r="A26" s="24" t="s">
        <v>67</v>
      </c>
      <c r="B26" s="28"/>
      <c r="C26" s="183">
        <v>0.03</v>
      </c>
      <c r="D26" s="182">
        <f t="shared" si="2"/>
        <v>6000000</v>
      </c>
      <c r="E26" s="13">
        <v>0.75</v>
      </c>
      <c r="F26" s="13">
        <f t="shared" si="0"/>
        <v>2.2499999999999999E-2</v>
      </c>
      <c r="G26" s="13" t="s">
        <v>19</v>
      </c>
      <c r="H26" s="13" t="s">
        <v>68</v>
      </c>
      <c r="I26" s="13" t="s">
        <v>69</v>
      </c>
      <c r="J26" s="3"/>
      <c r="K26" s="2"/>
      <c r="L26" s="2"/>
      <c r="M26" s="2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6">
      <c r="A27" s="43" t="s">
        <v>70</v>
      </c>
      <c r="B27" s="42"/>
      <c r="C27" s="183">
        <v>1.4999999999999999E-2</v>
      </c>
      <c r="D27" s="182">
        <f t="shared" si="2"/>
        <v>3000000</v>
      </c>
      <c r="E27" s="13">
        <v>0.55000000000000004</v>
      </c>
      <c r="F27" s="13">
        <f t="shared" si="0"/>
        <v>8.2500000000000004E-3</v>
      </c>
      <c r="G27" s="13" t="s">
        <v>19</v>
      </c>
      <c r="H27" s="13" t="s">
        <v>71</v>
      </c>
      <c r="I27" s="13" t="s">
        <v>72</v>
      </c>
      <c r="J27" s="3"/>
      <c r="K27" s="2"/>
      <c r="L27" s="2"/>
      <c r="M27" s="2"/>
      <c r="N27" s="12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6">
      <c r="A28" s="24" t="s">
        <v>73</v>
      </c>
      <c r="B28" s="28"/>
      <c r="C28" s="183">
        <v>2.5000000000000001E-2</v>
      </c>
      <c r="D28" s="182">
        <f t="shared" si="2"/>
        <v>5000000</v>
      </c>
      <c r="E28" s="13">
        <v>0.68</v>
      </c>
      <c r="F28" s="13">
        <f t="shared" si="0"/>
        <v>1.7000000000000001E-2</v>
      </c>
      <c r="G28" s="13" t="s">
        <v>19</v>
      </c>
      <c r="H28" s="13" t="s">
        <v>74</v>
      </c>
      <c r="I28" s="13" t="s">
        <v>75</v>
      </c>
      <c r="J28" s="2"/>
      <c r="K28" s="2"/>
      <c r="L28" s="2"/>
      <c r="M28" s="2"/>
      <c r="N28" s="12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16" t="s">
        <v>76</v>
      </c>
      <c r="B29" s="29">
        <v>0.1</v>
      </c>
      <c r="C29" s="187"/>
      <c r="D29" s="188"/>
      <c r="E29" s="17"/>
      <c r="F29" s="17"/>
      <c r="G29" s="17"/>
      <c r="H29" s="17"/>
      <c r="I29" s="17"/>
      <c r="J29" s="2"/>
      <c r="K29" s="2"/>
      <c r="L29" s="2"/>
      <c r="M29" s="2"/>
      <c r="N29" s="1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24" t="s">
        <v>77</v>
      </c>
      <c r="B30" s="28"/>
      <c r="C30" s="183">
        <v>0.03</v>
      </c>
      <c r="D30" s="182">
        <f>($L$5*C30)</f>
        <v>6000000</v>
      </c>
      <c r="E30" s="13">
        <v>0.25</v>
      </c>
      <c r="F30" s="13">
        <f t="shared" si="0"/>
        <v>7.4999999999999997E-3</v>
      </c>
      <c r="G30" s="13" t="s">
        <v>19</v>
      </c>
      <c r="H30" s="13" t="s">
        <v>78</v>
      </c>
      <c r="I30" s="13" t="s">
        <v>79</v>
      </c>
      <c r="J30" s="2"/>
      <c r="K30" s="2"/>
      <c r="L30" s="2"/>
      <c r="M30" s="2"/>
      <c r="N30" s="1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s="6" customFormat="1" ht="16">
      <c r="A31" s="24" t="s">
        <v>80</v>
      </c>
      <c r="B31" s="28"/>
      <c r="C31" s="183">
        <v>0.02</v>
      </c>
      <c r="D31" s="182">
        <f>($L$5*C31)</f>
        <v>4000000</v>
      </c>
      <c r="E31" s="13">
        <v>0.39</v>
      </c>
      <c r="F31" s="13">
        <f t="shared" si="0"/>
        <v>7.8000000000000005E-3</v>
      </c>
      <c r="G31" s="13" t="s">
        <v>12</v>
      </c>
      <c r="H31" s="13" t="s">
        <v>81</v>
      </c>
      <c r="I31" s="13" t="s">
        <v>82</v>
      </c>
      <c r="N31" s="127"/>
    </row>
    <row r="32" spans="1:37" s="6" customFormat="1" ht="16">
      <c r="A32" s="24" t="s">
        <v>83</v>
      </c>
      <c r="B32" s="28"/>
      <c r="C32" s="189">
        <v>1.7500000000000002E-2</v>
      </c>
      <c r="D32" s="182">
        <f>($L$5*C32)</f>
        <v>3500000.0000000005</v>
      </c>
      <c r="E32" s="13">
        <v>0.75</v>
      </c>
      <c r="F32" s="13">
        <f t="shared" si="0"/>
        <v>1.3125000000000001E-2</v>
      </c>
      <c r="G32" s="13" t="s">
        <v>19</v>
      </c>
      <c r="H32" s="13" t="s">
        <v>84</v>
      </c>
      <c r="I32" s="13" t="s">
        <v>85</v>
      </c>
      <c r="N32" s="127"/>
    </row>
    <row r="33" spans="1:37" ht="16">
      <c r="A33" s="24" t="s">
        <v>86</v>
      </c>
      <c r="B33" s="28"/>
      <c r="C33" s="181">
        <v>0.02</v>
      </c>
      <c r="D33" s="182">
        <f>($L$5*C33)</f>
        <v>4000000</v>
      </c>
      <c r="E33" s="10">
        <v>0.78</v>
      </c>
      <c r="F33" s="13">
        <f t="shared" si="0"/>
        <v>1.5600000000000001E-2</v>
      </c>
      <c r="G33" s="13" t="s">
        <v>19</v>
      </c>
      <c r="H33" s="10" t="s">
        <v>87</v>
      </c>
      <c r="I33" s="13" t="s">
        <v>88</v>
      </c>
      <c r="J33" s="2"/>
      <c r="K33" s="2"/>
      <c r="L33" s="2"/>
      <c r="M33" s="2"/>
      <c r="N33" s="12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6">
      <c r="A34" s="190" t="s">
        <v>89</v>
      </c>
      <c r="B34" s="28"/>
      <c r="C34" s="189">
        <v>1.2500000000000001E-2</v>
      </c>
      <c r="D34" s="182">
        <f>($L$5*C34)</f>
        <v>2500000</v>
      </c>
      <c r="E34" s="10">
        <v>0.6</v>
      </c>
      <c r="F34" s="13">
        <f t="shared" si="0"/>
        <v>7.4999999999999997E-3</v>
      </c>
      <c r="G34" s="13" t="s">
        <v>19</v>
      </c>
      <c r="H34" s="10" t="s">
        <v>90</v>
      </c>
      <c r="I34" s="13" t="s">
        <v>91</v>
      </c>
      <c r="J34" s="2"/>
      <c r="K34" s="2"/>
      <c r="L34" s="2"/>
      <c r="M34" s="2"/>
      <c r="N34" s="12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16" t="s">
        <v>92</v>
      </c>
      <c r="B35" s="29">
        <v>0.05</v>
      </c>
      <c r="C35" s="187"/>
      <c r="D35" s="188"/>
      <c r="E35" s="17"/>
      <c r="F35" s="17"/>
      <c r="G35" s="17"/>
      <c r="H35" s="17"/>
      <c r="I35" s="17"/>
      <c r="J35" s="2"/>
      <c r="K35" s="2"/>
      <c r="L35" s="2"/>
      <c r="M35" s="2"/>
      <c r="N35" s="1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s="9" customFormat="1" ht="16">
      <c r="A36" s="18" t="s">
        <v>93</v>
      </c>
      <c r="B36" s="30"/>
      <c r="C36" s="185">
        <v>2.5000000000000001E-2</v>
      </c>
      <c r="D36" s="182">
        <f>($L$5*C36)</f>
        <v>5000000</v>
      </c>
      <c r="E36" s="13">
        <v>0.18</v>
      </c>
      <c r="F36" s="13">
        <f t="shared" si="0"/>
        <v>4.4999999999999997E-3</v>
      </c>
      <c r="G36" s="13" t="s">
        <v>12</v>
      </c>
      <c r="H36" s="13" t="s">
        <v>13</v>
      </c>
      <c r="I36" s="13" t="s">
        <v>94</v>
      </c>
      <c r="J36" s="8"/>
      <c r="K36" s="8"/>
      <c r="L36" s="8"/>
      <c r="M36" s="8"/>
      <c r="N36" s="125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>
      <c r="A37" s="18" t="s">
        <v>95</v>
      </c>
      <c r="B37" s="30"/>
      <c r="C37" s="183">
        <v>2.5000000000000001E-2</v>
      </c>
      <c r="D37" s="182">
        <f>($L$5*C37)</f>
        <v>5000000</v>
      </c>
      <c r="E37" s="13">
        <v>0.45</v>
      </c>
      <c r="F37" s="13">
        <f t="shared" si="0"/>
        <v>1.1250000000000001E-2</v>
      </c>
      <c r="G37" s="13" t="s">
        <v>19</v>
      </c>
      <c r="H37" s="13" t="s">
        <v>13</v>
      </c>
      <c r="I37" s="13" t="s">
        <v>96</v>
      </c>
      <c r="J37" s="2"/>
      <c r="K37" s="2"/>
      <c r="L37" s="2"/>
      <c r="M37" s="2"/>
      <c r="N37" s="19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16" t="s">
        <v>97</v>
      </c>
      <c r="B38" s="29">
        <v>0.1</v>
      </c>
      <c r="C38" s="187"/>
      <c r="D38" s="188"/>
      <c r="E38" s="17"/>
      <c r="F38" s="17"/>
      <c r="G38" s="17"/>
      <c r="H38" s="17"/>
      <c r="I38" s="17"/>
      <c r="J38" s="2"/>
      <c r="K38" s="2"/>
      <c r="L38" s="2"/>
      <c r="M38" s="2"/>
      <c r="N38" s="19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s="9" customFormat="1" ht="16">
      <c r="A39" s="18" t="s">
        <v>98</v>
      </c>
      <c r="B39" s="30"/>
      <c r="C39" s="185">
        <v>2.5000000000000001E-2</v>
      </c>
      <c r="D39" s="182">
        <f>($L$5*C39)</f>
        <v>5000000</v>
      </c>
      <c r="E39" s="13">
        <v>0.5</v>
      </c>
      <c r="F39" s="13">
        <f t="shared" si="0"/>
        <v>1.2500000000000001E-2</v>
      </c>
      <c r="G39" s="13" t="s">
        <v>19</v>
      </c>
      <c r="H39" s="10" t="s">
        <v>99</v>
      </c>
      <c r="I39" s="13" t="s">
        <v>100</v>
      </c>
      <c r="J39" s="7"/>
      <c r="K39" s="8"/>
      <c r="L39" s="8"/>
      <c r="M39" s="8"/>
      <c r="N39" s="125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6">
      <c r="A40" s="38" t="s">
        <v>101</v>
      </c>
      <c r="B40" s="39"/>
      <c r="C40" s="185">
        <v>2.5000000000000001E-2</v>
      </c>
      <c r="D40" s="182">
        <f>($L$5*C40)</f>
        <v>5000000</v>
      </c>
      <c r="E40" s="13">
        <v>0.12</v>
      </c>
      <c r="F40" s="13">
        <f t="shared" si="0"/>
        <v>3.0000000000000001E-3</v>
      </c>
      <c r="G40" s="13" t="s">
        <v>12</v>
      </c>
      <c r="H40" s="13" t="s">
        <v>102</v>
      </c>
      <c r="I40" s="13" t="s">
        <v>103</v>
      </c>
      <c r="J40" s="2"/>
      <c r="K40" s="2"/>
      <c r="L40" s="2"/>
      <c r="M40" s="2"/>
      <c r="N40" s="1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6">
      <c r="A41" s="38" t="s">
        <v>104</v>
      </c>
      <c r="B41" s="39"/>
      <c r="C41" s="185">
        <v>2.5000000000000001E-2</v>
      </c>
      <c r="D41" s="182">
        <f>($L$5*C41)</f>
        <v>5000000</v>
      </c>
      <c r="E41" s="13">
        <v>0.32</v>
      </c>
      <c r="F41" s="13">
        <f t="shared" si="0"/>
        <v>8.0000000000000002E-3</v>
      </c>
      <c r="G41" s="13" t="s">
        <v>12</v>
      </c>
      <c r="H41" s="10" t="s">
        <v>105</v>
      </c>
      <c r="I41" s="13" t="s">
        <v>106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6">
      <c r="A42" s="38" t="s">
        <v>107</v>
      </c>
      <c r="B42" s="39"/>
      <c r="C42" s="185">
        <v>2.5000000000000001E-2</v>
      </c>
      <c r="D42" s="182">
        <f>($L$5*C42)</f>
        <v>5000000</v>
      </c>
      <c r="E42" s="13">
        <v>0.06</v>
      </c>
      <c r="F42" s="13">
        <f t="shared" si="0"/>
        <v>1.5E-3</v>
      </c>
      <c r="G42" s="13" t="s">
        <v>12</v>
      </c>
      <c r="H42" s="13" t="s">
        <v>108</v>
      </c>
      <c r="I42" s="13" t="s">
        <v>109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6">
      <c r="A43" s="58" t="s">
        <v>110</v>
      </c>
      <c r="B43" s="59">
        <f>SUM(B2:B41)</f>
        <v>1</v>
      </c>
      <c r="C43" s="60">
        <f>SUM(C3:C42)</f>
        <v>1.0000000000000002</v>
      </c>
      <c r="D43" s="61">
        <f>SUM(D3:D42)</f>
        <v>200000000</v>
      </c>
      <c r="E43" s="62" t="s">
        <v>111</v>
      </c>
      <c r="F43" s="56">
        <f>SUM(F3:F42)</f>
        <v>0.33557499999999996</v>
      </c>
      <c r="G43" s="57"/>
      <c r="H43" s="19"/>
      <c r="I43" s="1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C44" s="5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C45" s="5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C46" s="5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12"/>
      <c r="B47" s="32"/>
      <c r="C47" s="55"/>
    </row>
    <row r="48" spans="1:37">
      <c r="C48" s="55"/>
      <c r="I48" s="2"/>
    </row>
    <row r="49" spans="1:9">
      <c r="C49" s="55"/>
      <c r="I49" s="2"/>
    </row>
    <row r="50" spans="1:9">
      <c r="C50" s="55"/>
      <c r="I50" s="2"/>
    </row>
    <row r="51" spans="1:9">
      <c r="C51" s="55"/>
    </row>
    <row r="52" spans="1:9">
      <c r="A52" s="12"/>
      <c r="B52" s="32"/>
      <c r="C52" s="55"/>
    </row>
    <row r="53" spans="1:9">
      <c r="A53" s="11"/>
      <c r="B53" s="33"/>
      <c r="C53" s="55"/>
      <c r="I53" s="2"/>
    </row>
    <row r="54" spans="1:9">
      <c r="A54" s="11"/>
      <c r="B54" s="33"/>
      <c r="C54" s="55"/>
      <c r="I54" s="2"/>
    </row>
    <row r="55" spans="1:9">
      <c r="C55" s="55"/>
      <c r="I55" s="2"/>
    </row>
    <row r="56" spans="1:9">
      <c r="C56" s="55"/>
    </row>
    <row r="57" spans="1:9">
      <c r="A57" s="12"/>
      <c r="B57" s="32"/>
      <c r="C57" s="55"/>
    </row>
    <row r="58" spans="1:9">
      <c r="C58" s="55"/>
      <c r="I58" s="2"/>
    </row>
    <row r="59" spans="1:9">
      <c r="C59" s="55"/>
    </row>
    <row r="60" spans="1:9">
      <c r="C60" s="55"/>
    </row>
    <row r="61" spans="1:9">
      <c r="C61" s="55"/>
    </row>
    <row r="62" spans="1:9">
      <c r="C62" s="55"/>
    </row>
    <row r="63" spans="1:9">
      <c r="C63" s="55"/>
    </row>
    <row r="64" spans="1:9">
      <c r="C64" s="55"/>
    </row>
    <row r="65" spans="3:3">
      <c r="C65" s="55"/>
    </row>
    <row r="66" spans="3:3">
      <c r="C66" s="55"/>
    </row>
    <row r="67" spans="3:3">
      <c r="C67" s="55"/>
    </row>
  </sheetData>
  <mergeCells count="2">
    <mergeCell ref="L5:L11"/>
    <mergeCell ref="K5:K11"/>
  </mergeCells>
  <hyperlinks>
    <hyperlink ref="A32" r:id="rId1" display="https://www.investopedia.com/markets/quote?tvwidgetsymbol=UGA" xr:uid="{EF09F955-6938-43DC-8601-A9CCF17FC1B6}"/>
  </hyperlinks>
  <pageMargins left="0.7" right="0.7" top="0.75" bottom="0.75" header="0.3" footer="0.3"/>
  <pageSetup paperSize="9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6C50-5565-4E63-A1E8-2F048743622F}">
  <sheetPr>
    <pageSetUpPr autoPageBreaks="0"/>
  </sheetPr>
  <dimension ref="A1:R211"/>
  <sheetViews>
    <sheetView zoomScale="80" zoomScaleNormal="80" workbookViewId="0">
      <selection activeCell="A28" sqref="A28"/>
    </sheetView>
  </sheetViews>
  <sheetFormatPr baseColWidth="10" defaultColWidth="8.83203125" defaultRowHeight="15"/>
  <cols>
    <col min="1" max="1" width="54.83203125" bestFit="1" customWidth="1"/>
    <col min="2" max="3" width="14.6640625" style="86" customWidth="1"/>
    <col min="4" max="4" width="14.5" style="67" customWidth="1"/>
    <col min="5" max="5" width="7.83203125" style="76" customWidth="1"/>
    <col min="6" max="6" width="15.5" style="81" customWidth="1"/>
    <col min="7" max="7" width="9.5" style="82" customWidth="1"/>
    <col min="8" max="8" width="13.5" style="81" customWidth="1"/>
    <col min="9" max="9" width="7.5" style="82" customWidth="1"/>
    <col min="10" max="10" width="12.5" style="81" customWidth="1"/>
    <col min="11" max="11" width="7.5" style="82" customWidth="1"/>
    <col min="12" max="12" width="13" style="81" customWidth="1"/>
    <col min="13" max="13" width="3" style="64" customWidth="1"/>
    <col min="14" max="14" width="3" style="86" customWidth="1"/>
    <col min="15" max="15" width="16.5" style="81" customWidth="1"/>
    <col min="16" max="16" width="11.83203125" customWidth="1"/>
    <col min="17" max="17" width="20.1640625" style="67" customWidth="1"/>
    <col min="18" max="18" width="15.83203125" customWidth="1"/>
  </cols>
  <sheetData>
    <row r="1" spans="1:18">
      <c r="A1" s="20" t="s">
        <v>112</v>
      </c>
      <c r="B1" s="115"/>
      <c r="C1" s="225" t="s">
        <v>113</v>
      </c>
      <c r="D1" s="66" t="s">
        <v>114</v>
      </c>
      <c r="E1" s="72"/>
      <c r="F1" s="77" t="s">
        <v>115</v>
      </c>
      <c r="G1" s="72"/>
      <c r="H1" s="77" t="s">
        <v>116</v>
      </c>
      <c r="I1" s="72"/>
      <c r="J1" s="77" t="s">
        <v>117</v>
      </c>
      <c r="K1" s="72"/>
      <c r="L1" s="77" t="s">
        <v>118</v>
      </c>
      <c r="N1"/>
      <c r="O1" s="228" t="s">
        <v>119</v>
      </c>
      <c r="P1" s="230" t="s">
        <v>120</v>
      </c>
      <c r="Q1" s="232" t="s">
        <v>121</v>
      </c>
      <c r="R1" s="226" t="s">
        <v>122</v>
      </c>
    </row>
    <row r="2" spans="1:18">
      <c r="A2" s="23" t="s">
        <v>9</v>
      </c>
      <c r="B2" s="116"/>
      <c r="C2" s="225"/>
      <c r="D2" s="137">
        <v>44484</v>
      </c>
      <c r="E2" s="73" t="s">
        <v>123</v>
      </c>
      <c r="F2" s="78">
        <v>44491</v>
      </c>
      <c r="G2" s="73" t="s">
        <v>123</v>
      </c>
      <c r="H2" s="78">
        <v>44498</v>
      </c>
      <c r="I2" s="73" t="s">
        <v>123</v>
      </c>
      <c r="J2" s="78">
        <v>44505</v>
      </c>
      <c r="K2" s="73" t="s">
        <v>123</v>
      </c>
      <c r="L2" s="78">
        <v>44512</v>
      </c>
      <c r="N2"/>
      <c r="O2" s="229"/>
      <c r="P2" s="231"/>
      <c r="Q2" s="233"/>
      <c r="R2" s="227"/>
    </row>
    <row r="3" spans="1:18">
      <c r="A3" s="14" t="s">
        <v>10</v>
      </c>
      <c r="B3" s="65"/>
      <c r="C3" s="177"/>
      <c r="D3" s="69"/>
      <c r="E3" s="74"/>
      <c r="F3" s="79"/>
      <c r="G3" s="74"/>
      <c r="H3" s="79"/>
      <c r="I3" s="74"/>
      <c r="J3" s="79"/>
      <c r="K3" s="74"/>
      <c r="L3" s="83"/>
      <c r="O3" s="68"/>
      <c r="P3" s="100"/>
      <c r="R3" s="120"/>
    </row>
    <row r="4" spans="1:18">
      <c r="A4" s="24" t="s">
        <v>11</v>
      </c>
      <c r="B4" s="117" t="s">
        <v>14</v>
      </c>
      <c r="C4" s="46">
        <v>0.1</v>
      </c>
      <c r="D4" s="164">
        <v>409.93</v>
      </c>
      <c r="E4" s="165">
        <f>(F4-D4)/D4</f>
        <v>1.6246676261800718E-2</v>
      </c>
      <c r="F4" s="164">
        <v>416.59</v>
      </c>
      <c r="G4" s="166">
        <f>(H4-F4)/F4</f>
        <v>1.337046016467042E-2</v>
      </c>
      <c r="H4" s="164">
        <v>422.16</v>
      </c>
      <c r="I4" s="166">
        <f>(J4-H4)/H4</f>
        <v>2.025298465036942E-2</v>
      </c>
      <c r="J4" s="164">
        <v>430.71</v>
      </c>
      <c r="K4" s="168">
        <f>(L4-J4)/J4</f>
        <v>-2.6467925053980323E-3</v>
      </c>
      <c r="L4" s="164">
        <v>429.57</v>
      </c>
      <c r="N4" s="87"/>
      <c r="O4" s="91">
        <f>(L4-D4)/D4</f>
        <v>4.7910618886151259E-2</v>
      </c>
      <c r="P4" s="101">
        <v>0.1</v>
      </c>
      <c r="Q4" s="107">
        <f>O4*P4</f>
        <v>4.791061888615126E-3</v>
      </c>
      <c r="R4" s="234">
        <f>SUM(Q4:Q8)</f>
        <v>1.6256814245931568E-2</v>
      </c>
    </row>
    <row r="5" spans="1:18" ht="16">
      <c r="A5" s="38" t="s">
        <v>15</v>
      </c>
      <c r="B5" s="117" t="s">
        <v>16</v>
      </c>
      <c r="C5" s="46">
        <v>7.0000000000000007E-2</v>
      </c>
      <c r="D5" s="164">
        <v>154.22999999999999</v>
      </c>
      <c r="E5" s="165">
        <f>(F5-D5)/D5</f>
        <v>1.6533748297996573E-2</v>
      </c>
      <c r="F5" s="164">
        <v>156.78</v>
      </c>
      <c r="G5" s="166">
        <f>(H5-F5)/F5</f>
        <v>2.8575073351192689E-2</v>
      </c>
      <c r="H5" s="164">
        <v>161.26</v>
      </c>
      <c r="I5" s="166">
        <f>(J5-H5)/H5</f>
        <v>2.2758278556368697E-2</v>
      </c>
      <c r="J5" s="164">
        <v>164.93</v>
      </c>
      <c r="K5" s="168">
        <f>(L5-J5)/J5</f>
        <v>-4.9111744376402243E-3</v>
      </c>
      <c r="L5" s="164">
        <v>164.12</v>
      </c>
      <c r="N5" s="87"/>
      <c r="O5" s="88">
        <f>(L5-D5)/D5</f>
        <v>6.4125008104778683E-2</v>
      </c>
      <c r="P5" s="101">
        <v>7.0000000000000007E-2</v>
      </c>
      <c r="Q5" s="108">
        <f t="shared" ref="Q5:Q42" si="0">O5*P5</f>
        <v>4.4887505673345081E-3</v>
      </c>
      <c r="R5" s="235"/>
    </row>
    <row r="6" spans="1:18">
      <c r="A6" s="24" t="s">
        <v>18</v>
      </c>
      <c r="B6" s="117" t="s">
        <v>143</v>
      </c>
      <c r="C6" s="46">
        <v>0.02</v>
      </c>
      <c r="D6" s="164">
        <v>135.71</v>
      </c>
      <c r="E6" s="165">
        <f>(F6-D6)/D6</f>
        <v>4.1043401370569547E-2</v>
      </c>
      <c r="F6" s="164">
        <v>141.28</v>
      </c>
      <c r="G6" s="166">
        <f>(H6-F6)/F6</f>
        <v>9.8244620611551495E-2</v>
      </c>
      <c r="H6" s="164">
        <v>155.16</v>
      </c>
      <c r="I6" s="166">
        <f>(J6-H6)/H6</f>
        <v>9.9252384635215296E-2</v>
      </c>
      <c r="J6" s="164">
        <v>170.56</v>
      </c>
      <c r="K6" s="168">
        <f>(L6-J6)/J6</f>
        <v>-2.996013133208263E-2</v>
      </c>
      <c r="L6" s="164">
        <v>165.45</v>
      </c>
      <c r="N6" s="87"/>
      <c r="O6" s="88">
        <f>(L6-D6)/D6</f>
        <v>0.21914376243460304</v>
      </c>
      <c r="P6" s="101">
        <v>0.02</v>
      </c>
      <c r="Q6" s="108">
        <f t="shared" si="0"/>
        <v>4.3828752486920605E-3</v>
      </c>
      <c r="R6" s="235"/>
    </row>
    <row r="7" spans="1:18">
      <c r="A7" s="24" t="s">
        <v>21</v>
      </c>
      <c r="B7" s="117" t="s">
        <v>22</v>
      </c>
      <c r="C7" s="47">
        <v>3.5000000000000003E-2</v>
      </c>
      <c r="D7" s="164">
        <v>288.27</v>
      </c>
      <c r="E7" s="165">
        <f>(F7-D7)/D7</f>
        <v>1.7448919415825544E-2</v>
      </c>
      <c r="F7" s="164">
        <v>293.3</v>
      </c>
      <c r="G7" s="166">
        <f>(H7-F7)/F7</f>
        <v>7.8418002045687399E-3</v>
      </c>
      <c r="H7" s="164">
        <v>295.60000000000002</v>
      </c>
      <c r="I7" s="166">
        <f>(J7-H7)/H7</f>
        <v>2.9093369418132495E-2</v>
      </c>
      <c r="J7" s="164">
        <v>304.2</v>
      </c>
      <c r="K7" s="168">
        <f>(L7-J7)/J7</f>
        <v>-6.7718606180144723E-3</v>
      </c>
      <c r="L7" s="164">
        <v>302.14</v>
      </c>
      <c r="N7" s="87"/>
      <c r="O7" s="88">
        <f t="shared" ref="O7:O42" si="1">(L7-D7)/D7</f>
        <v>4.8114614770874545E-2</v>
      </c>
      <c r="P7" s="102">
        <v>3.5000000000000003E-2</v>
      </c>
      <c r="Q7" s="108">
        <f t="shared" si="0"/>
        <v>1.6840115169806092E-3</v>
      </c>
      <c r="R7" s="235"/>
    </row>
    <row r="8" spans="1:18">
      <c r="A8" s="24" t="s">
        <v>23</v>
      </c>
      <c r="B8" s="117" t="s">
        <v>24</v>
      </c>
      <c r="C8" s="47">
        <v>2.5000000000000001E-2</v>
      </c>
      <c r="D8" s="164">
        <v>84.33</v>
      </c>
      <c r="E8" s="165">
        <f>(F8-D8)/D8</f>
        <v>2.454642475987202E-2</v>
      </c>
      <c r="F8" s="164">
        <v>86.4</v>
      </c>
      <c r="G8" s="166">
        <f>(H8-F8)/F8</f>
        <v>1.0879629629629602E-2</v>
      </c>
      <c r="H8" s="164">
        <v>87.34</v>
      </c>
      <c r="I8" s="166">
        <f>(J8-H8)/H8</f>
        <v>2.2899015342335723E-4</v>
      </c>
      <c r="J8" s="164">
        <v>87.36</v>
      </c>
      <c r="K8" s="166">
        <f>(L8-J8)/J8</f>
        <v>4.5787545787552943E-4</v>
      </c>
      <c r="L8" s="164">
        <v>87.4</v>
      </c>
      <c r="N8" s="87"/>
      <c r="O8" s="92">
        <f t="shared" si="1"/>
        <v>3.640460097237054E-2</v>
      </c>
      <c r="P8" s="102">
        <v>2.5000000000000001E-2</v>
      </c>
      <c r="Q8" s="109">
        <f t="shared" si="0"/>
        <v>9.1011502430926356E-4</v>
      </c>
      <c r="R8" s="236"/>
    </row>
    <row r="9" spans="1:18" ht="16">
      <c r="A9" s="14" t="s">
        <v>25</v>
      </c>
      <c r="B9" s="70"/>
      <c r="C9" s="45"/>
      <c r="D9" s="75"/>
      <c r="E9" s="75"/>
      <c r="F9" s="75"/>
      <c r="G9" s="75"/>
      <c r="H9" s="75"/>
      <c r="I9" s="75"/>
      <c r="J9" s="75"/>
      <c r="K9" s="75"/>
      <c r="L9" s="75"/>
      <c r="N9" s="87"/>
      <c r="O9" s="89"/>
      <c r="P9" s="96"/>
      <c r="Q9" s="110"/>
      <c r="R9" s="119"/>
    </row>
    <row r="10" spans="1:18" ht="16">
      <c r="A10" s="40" t="s">
        <v>26</v>
      </c>
      <c r="B10" s="117" t="s">
        <v>28</v>
      </c>
      <c r="C10" s="46">
        <v>0.11</v>
      </c>
      <c r="D10" s="164">
        <v>141.46</v>
      </c>
      <c r="E10" s="165">
        <f>(F10-D10)/D10</f>
        <v>2.1207408454685631E-3</v>
      </c>
      <c r="F10" s="164">
        <v>141.76</v>
      </c>
      <c r="G10" s="166">
        <f>(H10-F10)/F10</f>
        <v>1.5378103837471832E-2</v>
      </c>
      <c r="H10" s="164">
        <v>143.94</v>
      </c>
      <c r="I10" s="166">
        <f>(J10-H10)/H10</f>
        <v>2.6399888842573375E-2</v>
      </c>
      <c r="J10" s="164">
        <v>147.74</v>
      </c>
      <c r="K10" s="166">
        <f>(L10-J10)/J10</f>
        <v>1.7598483822931562E-3</v>
      </c>
      <c r="L10" s="164">
        <v>148</v>
      </c>
      <c r="N10" s="93"/>
      <c r="O10" s="91">
        <f t="shared" si="1"/>
        <v>4.6232150431217249E-2</v>
      </c>
      <c r="P10" s="101">
        <v>0.11</v>
      </c>
      <c r="Q10" s="107">
        <f t="shared" si="0"/>
        <v>5.0855365474338976E-3</v>
      </c>
      <c r="R10" s="234">
        <f>SUM(Q10:Q14)</f>
        <v>1.1057817700171823E-2</v>
      </c>
    </row>
    <row r="11" spans="1:18">
      <c r="A11" s="34" t="s">
        <v>29</v>
      </c>
      <c r="B11" s="117" t="s">
        <v>30</v>
      </c>
      <c r="C11" s="46">
        <v>0.03</v>
      </c>
      <c r="D11" s="164">
        <v>8636.5</v>
      </c>
      <c r="E11" s="165">
        <f>(F11-D11)/D11</f>
        <v>6.1599027383778149E-2</v>
      </c>
      <c r="F11" s="164">
        <v>9168.5</v>
      </c>
      <c r="G11" s="166">
        <f>(H11-F11)/F11</f>
        <v>2.4758684626711023E-2</v>
      </c>
      <c r="H11" s="164">
        <v>9395.5</v>
      </c>
      <c r="I11" s="166">
        <f>(J11-H11)/H11</f>
        <v>4.2733223351604489E-2</v>
      </c>
      <c r="J11" s="164">
        <v>9797</v>
      </c>
      <c r="K11" s="166">
        <f>(L11-J11)/J11</f>
        <v>9.7478820046953147E-3</v>
      </c>
      <c r="L11" s="164">
        <v>9892.5</v>
      </c>
      <c r="N11" s="87"/>
      <c r="O11" s="88">
        <f t="shared" si="1"/>
        <v>0.1454292826955364</v>
      </c>
      <c r="P11" s="101">
        <v>0.03</v>
      </c>
      <c r="Q11" s="108">
        <f t="shared" si="0"/>
        <v>4.3628784808660915E-3</v>
      </c>
      <c r="R11" s="235"/>
    </row>
    <row r="12" spans="1:18">
      <c r="A12" s="41" t="s">
        <v>31</v>
      </c>
      <c r="B12" s="117" t="s">
        <v>32</v>
      </c>
      <c r="C12" s="46">
        <v>0.04</v>
      </c>
      <c r="D12" s="164">
        <v>12520</v>
      </c>
      <c r="E12" s="167">
        <f>(F12-D12)/D12</f>
        <v>-3.8338658146964857E-3</v>
      </c>
      <c r="F12" s="164">
        <v>12472</v>
      </c>
      <c r="G12" s="166">
        <f>(H12-F12)/F12</f>
        <v>5.7729313662604233E-3</v>
      </c>
      <c r="H12" s="164">
        <v>12544</v>
      </c>
      <c r="I12" s="166">
        <f>(J12-H12)/H12</f>
        <v>8.450255102040817E-3</v>
      </c>
      <c r="J12" s="164">
        <v>12650</v>
      </c>
      <c r="K12" s="166">
        <f>(L12-J12)/J12</f>
        <v>6.7193675889328066E-3</v>
      </c>
      <c r="L12" s="164">
        <v>12735</v>
      </c>
      <c r="N12" s="87"/>
      <c r="O12" s="88">
        <f t="shared" si="1"/>
        <v>1.7172523961661343E-2</v>
      </c>
      <c r="P12" s="101">
        <v>0.04</v>
      </c>
      <c r="Q12" s="108">
        <f t="shared" si="0"/>
        <v>6.8690095846645372E-4</v>
      </c>
      <c r="R12" s="235"/>
    </row>
    <row r="13" spans="1:18">
      <c r="A13" s="24" t="s">
        <v>33</v>
      </c>
      <c r="B13" s="117" t="s">
        <v>35</v>
      </c>
      <c r="C13" s="46">
        <v>0.03</v>
      </c>
      <c r="D13" s="164">
        <v>33.630000000000003</v>
      </c>
      <c r="E13" s="165">
        <f>(F13-D13)/D13</f>
        <v>4.4603033006244E-3</v>
      </c>
      <c r="F13" s="164">
        <v>33.78</v>
      </c>
      <c r="G13" s="168">
        <f>(H13-F13)/F13</f>
        <v>-2.9603315571338101E-4</v>
      </c>
      <c r="H13" s="164">
        <v>33.770000000000003</v>
      </c>
      <c r="I13" s="166">
        <f>(J13-H13)/H13</f>
        <v>2.2505182114302573E-2</v>
      </c>
      <c r="J13" s="164">
        <v>34.53</v>
      </c>
      <c r="K13" s="168">
        <f>(L13-J13)/J13</f>
        <v>-1.2163336229365818E-2</v>
      </c>
      <c r="L13" s="164">
        <v>34.11</v>
      </c>
      <c r="N13" s="87"/>
      <c r="O13" s="88">
        <f t="shared" si="1"/>
        <v>1.4272970561998121E-2</v>
      </c>
      <c r="P13" s="101">
        <v>0.03</v>
      </c>
      <c r="Q13" s="108">
        <f t="shared" si="0"/>
        <v>4.2818911685994364E-4</v>
      </c>
      <c r="R13" s="235"/>
    </row>
    <row r="14" spans="1:18">
      <c r="A14" s="24" t="s">
        <v>36</v>
      </c>
      <c r="B14" s="117" t="s">
        <v>38</v>
      </c>
      <c r="C14" s="46">
        <v>0.04</v>
      </c>
      <c r="D14" s="164">
        <v>71.209999999999994</v>
      </c>
      <c r="E14" s="165">
        <f>(F14-D14)/D14</f>
        <v>1.0110939474793051E-2</v>
      </c>
      <c r="F14" s="164">
        <v>71.930000000000007</v>
      </c>
      <c r="G14" s="168">
        <f>(H14-F14)/F14</f>
        <v>-4.4487696371473288E-3</v>
      </c>
      <c r="H14" s="164">
        <v>71.61</v>
      </c>
      <c r="I14" s="166">
        <f>(J14-H14)/H14</f>
        <v>1.3824884792626656E-2</v>
      </c>
      <c r="J14" s="164">
        <v>72.599999999999994</v>
      </c>
      <c r="K14" s="166">
        <f>(L14-J14)/J14</f>
        <v>-7.0247933884296275E-3</v>
      </c>
      <c r="L14" s="164">
        <v>72.09</v>
      </c>
      <c r="N14" s="87"/>
      <c r="O14" s="92">
        <f t="shared" si="1"/>
        <v>1.2357814913635861E-2</v>
      </c>
      <c r="P14" s="103">
        <v>0.04</v>
      </c>
      <c r="Q14" s="109">
        <f t="shared" si="0"/>
        <v>4.9431259654543448E-4</v>
      </c>
      <c r="R14" s="236"/>
    </row>
    <row r="15" spans="1:18" ht="16">
      <c r="A15" s="14" t="s">
        <v>39</v>
      </c>
      <c r="B15" s="70"/>
      <c r="C15" s="45"/>
      <c r="D15" s="75"/>
      <c r="E15" s="75"/>
      <c r="F15" s="75"/>
      <c r="G15" s="75"/>
      <c r="H15" s="75"/>
      <c r="I15" s="75"/>
      <c r="J15" s="75"/>
      <c r="K15" s="75"/>
      <c r="L15" s="75"/>
      <c r="N15" s="87"/>
      <c r="O15" s="98"/>
      <c r="P15" s="99"/>
      <c r="Q15" s="110"/>
      <c r="R15" s="119"/>
    </row>
    <row r="16" spans="1:18">
      <c r="A16" s="18" t="s">
        <v>40</v>
      </c>
      <c r="B16" s="117" t="s">
        <v>42</v>
      </c>
      <c r="C16" s="48">
        <v>0.02</v>
      </c>
      <c r="D16" s="164">
        <v>80.37</v>
      </c>
      <c r="E16" s="167">
        <f t="shared" ref="E16:E21" si="2">(F16-D16)/D16</f>
        <v>-1.2442453651866512E-4</v>
      </c>
      <c r="F16" s="164">
        <v>80.36</v>
      </c>
      <c r="G16" s="168">
        <f t="shared" ref="G16:G21" si="3">(H16-F16)/F16</f>
        <v>-1.0826281732205133E-2</v>
      </c>
      <c r="H16" s="164">
        <v>79.489999999999995</v>
      </c>
      <c r="I16" s="168">
        <f t="shared" ref="I16:I21" si="4">(J16-H16)/H16</f>
        <v>-2.5160397534276037E-4</v>
      </c>
      <c r="J16" s="164">
        <v>79.47</v>
      </c>
      <c r="K16" s="166">
        <f t="shared" ref="K16:K21" si="5">(L16-J16)/J16</f>
        <v>3.1458411979363283E-3</v>
      </c>
      <c r="L16" s="164">
        <v>79.72</v>
      </c>
      <c r="N16" s="87"/>
      <c r="O16" s="94">
        <f t="shared" si="1"/>
        <v>-8.0875948737091658E-3</v>
      </c>
      <c r="P16" s="104">
        <v>0.02</v>
      </c>
      <c r="Q16" s="107">
        <f t="shared" si="0"/>
        <v>-1.6175189747418331E-4</v>
      </c>
      <c r="R16" s="234">
        <f>SUM(Q16:Q21)</f>
        <v>1.1573884712723888E-4</v>
      </c>
    </row>
    <row r="17" spans="1:18">
      <c r="A17" s="18" t="s">
        <v>43</v>
      </c>
      <c r="B17" s="117" t="s">
        <v>45</v>
      </c>
      <c r="C17" s="48">
        <v>0.02</v>
      </c>
      <c r="D17" s="164">
        <v>32.200000000000003</v>
      </c>
      <c r="E17" s="165">
        <f t="shared" si="2"/>
        <v>3.3540372670807395E-2</v>
      </c>
      <c r="F17" s="164">
        <v>33.28</v>
      </c>
      <c r="G17" s="168">
        <f t="shared" si="3"/>
        <v>-3.004807692307692E-2</v>
      </c>
      <c r="H17" s="164">
        <v>32.28</v>
      </c>
      <c r="I17" s="166">
        <f t="shared" si="4"/>
        <v>9.9132589838909629E-3</v>
      </c>
      <c r="J17" s="164">
        <v>32.6</v>
      </c>
      <c r="K17" s="168">
        <f t="shared" si="5"/>
        <v>-1.472392638036822E-2</v>
      </c>
      <c r="L17" s="164">
        <v>32.119999999999997</v>
      </c>
      <c r="N17" s="87"/>
      <c r="O17" s="90">
        <f t="shared" si="1"/>
        <v>-2.4844720496896085E-3</v>
      </c>
      <c r="P17" s="102">
        <v>0.02</v>
      </c>
      <c r="Q17" s="108">
        <f t="shared" si="0"/>
        <v>-4.9689440993792168E-5</v>
      </c>
      <c r="R17" s="235"/>
    </row>
    <row r="18" spans="1:18">
      <c r="A18" s="18" t="s">
        <v>46</v>
      </c>
      <c r="B18" s="117" t="s">
        <v>48</v>
      </c>
      <c r="C18" s="48">
        <v>0.02</v>
      </c>
      <c r="D18" s="164">
        <v>70.430000000000007</v>
      </c>
      <c r="E18" s="165">
        <f t="shared" si="2"/>
        <v>2.910691466704525E-2</v>
      </c>
      <c r="F18" s="164">
        <v>72.48</v>
      </c>
      <c r="G18" s="168">
        <f t="shared" si="3"/>
        <v>-4.4701986754967012E-2</v>
      </c>
      <c r="H18" s="164">
        <v>69.239999999999995</v>
      </c>
      <c r="I18" s="168">
        <f t="shared" si="4"/>
        <v>-2.2963604852686153E-2</v>
      </c>
      <c r="J18" s="164">
        <v>67.650000000000006</v>
      </c>
      <c r="K18" s="166">
        <f t="shared" si="5"/>
        <v>4.4493717664449234E-2</v>
      </c>
      <c r="L18" s="164">
        <v>70.66</v>
      </c>
      <c r="N18" s="87"/>
      <c r="O18" s="88">
        <f t="shared" si="1"/>
        <v>3.265653840692741E-3</v>
      </c>
      <c r="P18" s="102">
        <v>0.02</v>
      </c>
      <c r="Q18" s="108">
        <f t="shared" si="0"/>
        <v>6.5313076813854827E-5</v>
      </c>
      <c r="R18" s="235"/>
    </row>
    <row r="19" spans="1:18">
      <c r="A19" s="18" t="s">
        <v>49</v>
      </c>
      <c r="B19" s="117" t="s">
        <v>51</v>
      </c>
      <c r="C19" s="49">
        <v>0.01</v>
      </c>
      <c r="D19" s="164">
        <v>23.93</v>
      </c>
      <c r="E19" s="165">
        <f t="shared" si="2"/>
        <v>4.5967404931048653E-3</v>
      </c>
      <c r="F19" s="164">
        <v>24.04</v>
      </c>
      <c r="G19" s="166">
        <f t="shared" si="3"/>
        <v>4.1597337770389202E-4</v>
      </c>
      <c r="H19" s="164">
        <v>24.05</v>
      </c>
      <c r="I19" s="166">
        <f t="shared" si="4"/>
        <v>9.5634095634095813E-3</v>
      </c>
      <c r="J19" s="164">
        <v>24.28</v>
      </c>
      <c r="K19" s="168">
        <f t="shared" si="5"/>
        <v>-7.8253706754530996E-3</v>
      </c>
      <c r="L19" s="164">
        <v>24.09</v>
      </c>
      <c r="N19" s="87"/>
      <c r="O19" s="88">
        <f t="shared" si="1"/>
        <v>6.6861679899707536E-3</v>
      </c>
      <c r="P19" s="101">
        <v>0.01</v>
      </c>
      <c r="Q19" s="108">
        <f t="shared" si="0"/>
        <v>6.6861679899707534E-5</v>
      </c>
      <c r="R19" s="235"/>
    </row>
    <row r="20" spans="1:18">
      <c r="A20" s="18" t="s">
        <v>52</v>
      </c>
      <c r="B20" s="117" t="s">
        <v>54</v>
      </c>
      <c r="C20" s="49">
        <v>0.01</v>
      </c>
      <c r="D20" s="164">
        <v>15.35</v>
      </c>
      <c r="E20" s="167">
        <f t="shared" si="2"/>
        <v>-6.5146579804558876E-4</v>
      </c>
      <c r="F20" s="164">
        <v>15.34</v>
      </c>
      <c r="G20" s="168">
        <f t="shared" si="3"/>
        <v>-1.4993481095176038E-2</v>
      </c>
      <c r="H20" s="164">
        <v>15.11</v>
      </c>
      <c r="I20" s="166">
        <f t="shared" si="4"/>
        <v>2.6472534745202465E-3</v>
      </c>
      <c r="J20" s="164">
        <v>15.15</v>
      </c>
      <c r="K20" s="166">
        <f t="shared" si="5"/>
        <v>5.9405940594059311E-3</v>
      </c>
      <c r="L20" s="164">
        <v>15.24</v>
      </c>
      <c r="N20" s="87"/>
      <c r="O20" s="90">
        <f t="shared" si="1"/>
        <v>-7.1661237785015921E-3</v>
      </c>
      <c r="P20" s="101">
        <v>0.01</v>
      </c>
      <c r="Q20" s="108">
        <f t="shared" si="0"/>
        <v>-7.1661237785015924E-5</v>
      </c>
      <c r="R20" s="235"/>
    </row>
    <row r="21" spans="1:18">
      <c r="A21" s="18" t="s">
        <v>55</v>
      </c>
      <c r="B21" s="117" t="s">
        <v>56</v>
      </c>
      <c r="C21" s="49">
        <v>0.02</v>
      </c>
      <c r="D21" s="164">
        <v>128.25</v>
      </c>
      <c r="E21" s="165">
        <f t="shared" si="2"/>
        <v>6.7836257309941876E-3</v>
      </c>
      <c r="F21" s="164">
        <v>129.12</v>
      </c>
      <c r="G21" s="168">
        <f t="shared" si="3"/>
        <v>-2.2614622057001252E-2</v>
      </c>
      <c r="H21" s="164">
        <v>126.2</v>
      </c>
      <c r="I21" s="166">
        <f t="shared" si="4"/>
        <v>1.1093502377179125E-3</v>
      </c>
      <c r="J21" s="164">
        <v>126.34</v>
      </c>
      <c r="K21" s="166">
        <f t="shared" si="5"/>
        <v>2.8652841538705117E-2</v>
      </c>
      <c r="L21" s="164">
        <v>129.96</v>
      </c>
      <c r="N21" s="87"/>
      <c r="O21" s="92">
        <f t="shared" si="1"/>
        <v>1.3333333333333395E-2</v>
      </c>
      <c r="P21" s="101">
        <v>0.02</v>
      </c>
      <c r="Q21" s="109">
        <f t="shared" si="0"/>
        <v>2.6666666666666793E-4</v>
      </c>
      <c r="R21" s="236"/>
    </row>
    <row r="22" spans="1:18" ht="16">
      <c r="A22" s="14" t="s">
        <v>57</v>
      </c>
      <c r="B22" s="70"/>
      <c r="C22" s="45"/>
      <c r="D22" s="75"/>
      <c r="E22" s="75"/>
      <c r="F22" s="75"/>
      <c r="G22" s="75"/>
      <c r="H22" s="75"/>
      <c r="I22" s="75"/>
      <c r="J22" s="75"/>
      <c r="K22" s="75"/>
      <c r="L22" s="75"/>
      <c r="N22" s="87"/>
      <c r="O22" s="89"/>
      <c r="P22" s="97"/>
      <c r="Q22" s="110"/>
      <c r="R22" s="119"/>
    </row>
    <row r="23" spans="1:18">
      <c r="A23" s="24" t="s">
        <v>58</v>
      </c>
      <c r="B23" s="117" t="s">
        <v>60</v>
      </c>
      <c r="C23" s="47">
        <v>0.03</v>
      </c>
      <c r="D23" s="164">
        <v>52.95</v>
      </c>
      <c r="E23" s="165">
        <f t="shared" ref="E23:E28" si="6">(F23-D23)/D23</f>
        <v>2.2662889518413115E-3</v>
      </c>
      <c r="F23" s="164">
        <v>53.07</v>
      </c>
      <c r="G23" s="166">
        <f t="shared" ref="G23:G28" si="7">(H23-F23)/F23</f>
        <v>6.0297719992462835E-3</v>
      </c>
      <c r="H23" s="164">
        <v>53.39</v>
      </c>
      <c r="I23" s="168">
        <f t="shared" ref="I23:I28" si="8">(J23-H23)/H23</f>
        <v>-3.7460198539052787E-3</v>
      </c>
      <c r="J23" s="164">
        <v>53.19</v>
      </c>
      <c r="K23" s="168">
        <f t="shared" ref="K23:K28" si="9">(L23-J23)/J23</f>
        <v>-7.8962210941905357E-3</v>
      </c>
      <c r="L23" s="164">
        <v>52.77</v>
      </c>
      <c r="N23" s="87"/>
      <c r="O23" s="94">
        <f t="shared" si="1"/>
        <v>-3.399433427762034E-3</v>
      </c>
      <c r="P23" s="102">
        <v>0.03</v>
      </c>
      <c r="Q23" s="107">
        <f>O23*P23</f>
        <v>-1.0198300283286101E-4</v>
      </c>
      <c r="R23" s="234">
        <f>SUM(Q23:Q28)</f>
        <v>6.8454074378653459E-3</v>
      </c>
    </row>
    <row r="24" spans="1:18">
      <c r="A24" s="18" t="s">
        <v>61</v>
      </c>
      <c r="B24" s="117" t="s">
        <v>63</v>
      </c>
      <c r="C24" s="47">
        <v>2.5000000000000001E-2</v>
      </c>
      <c r="D24" s="164">
        <v>87.15</v>
      </c>
      <c r="E24" s="165">
        <f t="shared" si="6"/>
        <v>1.4802065404474951E-2</v>
      </c>
      <c r="F24" s="164">
        <v>88.44</v>
      </c>
      <c r="G24" s="166">
        <f t="shared" si="7"/>
        <v>0.1205336951605608</v>
      </c>
      <c r="H24" s="164">
        <v>99.1</v>
      </c>
      <c r="I24" s="168">
        <f t="shared" si="8"/>
        <v>-3.3703329969727441E-2</v>
      </c>
      <c r="J24" s="164">
        <v>95.76</v>
      </c>
      <c r="K24" s="166">
        <f t="shared" si="9"/>
        <v>4.0204678362573035E-2</v>
      </c>
      <c r="L24" s="164">
        <v>99.61</v>
      </c>
      <c r="N24" s="87"/>
      <c r="O24" s="88">
        <f t="shared" si="1"/>
        <v>0.14297188755020071</v>
      </c>
      <c r="P24" s="102">
        <v>2.5000000000000001E-2</v>
      </c>
      <c r="Q24" s="108">
        <f t="shared" si="0"/>
        <v>3.5742971887550178E-3</v>
      </c>
      <c r="R24" s="235"/>
    </row>
    <row r="25" spans="1:18">
      <c r="A25" s="18" t="s">
        <v>64</v>
      </c>
      <c r="B25" s="117" t="s">
        <v>66</v>
      </c>
      <c r="C25" s="47">
        <v>2.5000000000000001E-2</v>
      </c>
      <c r="D25" s="164">
        <v>142.5</v>
      </c>
      <c r="E25" s="167">
        <f t="shared" si="6"/>
        <v>-6.8771929824560686E-3</v>
      </c>
      <c r="F25" s="164">
        <v>141.52000000000001</v>
      </c>
      <c r="G25" s="166">
        <f t="shared" si="7"/>
        <v>1.837196156020286E-3</v>
      </c>
      <c r="H25" s="164">
        <v>141.78</v>
      </c>
      <c r="I25" s="166">
        <f t="shared" si="8"/>
        <v>1.9678374947101087E-2</v>
      </c>
      <c r="J25" s="164">
        <v>144.57</v>
      </c>
      <c r="K25" s="168">
        <f t="shared" si="9"/>
        <v>-7.8854534135711866E-3</v>
      </c>
      <c r="L25" s="164">
        <v>143.43</v>
      </c>
      <c r="N25" s="87"/>
      <c r="O25" s="88">
        <f t="shared" si="1"/>
        <v>6.5263157894737325E-3</v>
      </c>
      <c r="P25" s="102">
        <v>2.5000000000000001E-2</v>
      </c>
      <c r="Q25" s="108">
        <f t="shared" si="0"/>
        <v>1.6315789473684333E-4</v>
      </c>
      <c r="R25" s="235"/>
    </row>
    <row r="26" spans="1:18">
      <c r="A26" s="24" t="s">
        <v>67</v>
      </c>
      <c r="B26" s="117" t="s">
        <v>69</v>
      </c>
      <c r="C26" s="47">
        <v>0.03</v>
      </c>
      <c r="D26" s="164">
        <v>115.8</v>
      </c>
      <c r="E26" s="165">
        <f t="shared" si="6"/>
        <v>1.6839378238341994E-2</v>
      </c>
      <c r="F26" s="164">
        <v>117.75</v>
      </c>
      <c r="G26" s="166">
        <f t="shared" si="7"/>
        <v>2.9978768577494701E-2</v>
      </c>
      <c r="H26" s="164">
        <v>121.28</v>
      </c>
      <c r="I26" s="166">
        <f t="shared" si="8"/>
        <v>8.3278364116095415E-3</v>
      </c>
      <c r="J26" s="164">
        <v>122.29</v>
      </c>
      <c r="K26" s="168">
        <f t="shared" si="9"/>
        <v>-3.1073677324392927E-2</v>
      </c>
      <c r="L26" s="164">
        <v>118.49</v>
      </c>
      <c r="N26" s="87"/>
      <c r="O26" s="88">
        <f t="shared" si="1"/>
        <v>2.3229706390328134E-2</v>
      </c>
      <c r="P26" s="102">
        <v>0.03</v>
      </c>
      <c r="Q26" s="108">
        <f t="shared" si="0"/>
        <v>6.9689119170984401E-4</v>
      </c>
      <c r="R26" s="235"/>
    </row>
    <row r="27" spans="1:18">
      <c r="A27" s="43" t="s">
        <v>70</v>
      </c>
      <c r="B27" s="117" t="s">
        <v>72</v>
      </c>
      <c r="C27" s="47">
        <v>1.4999999999999999E-2</v>
      </c>
      <c r="D27" s="164">
        <v>67.28</v>
      </c>
      <c r="E27" s="165">
        <f t="shared" si="6"/>
        <v>3.5225921521997688E-2</v>
      </c>
      <c r="F27" s="164">
        <v>69.650000000000006</v>
      </c>
      <c r="G27" s="168">
        <f t="shared" si="7"/>
        <v>-8.7580760947595024E-3</v>
      </c>
      <c r="H27" s="164">
        <v>69.040000000000006</v>
      </c>
      <c r="I27" s="166">
        <f t="shared" si="8"/>
        <v>2.9692931633835414E-2</v>
      </c>
      <c r="J27" s="164">
        <v>71.09</v>
      </c>
      <c r="K27" s="166">
        <f t="shared" si="9"/>
        <v>7.1599381066254089E-2</v>
      </c>
      <c r="L27" s="164">
        <v>76.180000000000007</v>
      </c>
      <c r="N27" s="87"/>
      <c r="O27" s="88">
        <f t="shared" si="1"/>
        <v>0.13228299643281816</v>
      </c>
      <c r="P27" s="102">
        <v>1.4999999999999999E-2</v>
      </c>
      <c r="Q27" s="108">
        <f t="shared" si="0"/>
        <v>1.9842449464922722E-3</v>
      </c>
      <c r="R27" s="235"/>
    </row>
    <row r="28" spans="1:18">
      <c r="A28" s="24" t="s">
        <v>73</v>
      </c>
      <c r="B28" s="117" t="s">
        <v>75</v>
      </c>
      <c r="C28" s="47">
        <v>2.5000000000000001E-2</v>
      </c>
      <c r="D28" s="164">
        <v>30.73</v>
      </c>
      <c r="E28" s="165">
        <f t="shared" si="6"/>
        <v>2.5382362512203095E-2</v>
      </c>
      <c r="F28" s="164">
        <v>31.51</v>
      </c>
      <c r="G28" s="166">
        <f t="shared" si="7"/>
        <v>4.1256743890827991E-3</v>
      </c>
      <c r="H28" s="164">
        <v>31.64</v>
      </c>
      <c r="I28" s="166">
        <f t="shared" si="8"/>
        <v>-3.1605562579014356E-3</v>
      </c>
      <c r="J28" s="164">
        <v>31.54</v>
      </c>
      <c r="K28" s="166">
        <f t="shared" si="9"/>
        <v>-5.0729232720355148E-3</v>
      </c>
      <c r="L28" s="164">
        <v>31.38</v>
      </c>
      <c r="N28" s="87"/>
      <c r="O28" s="92">
        <f t="shared" si="1"/>
        <v>2.1151968760169171E-2</v>
      </c>
      <c r="P28" s="102">
        <v>2.5000000000000001E-2</v>
      </c>
      <c r="Q28" s="109">
        <f t="shared" si="0"/>
        <v>5.2879921900422929E-4</v>
      </c>
      <c r="R28" s="236"/>
    </row>
    <row r="29" spans="1:18" ht="16">
      <c r="A29" s="16" t="s">
        <v>76</v>
      </c>
      <c r="B29" s="71"/>
      <c r="C29" s="50"/>
      <c r="D29" s="80"/>
      <c r="E29" s="80"/>
      <c r="F29" s="80"/>
      <c r="G29" s="80"/>
      <c r="H29" s="80"/>
      <c r="I29" s="80"/>
      <c r="J29" s="80"/>
      <c r="K29" s="80"/>
      <c r="L29" s="80"/>
      <c r="N29" s="87"/>
      <c r="O29" s="89"/>
      <c r="P29" s="97"/>
      <c r="Q29" s="110"/>
      <c r="R29" s="119"/>
    </row>
    <row r="30" spans="1:18">
      <c r="A30" s="24" t="s">
        <v>77</v>
      </c>
      <c r="B30" s="117" t="s">
        <v>79</v>
      </c>
      <c r="C30" s="47">
        <v>0.03</v>
      </c>
      <c r="D30" s="164">
        <v>33.659999999999997</v>
      </c>
      <c r="E30" s="165">
        <f>(F30-D30)/D30</f>
        <v>1.4557338086749912E-2</v>
      </c>
      <c r="F30" s="164">
        <v>34.15</v>
      </c>
      <c r="G30" s="168">
        <f>(H30-F30)/F30</f>
        <v>-6.4421669106881074E-3</v>
      </c>
      <c r="H30" s="164">
        <v>33.93</v>
      </c>
      <c r="I30" s="166">
        <f>(J30-H30)/H30</f>
        <v>1.8567639257294506E-2</v>
      </c>
      <c r="J30" s="164">
        <v>34.56</v>
      </c>
      <c r="K30" s="166">
        <f>(L30-J30)/J30</f>
        <v>2.7199074074074008E-2</v>
      </c>
      <c r="L30" s="164">
        <v>35.5</v>
      </c>
      <c r="N30" s="87"/>
      <c r="O30" s="91">
        <f t="shared" si="1"/>
        <v>5.4664289958407712E-2</v>
      </c>
      <c r="P30" s="102">
        <v>0.03</v>
      </c>
      <c r="Q30" s="107">
        <f t="shared" si="0"/>
        <v>1.6399286987522313E-3</v>
      </c>
      <c r="R30" s="234">
        <f>SUM(Q30:Q34)</f>
        <v>1.5605840791953094E-3</v>
      </c>
    </row>
    <row r="31" spans="1:18">
      <c r="A31" s="24" t="s">
        <v>80</v>
      </c>
      <c r="B31" s="117" t="s">
        <v>82</v>
      </c>
      <c r="C31" s="47">
        <v>0.02</v>
      </c>
      <c r="D31" s="164">
        <v>40.19</v>
      </c>
      <c r="E31" s="165">
        <f>(F31-D31)/D31</f>
        <v>1.0201542672306637E-2</v>
      </c>
      <c r="F31" s="164">
        <v>40.6</v>
      </c>
      <c r="G31" s="168">
        <f>(H31-F31)/F31</f>
        <v>-1.9704433497536524E-3</v>
      </c>
      <c r="H31" s="164">
        <v>40.520000000000003</v>
      </c>
      <c r="I31" s="166">
        <f>(J31-H31)/H31</f>
        <v>1.9743336623889364E-2</v>
      </c>
      <c r="J31" s="164">
        <v>41.32</v>
      </c>
      <c r="K31" s="166">
        <f>(L31-J31)/J31</f>
        <v>9.4385285575992392E-3</v>
      </c>
      <c r="L31" s="164">
        <v>41.71</v>
      </c>
      <c r="N31" s="87"/>
      <c r="O31" s="88">
        <f t="shared" si="1"/>
        <v>3.78203533217219E-2</v>
      </c>
      <c r="P31" s="102">
        <v>0.02</v>
      </c>
      <c r="Q31" s="108">
        <f t="shared" si="0"/>
        <v>7.5640706643443799E-4</v>
      </c>
      <c r="R31" s="235"/>
    </row>
    <row r="32" spans="1:18">
      <c r="A32" s="24" t="s">
        <v>83</v>
      </c>
      <c r="B32" s="117" t="s">
        <v>85</v>
      </c>
      <c r="C32" s="51">
        <v>1.7500000000000002E-2</v>
      </c>
      <c r="D32" s="164">
        <v>43.42</v>
      </c>
      <c r="E32" s="165">
        <f>(F32-D32)/D32</f>
        <v>2.9940119760477994E-3</v>
      </c>
      <c r="F32" s="164">
        <v>43.55</v>
      </c>
      <c r="G32" s="168">
        <f>(H32-F32)/F32</f>
        <v>-2.4799081515499387E-2</v>
      </c>
      <c r="H32" s="164">
        <v>42.47</v>
      </c>
      <c r="I32" s="168">
        <f>(J32-H32)/H32</f>
        <v>-2.0485048269366552E-2</v>
      </c>
      <c r="J32" s="164">
        <v>41.6</v>
      </c>
      <c r="K32" s="168">
        <f>(L32-J32)/J32</f>
        <v>-2.4038461538461878E-3</v>
      </c>
      <c r="L32" s="164">
        <v>41.5</v>
      </c>
      <c r="N32" s="87"/>
      <c r="O32" s="90">
        <f t="shared" si="1"/>
        <v>-4.4219253800092159E-2</v>
      </c>
      <c r="P32" s="105">
        <v>1.7500000000000002E-2</v>
      </c>
      <c r="Q32" s="108">
        <f t="shared" si="0"/>
        <v>-7.7383694150161286E-4</v>
      </c>
      <c r="R32" s="235"/>
    </row>
    <row r="33" spans="1:18">
      <c r="A33" s="44" t="s">
        <v>86</v>
      </c>
      <c r="B33" s="117" t="s">
        <v>88</v>
      </c>
      <c r="C33" s="46">
        <v>0.02</v>
      </c>
      <c r="D33" s="164">
        <v>14.96</v>
      </c>
      <c r="E33" s="165">
        <f>(F33-D33)/D33</f>
        <v>2.4732620320855561E-2</v>
      </c>
      <c r="F33" s="164">
        <v>15.33</v>
      </c>
      <c r="G33" s="168">
        <f>(H33-F33)/F33</f>
        <v>-1.3046314416177384E-2</v>
      </c>
      <c r="H33" s="164">
        <v>15.13</v>
      </c>
      <c r="I33" s="168">
        <f>(J33-H33)/H33</f>
        <v>-1.7845340383344437E-2</v>
      </c>
      <c r="J33" s="164">
        <v>14.86</v>
      </c>
      <c r="K33" s="168">
        <f>(L33-J33)/J33</f>
        <v>-7.4024226110363011E-3</v>
      </c>
      <c r="L33" s="164">
        <v>14.75</v>
      </c>
      <c r="N33" s="87"/>
      <c r="O33" s="90">
        <f t="shared" si="1"/>
        <v>-1.403743315508027E-2</v>
      </c>
      <c r="P33" s="101">
        <v>0.02</v>
      </c>
      <c r="Q33" s="108">
        <f t="shared" si="0"/>
        <v>-2.8074866310160541E-4</v>
      </c>
      <c r="R33" s="235"/>
    </row>
    <row r="34" spans="1:18" ht="16">
      <c r="A34" s="36" t="s">
        <v>89</v>
      </c>
      <c r="B34" s="117" t="s">
        <v>91</v>
      </c>
      <c r="C34" s="51">
        <v>1.2500000000000001E-2</v>
      </c>
      <c r="D34" s="164">
        <v>193.64</v>
      </c>
      <c r="E34" s="167">
        <f>(F34-D34)/D34</f>
        <v>-2.5407973559181923E-2</v>
      </c>
      <c r="F34" s="164">
        <v>188.72</v>
      </c>
      <c r="G34" s="168">
        <f>(H34-F34)/F34</f>
        <v>-1.5790589232725676E-2</v>
      </c>
      <c r="H34" s="164">
        <v>185.74</v>
      </c>
      <c r="I34" s="166">
        <f>(J34-H34)/H34</f>
        <v>2.0027996123613646E-2</v>
      </c>
      <c r="J34" s="164">
        <v>189.46</v>
      </c>
      <c r="K34" s="166">
        <f>(L34-J34)/J34</f>
        <v>3.9955663464583513E-2</v>
      </c>
      <c r="L34" s="164">
        <v>197.03</v>
      </c>
      <c r="N34" s="87"/>
      <c r="O34" s="92">
        <f t="shared" si="1"/>
        <v>1.7506713488948642E-2</v>
      </c>
      <c r="P34" s="105">
        <v>1.2500000000000001E-2</v>
      </c>
      <c r="Q34" s="109">
        <f t="shared" si="0"/>
        <v>2.1883391861185803E-4</v>
      </c>
      <c r="R34" s="236"/>
    </row>
    <row r="35" spans="1:18" ht="16">
      <c r="A35" s="35" t="s">
        <v>92</v>
      </c>
      <c r="B35" s="71"/>
      <c r="C35" s="50"/>
      <c r="D35" s="80"/>
      <c r="E35" s="80"/>
      <c r="F35" s="80"/>
      <c r="G35" s="80"/>
      <c r="H35" s="80"/>
      <c r="I35" s="80"/>
      <c r="J35" s="80"/>
      <c r="K35" s="80"/>
      <c r="L35" s="80"/>
      <c r="N35" s="87"/>
      <c r="O35" s="89"/>
      <c r="P35" s="97"/>
      <c r="Q35" s="110"/>
      <c r="R35" s="119"/>
    </row>
    <row r="36" spans="1:18">
      <c r="A36" s="18" t="s">
        <v>93</v>
      </c>
      <c r="B36" s="117" t="s">
        <v>94</v>
      </c>
      <c r="C36" s="48">
        <v>2.5000000000000001E-2</v>
      </c>
      <c r="D36" s="164">
        <v>100.89</v>
      </c>
      <c r="E36" s="167">
        <f>(F36-D36)/D36</f>
        <v>-9.9117851124981972E-4</v>
      </c>
      <c r="F36" s="164">
        <v>100.79</v>
      </c>
      <c r="G36" s="166">
        <f>(H36-F36)/F36</f>
        <v>1.9843238416505625E-4</v>
      </c>
      <c r="H36" s="164">
        <v>100.81</v>
      </c>
      <c r="I36" s="166">
        <f>(J36-H36)/H36</f>
        <v>2.9758952484873659E-4</v>
      </c>
      <c r="J36" s="164">
        <v>100.84</v>
      </c>
      <c r="K36" s="168">
        <f>(L36-J36)/J36</f>
        <v>-9.9166997223332524E-4</v>
      </c>
      <c r="L36" s="164">
        <v>100.74</v>
      </c>
      <c r="N36" s="87"/>
      <c r="O36" s="94">
        <f t="shared" si="1"/>
        <v>-1.4867677668748704E-3</v>
      </c>
      <c r="P36" s="102">
        <v>2.5000000000000001E-2</v>
      </c>
      <c r="Q36" s="111">
        <f>O36*P36</f>
        <v>-3.716919417187176E-5</v>
      </c>
      <c r="R36" s="246">
        <f>SUM(Q36:Q37)</f>
        <v>-6.2524163745907729E-5</v>
      </c>
    </row>
    <row r="37" spans="1:18">
      <c r="A37" s="18" t="s">
        <v>95</v>
      </c>
      <c r="B37" s="117" t="s">
        <v>96</v>
      </c>
      <c r="C37" s="47">
        <v>2.5000000000000001E-2</v>
      </c>
      <c r="D37" s="164">
        <v>9.86</v>
      </c>
      <c r="E37" s="167">
        <f>(F37-D37)/D37</f>
        <v>-5.0709939148071946E-3</v>
      </c>
      <c r="F37" s="164">
        <v>9.81</v>
      </c>
      <c r="G37" s="166">
        <f>(H37-F37)/F37</f>
        <v>6.1162079510702055E-3</v>
      </c>
      <c r="H37" s="164">
        <v>9.8699999999999992</v>
      </c>
      <c r="I37" s="166">
        <f>(J37-H37)/H37</f>
        <v>5.065856129685989E-3</v>
      </c>
      <c r="J37" s="164">
        <v>9.92</v>
      </c>
      <c r="K37" s="168">
        <f>(L37-J37)/J37</f>
        <v>-7.0564516129032542E-3</v>
      </c>
      <c r="L37" s="164">
        <v>9.85</v>
      </c>
      <c r="N37" s="87"/>
      <c r="O37" s="95">
        <f t="shared" si="1"/>
        <v>-1.014198782961439E-3</v>
      </c>
      <c r="P37" s="102">
        <v>2.5000000000000001E-2</v>
      </c>
      <c r="Q37" s="112">
        <f t="shared" si="0"/>
        <v>-2.5354969574035975E-5</v>
      </c>
      <c r="R37" s="247"/>
    </row>
    <row r="38" spans="1:18" ht="16">
      <c r="A38" s="16" t="s">
        <v>97</v>
      </c>
      <c r="B38" s="71"/>
      <c r="C38" s="50"/>
      <c r="D38" s="80"/>
      <c r="E38" s="80"/>
      <c r="F38" s="80"/>
      <c r="G38" s="80"/>
      <c r="H38" s="80"/>
      <c r="I38" s="80"/>
      <c r="J38" s="80"/>
      <c r="K38" s="80"/>
      <c r="L38" s="80"/>
      <c r="N38" s="87"/>
      <c r="O38" s="89"/>
      <c r="P38" s="97"/>
      <c r="Q38" s="110"/>
      <c r="R38" s="119"/>
    </row>
    <row r="39" spans="1:18">
      <c r="A39" s="18" t="s">
        <v>98</v>
      </c>
      <c r="B39" s="117" t="s">
        <v>100</v>
      </c>
      <c r="C39" s="48">
        <v>2.5000000000000001E-2</v>
      </c>
      <c r="D39" s="164">
        <v>30.22</v>
      </c>
      <c r="E39" s="167">
        <f>(F39-D39)/D39</f>
        <v>-3.3090668431495735E-4</v>
      </c>
      <c r="F39" s="164">
        <v>30.21</v>
      </c>
      <c r="G39" s="168">
        <f>(H39-F39)/F39</f>
        <v>-8.2754054948692476E-3</v>
      </c>
      <c r="H39" s="164">
        <v>29.96</v>
      </c>
      <c r="I39" s="166">
        <f>(J39-H39)/H39</f>
        <v>6.0080106809078677E-3</v>
      </c>
      <c r="J39" s="164">
        <v>30.14</v>
      </c>
      <c r="K39" s="166">
        <f>(L39-J39)/J39</f>
        <v>6.6357000663568586E-4</v>
      </c>
      <c r="L39" s="164">
        <v>30.16</v>
      </c>
      <c r="N39" s="87"/>
      <c r="O39" s="94">
        <f>(L39-D39)/D39</f>
        <v>-1.9854401058900968E-3</v>
      </c>
      <c r="P39" s="102">
        <v>2.5000000000000001E-2</v>
      </c>
      <c r="Q39" s="111">
        <f t="shared" si="0"/>
        <v>-4.9636002647252423E-5</v>
      </c>
      <c r="R39" s="234">
        <f>SUM(Q39:Q42)</f>
        <v>1.4295432083522722E-3</v>
      </c>
    </row>
    <row r="40" spans="1:18" ht="16">
      <c r="A40" s="38" t="s">
        <v>101</v>
      </c>
      <c r="B40" s="117" t="s">
        <v>103</v>
      </c>
      <c r="C40" s="48">
        <v>2.5000000000000001E-2</v>
      </c>
      <c r="D40" s="164">
        <v>106.38</v>
      </c>
      <c r="E40" s="165">
        <f>(F40-D40)/D40</f>
        <v>2.5004700131603788E-2</v>
      </c>
      <c r="F40" s="164">
        <v>109.04</v>
      </c>
      <c r="G40" s="166">
        <f>(H40-F40)/F40</f>
        <v>0</v>
      </c>
      <c r="H40" s="164">
        <v>109.04</v>
      </c>
      <c r="I40" s="166">
        <f>(J40-H40)/H40</f>
        <v>8.6206896551723929E-3</v>
      </c>
      <c r="J40" s="164">
        <v>109.98</v>
      </c>
      <c r="K40" s="168">
        <f>(L40-J40)/J40</f>
        <v>-2.8186943080560308E-3</v>
      </c>
      <c r="L40" s="164">
        <v>109.67</v>
      </c>
      <c r="N40" s="87"/>
      <c r="O40" s="88">
        <f t="shared" si="1"/>
        <v>3.0926865952246724E-2</v>
      </c>
      <c r="P40" s="102">
        <v>2.5000000000000001E-2</v>
      </c>
      <c r="Q40" s="108">
        <f t="shared" si="0"/>
        <v>7.7317164880616809E-4</v>
      </c>
      <c r="R40" s="235"/>
    </row>
    <row r="41" spans="1:18" ht="16">
      <c r="A41" s="38" t="s">
        <v>104</v>
      </c>
      <c r="B41" s="117" t="s">
        <v>106</v>
      </c>
      <c r="C41" s="48">
        <v>2.5000000000000001E-2</v>
      </c>
      <c r="D41" s="164">
        <v>26.76</v>
      </c>
      <c r="E41" s="165">
        <f>(F41-D41)/D41</f>
        <v>2.6158445440955429E-3</v>
      </c>
      <c r="F41" s="164">
        <v>26.83</v>
      </c>
      <c r="G41" s="168">
        <f>(H41-F41)/F41</f>
        <v>-2.9817368617218896E-3</v>
      </c>
      <c r="H41" s="164">
        <v>26.75</v>
      </c>
      <c r="I41" s="166">
        <f>(J41-H41)/H41</f>
        <v>1.4579439252336469E-2</v>
      </c>
      <c r="J41" s="164">
        <v>27.14</v>
      </c>
      <c r="K41" s="166">
        <f>(L41-J41)/J41</f>
        <v>1.4738393515106539E-3</v>
      </c>
      <c r="L41" s="164">
        <v>27.18</v>
      </c>
      <c r="N41" s="87"/>
      <c r="O41" s="88">
        <f t="shared" si="1"/>
        <v>1.5695067264573922E-2</v>
      </c>
      <c r="P41" s="102">
        <v>2.5000000000000001E-2</v>
      </c>
      <c r="Q41" s="108">
        <f t="shared" si="0"/>
        <v>3.9237668161434808E-4</v>
      </c>
      <c r="R41" s="235"/>
    </row>
    <row r="42" spans="1:18" ht="16">
      <c r="A42" s="38" t="s">
        <v>107</v>
      </c>
      <c r="B42" s="117" t="s">
        <v>109</v>
      </c>
      <c r="C42" s="48">
        <v>2.5000000000000001E-2</v>
      </c>
      <c r="D42" s="174">
        <v>41.45</v>
      </c>
      <c r="E42" s="175">
        <f>(F42-D42)/D42</f>
        <v>-6.7551266586248762E-3</v>
      </c>
      <c r="F42" s="174">
        <v>41.17</v>
      </c>
      <c r="G42" s="176">
        <f>(H42-F42)/F42</f>
        <v>2.1131892154481354E-2</v>
      </c>
      <c r="H42" s="174">
        <v>42.04</v>
      </c>
      <c r="I42" s="176">
        <f>(J42-H42)/H42</f>
        <v>1.1417697431018173E-2</v>
      </c>
      <c r="J42" s="174">
        <v>42.52</v>
      </c>
      <c r="K42" s="191">
        <f>(L42-J42)/J42</f>
        <v>-1.2935089369708472E-2</v>
      </c>
      <c r="L42" s="174">
        <v>41.97</v>
      </c>
      <c r="N42" s="87"/>
      <c r="O42" s="92">
        <f t="shared" si="1"/>
        <v>1.2545235223160337E-2</v>
      </c>
      <c r="P42" s="106">
        <v>2.5000000000000001E-2</v>
      </c>
      <c r="Q42" s="113">
        <f t="shared" si="0"/>
        <v>3.1363088057900844E-4</v>
      </c>
      <c r="R42" s="236"/>
    </row>
    <row r="43" spans="1:18">
      <c r="A43" s="169"/>
      <c r="B43" s="170"/>
      <c r="C43" s="170"/>
      <c r="D43" s="171"/>
      <c r="E43" s="172"/>
      <c r="F43" s="173"/>
      <c r="G43" s="172"/>
      <c r="H43" s="173"/>
      <c r="I43" s="172"/>
      <c r="J43" s="173"/>
      <c r="K43" s="172"/>
      <c r="L43" s="173"/>
      <c r="N43"/>
      <c r="O43"/>
      <c r="Q43" s="114"/>
    </row>
    <row r="44" spans="1:18" ht="15" customHeight="1">
      <c r="A44" s="11"/>
      <c r="B44" s="63"/>
      <c r="C44" s="63"/>
      <c r="D44" s="53"/>
      <c r="E44" s="200" t="s">
        <v>145</v>
      </c>
      <c r="F44" s="202"/>
      <c r="G44" s="201" t="s">
        <v>146</v>
      </c>
      <c r="H44" s="202"/>
      <c r="I44" s="201" t="s">
        <v>147</v>
      </c>
      <c r="J44" s="202"/>
      <c r="K44" s="201" t="s">
        <v>148</v>
      </c>
      <c r="L44" s="202" t="s">
        <v>149</v>
      </c>
      <c r="N44"/>
      <c r="O44" s="237" t="s">
        <v>124</v>
      </c>
      <c r="P44" s="238"/>
      <c r="Q44" s="243">
        <f>SUM(Q4:Q42)</f>
        <v>3.7203381354897633E-2</v>
      </c>
    </row>
    <row r="45" spans="1:18" ht="16">
      <c r="A45" s="203" t="s">
        <v>144</v>
      </c>
      <c r="B45" s="194"/>
      <c r="C45" s="194"/>
      <c r="D45" s="195"/>
      <c r="E45" s="196">
        <f>SUM(E47:E85)</f>
        <v>1.1885244837651934E-2</v>
      </c>
      <c r="F45" s="197"/>
      <c r="G45" s="198">
        <f>SUM(G47:G85)</f>
        <v>9.4085578373598357E-3</v>
      </c>
      <c r="H45" s="196"/>
      <c r="I45" s="199">
        <f>SUM(I47:I85)</f>
        <v>1.4047611976290852E-2</v>
      </c>
      <c r="J45" s="197"/>
      <c r="K45" s="198">
        <f>SUM(K47:K85)</f>
        <v>1.2467037890964089E-3</v>
      </c>
      <c r="L45" s="199">
        <f>SUM(E45:K45)</f>
        <v>3.6588118440399033E-2</v>
      </c>
      <c r="N45"/>
      <c r="O45" s="239"/>
      <c r="P45" s="240"/>
      <c r="Q45" s="244"/>
    </row>
    <row r="46" spans="1:18">
      <c r="B46"/>
      <c r="C46"/>
      <c r="D46" s="53"/>
      <c r="E46" s="84"/>
      <c r="F46"/>
      <c r="G46" s="85"/>
      <c r="H46"/>
      <c r="I46" s="85"/>
      <c r="J46"/>
      <c r="K46" s="85"/>
      <c r="L46"/>
      <c r="N46"/>
      <c r="O46" s="239"/>
      <c r="P46" s="240"/>
      <c r="Q46" s="244"/>
    </row>
    <row r="47" spans="1:18">
      <c r="B47"/>
      <c r="C47"/>
      <c r="D47" s="53"/>
      <c r="E47" s="192">
        <f t="shared" ref="E47:E85" si="10">E4*C4</f>
        <v>1.624667626180072E-3</v>
      </c>
      <c r="F47" s="193"/>
      <c r="G47" s="192">
        <f t="shared" ref="G47:G85" si="11">G4*C4</f>
        <v>1.3370460164670421E-3</v>
      </c>
      <c r="H47" s="193"/>
      <c r="I47" s="192">
        <f t="shared" ref="I47:I85" si="12">I4*C4</f>
        <v>2.0252984650369421E-3</v>
      </c>
      <c r="J47" s="193"/>
      <c r="K47" s="192">
        <f t="shared" ref="K47:K85" si="13">K4*C4</f>
        <v>-2.6467925053980324E-4</v>
      </c>
      <c r="L47"/>
      <c r="N47"/>
      <c r="O47" s="241"/>
      <c r="P47" s="242"/>
      <c r="Q47" s="245"/>
    </row>
    <row r="48" spans="1:18">
      <c r="A48" s="11"/>
      <c r="B48" s="118"/>
      <c r="C48" s="118"/>
      <c r="D48" s="53"/>
      <c r="E48" s="192">
        <f t="shared" si="10"/>
        <v>1.1573623808597603E-3</v>
      </c>
      <c r="F48" s="193"/>
      <c r="G48" s="192">
        <f t="shared" si="11"/>
        <v>2.0002551345834883E-3</v>
      </c>
      <c r="H48" s="193"/>
      <c r="I48" s="192">
        <f t="shared" si="12"/>
        <v>1.593079498945809E-3</v>
      </c>
      <c r="J48" s="193"/>
      <c r="K48" s="192">
        <f t="shared" si="13"/>
        <v>-3.4378221063481574E-4</v>
      </c>
      <c r="L48"/>
      <c r="N48"/>
      <c r="O48"/>
      <c r="Q48" s="53"/>
    </row>
    <row r="49" spans="1:17">
      <c r="A49" s="11"/>
      <c r="B49" s="118"/>
      <c r="C49" s="118"/>
      <c r="D49" s="53"/>
      <c r="E49" s="192">
        <f t="shared" si="10"/>
        <v>8.2086802741139096E-4</v>
      </c>
      <c r="F49" s="193"/>
      <c r="G49" s="192">
        <f t="shared" si="11"/>
        <v>1.9648924122310299E-3</v>
      </c>
      <c r="H49" s="193"/>
      <c r="I49" s="192">
        <f t="shared" si="12"/>
        <v>1.985047692704306E-3</v>
      </c>
      <c r="J49" s="193"/>
      <c r="K49" s="192">
        <f t="shared" si="13"/>
        <v>-5.9920262664165259E-4</v>
      </c>
      <c r="L49"/>
      <c r="N49"/>
      <c r="O49"/>
      <c r="Q49" s="53"/>
    </row>
    <row r="50" spans="1:17">
      <c r="B50"/>
      <c r="C50"/>
      <c r="D50" s="53"/>
      <c r="E50" s="192">
        <f t="shared" si="10"/>
        <v>6.1071217955389412E-4</v>
      </c>
      <c r="F50" s="193"/>
      <c r="G50" s="192">
        <f t="shared" si="11"/>
        <v>2.7446300715990593E-4</v>
      </c>
      <c r="H50" s="193"/>
      <c r="I50" s="192">
        <f t="shared" si="12"/>
        <v>1.0182679296346375E-3</v>
      </c>
      <c r="J50" s="193"/>
      <c r="K50" s="192">
        <f t="shared" si="13"/>
        <v>-2.3701512163050656E-4</v>
      </c>
      <c r="L50"/>
      <c r="N50"/>
      <c r="O50"/>
      <c r="Q50" s="53"/>
    </row>
    <row r="51" spans="1:17">
      <c r="B51"/>
      <c r="C51"/>
      <c r="D51" s="53"/>
      <c r="E51" s="192">
        <f t="shared" si="10"/>
        <v>6.1366061899680057E-4</v>
      </c>
      <c r="F51" s="193"/>
      <c r="G51" s="192">
        <f t="shared" si="11"/>
        <v>2.7199074074074007E-4</v>
      </c>
      <c r="H51" s="193"/>
      <c r="I51" s="192">
        <f t="shared" si="12"/>
        <v>5.7247538355839311E-6</v>
      </c>
      <c r="J51" s="193"/>
      <c r="K51" s="192">
        <f t="shared" si="13"/>
        <v>1.1446886446888236E-5</v>
      </c>
      <c r="L51"/>
      <c r="N51"/>
      <c r="O51"/>
      <c r="Q51" s="53"/>
    </row>
    <row r="52" spans="1:17">
      <c r="B52"/>
      <c r="C52"/>
      <c r="D52" s="53"/>
      <c r="E52" s="192">
        <f t="shared" si="10"/>
        <v>0</v>
      </c>
      <c r="F52" s="193"/>
      <c r="G52" s="192">
        <f t="shared" si="11"/>
        <v>0</v>
      </c>
      <c r="H52" s="193"/>
      <c r="I52" s="192">
        <f t="shared" si="12"/>
        <v>0</v>
      </c>
      <c r="J52" s="193"/>
      <c r="K52" s="192">
        <f t="shared" si="13"/>
        <v>0</v>
      </c>
      <c r="L52"/>
      <c r="N52"/>
      <c r="O52"/>
      <c r="Q52" s="53"/>
    </row>
    <row r="53" spans="1:17">
      <c r="B53"/>
      <c r="C53"/>
      <c r="D53" s="53"/>
      <c r="E53" s="192">
        <f t="shared" si="10"/>
        <v>2.3328149300154194E-4</v>
      </c>
      <c r="F53" s="193"/>
      <c r="G53" s="192">
        <f t="shared" si="11"/>
        <v>1.6915914221219016E-3</v>
      </c>
      <c r="H53" s="193"/>
      <c r="I53" s="192">
        <f t="shared" si="12"/>
        <v>2.9039877726830714E-3</v>
      </c>
      <c r="J53" s="193"/>
      <c r="K53" s="192">
        <f t="shared" si="13"/>
        <v>1.9358332205224717E-4</v>
      </c>
      <c r="L53"/>
      <c r="N53"/>
      <c r="O53"/>
      <c r="Q53" s="53"/>
    </row>
    <row r="54" spans="1:17">
      <c r="B54"/>
      <c r="C54"/>
      <c r="D54" s="53"/>
      <c r="E54" s="192">
        <f t="shared" si="10"/>
        <v>1.8479708215133443E-3</v>
      </c>
      <c r="F54" s="193"/>
      <c r="G54" s="192">
        <f t="shared" si="11"/>
        <v>7.4276053880133067E-4</v>
      </c>
      <c r="H54" s="193"/>
      <c r="I54" s="192">
        <f t="shared" si="12"/>
        <v>1.2819967005481346E-3</v>
      </c>
      <c r="J54" s="193"/>
      <c r="K54" s="192">
        <f t="shared" si="13"/>
        <v>2.9243646014085942E-4</v>
      </c>
      <c r="L54"/>
      <c r="N54"/>
      <c r="O54"/>
      <c r="Q54" s="53"/>
    </row>
    <row r="55" spans="1:17">
      <c r="B55"/>
      <c r="C55"/>
      <c r="D55" s="53"/>
      <c r="E55" s="192">
        <f t="shared" si="10"/>
        <v>-1.5335463258785942E-4</v>
      </c>
      <c r="F55" s="193"/>
      <c r="G55" s="192">
        <f t="shared" si="11"/>
        <v>2.3091725465041694E-4</v>
      </c>
      <c r="H55" s="193"/>
      <c r="I55" s="192">
        <f t="shared" si="12"/>
        <v>3.3801020408163269E-4</v>
      </c>
      <c r="J55" s="193"/>
      <c r="K55" s="192">
        <f t="shared" si="13"/>
        <v>2.6877470355731229E-4</v>
      </c>
      <c r="L55"/>
      <c r="N55"/>
      <c r="O55"/>
      <c r="Q55" s="53"/>
    </row>
    <row r="56" spans="1:17">
      <c r="B56"/>
      <c r="C56"/>
      <c r="D56" s="53"/>
      <c r="E56" s="192">
        <f t="shared" si="10"/>
        <v>1.3380909901873199E-4</v>
      </c>
      <c r="F56" s="193"/>
      <c r="G56" s="192">
        <f t="shared" si="11"/>
        <v>-8.8809946714014301E-6</v>
      </c>
      <c r="H56" s="193"/>
      <c r="I56" s="192">
        <f t="shared" si="12"/>
        <v>6.7515546342907721E-4</v>
      </c>
      <c r="J56" s="193"/>
      <c r="K56" s="192">
        <f t="shared" si="13"/>
        <v>-3.6490008688097456E-4</v>
      </c>
      <c r="L56"/>
      <c r="N56"/>
      <c r="O56"/>
      <c r="Q56" s="53"/>
    </row>
    <row r="57" spans="1:17">
      <c r="B57"/>
      <c r="C57"/>
      <c r="D57" s="53"/>
      <c r="E57" s="192">
        <f t="shared" si="10"/>
        <v>4.0443757899172208E-4</v>
      </c>
      <c r="F57" s="193"/>
      <c r="G57" s="192">
        <f t="shared" si="11"/>
        <v>-1.7795078548589317E-4</v>
      </c>
      <c r="H57" s="193"/>
      <c r="I57" s="192">
        <f t="shared" si="12"/>
        <v>5.5299539170506631E-4</v>
      </c>
      <c r="J57" s="193"/>
      <c r="K57" s="192">
        <f t="shared" si="13"/>
        <v>-2.8099173553718511E-4</v>
      </c>
      <c r="L57"/>
      <c r="N57"/>
      <c r="O57"/>
      <c r="Q57" s="53"/>
    </row>
    <row r="58" spans="1:17">
      <c r="B58"/>
      <c r="C58"/>
      <c r="D58" s="53"/>
      <c r="E58" s="192">
        <f t="shared" si="10"/>
        <v>0</v>
      </c>
      <c r="F58" s="193"/>
      <c r="G58" s="192">
        <f t="shared" si="11"/>
        <v>0</v>
      </c>
      <c r="H58" s="193"/>
      <c r="I58" s="192">
        <f t="shared" si="12"/>
        <v>0</v>
      </c>
      <c r="J58" s="193"/>
      <c r="K58" s="192">
        <f t="shared" si="13"/>
        <v>0</v>
      </c>
      <c r="L58"/>
      <c r="N58"/>
      <c r="O58"/>
      <c r="Q58" s="53"/>
    </row>
    <row r="59" spans="1:17">
      <c r="B59"/>
      <c r="C59"/>
      <c r="D59" s="53"/>
      <c r="E59" s="192">
        <f t="shared" si="10"/>
        <v>-2.4884907303733023E-6</v>
      </c>
      <c r="F59" s="193"/>
      <c r="G59" s="192">
        <f t="shared" si="11"/>
        <v>-2.1652563464410267E-4</v>
      </c>
      <c r="H59" s="193"/>
      <c r="I59" s="192">
        <f t="shared" si="12"/>
        <v>-5.0320795068552073E-6</v>
      </c>
      <c r="J59" s="193"/>
      <c r="K59" s="192">
        <f t="shared" si="13"/>
        <v>6.2916823958726571E-5</v>
      </c>
      <c r="L59"/>
      <c r="N59"/>
      <c r="O59"/>
      <c r="Q59" s="53"/>
    </row>
    <row r="60" spans="1:17">
      <c r="B60"/>
      <c r="C60"/>
      <c r="D60" s="53"/>
      <c r="E60" s="192">
        <f t="shared" si="10"/>
        <v>6.7080745341614788E-4</v>
      </c>
      <c r="F60" s="193"/>
      <c r="G60" s="192">
        <f t="shared" si="11"/>
        <v>-6.0096153846153839E-4</v>
      </c>
      <c r="H60" s="193"/>
      <c r="I60" s="192">
        <f t="shared" si="12"/>
        <v>1.9826517967781927E-4</v>
      </c>
      <c r="J60" s="193"/>
      <c r="K60" s="192">
        <f t="shared" si="13"/>
        <v>-2.9447852760736441E-4</v>
      </c>
      <c r="L60"/>
      <c r="N60"/>
      <c r="O60"/>
      <c r="Q60" s="53"/>
    </row>
    <row r="61" spans="1:17">
      <c r="B61"/>
      <c r="C61"/>
      <c r="D61" s="53"/>
      <c r="E61" s="192">
        <f t="shared" si="10"/>
        <v>5.8213829334090501E-4</v>
      </c>
      <c r="F61" s="193"/>
      <c r="G61" s="192">
        <f t="shared" si="11"/>
        <v>-8.9403973509934024E-4</v>
      </c>
      <c r="H61" s="193"/>
      <c r="I61" s="192">
        <f t="shared" si="12"/>
        <v>-4.5927209705372307E-4</v>
      </c>
      <c r="J61" s="193"/>
      <c r="K61" s="192">
        <f t="shared" si="13"/>
        <v>8.8987435328898468E-4</v>
      </c>
      <c r="L61"/>
      <c r="N61"/>
      <c r="O61"/>
      <c r="Q61" s="53"/>
    </row>
    <row r="62" spans="1:17">
      <c r="B62"/>
      <c r="C62"/>
      <c r="D62" s="53"/>
      <c r="E62" s="192">
        <f t="shared" si="10"/>
        <v>4.5967404931048655E-5</v>
      </c>
      <c r="F62" s="193"/>
      <c r="G62" s="192">
        <f t="shared" si="11"/>
        <v>4.1597337770389205E-6</v>
      </c>
      <c r="H62" s="193"/>
      <c r="I62" s="192">
        <f t="shared" si="12"/>
        <v>9.5634095634095816E-5</v>
      </c>
      <c r="J62" s="193"/>
      <c r="K62" s="192">
        <f t="shared" si="13"/>
        <v>-7.8253706754530995E-5</v>
      </c>
      <c r="L62"/>
      <c r="N62"/>
      <c r="O62"/>
      <c r="Q62" s="53"/>
    </row>
    <row r="63" spans="1:17">
      <c r="B63"/>
      <c r="C63"/>
      <c r="D63" s="53"/>
      <c r="E63" s="192">
        <f t="shared" si="10"/>
        <v>-6.5146579804558876E-6</v>
      </c>
      <c r="F63" s="193"/>
      <c r="G63" s="192">
        <f t="shared" si="11"/>
        <v>-1.4993481095176039E-4</v>
      </c>
      <c r="H63" s="193"/>
      <c r="I63" s="192">
        <f t="shared" si="12"/>
        <v>2.6472534745202464E-5</v>
      </c>
      <c r="J63" s="193"/>
      <c r="K63" s="192">
        <f t="shared" si="13"/>
        <v>5.940594059405931E-5</v>
      </c>
      <c r="L63"/>
      <c r="N63"/>
      <c r="O63"/>
      <c r="Q63" s="53"/>
    </row>
    <row r="64" spans="1:17">
      <c r="B64"/>
      <c r="C64"/>
      <c r="D64" s="53"/>
      <c r="E64" s="192">
        <f t="shared" si="10"/>
        <v>1.3567251461988375E-4</v>
      </c>
      <c r="F64" s="193"/>
      <c r="G64" s="192">
        <f t="shared" si="11"/>
        <v>-4.5229244114002503E-4</v>
      </c>
      <c r="H64" s="193"/>
      <c r="I64" s="192">
        <f t="shared" si="12"/>
        <v>2.218700475435825E-5</v>
      </c>
      <c r="J64" s="193"/>
      <c r="K64" s="192">
        <f t="shared" si="13"/>
        <v>5.7305683077410235E-4</v>
      </c>
      <c r="L64"/>
      <c r="N64"/>
      <c r="O64"/>
      <c r="Q64" s="53"/>
    </row>
    <row r="65" spans="2:17">
      <c r="B65"/>
      <c r="C65"/>
      <c r="D65" s="53"/>
      <c r="E65" s="192">
        <f t="shared" si="10"/>
        <v>0</v>
      </c>
      <c r="F65" s="193"/>
      <c r="G65" s="192">
        <f t="shared" si="11"/>
        <v>0</v>
      </c>
      <c r="H65" s="193"/>
      <c r="I65" s="192">
        <f t="shared" si="12"/>
        <v>0</v>
      </c>
      <c r="J65" s="193"/>
      <c r="K65" s="192">
        <f t="shared" si="13"/>
        <v>0</v>
      </c>
      <c r="L65"/>
      <c r="N65"/>
      <c r="O65"/>
      <c r="Q65" s="53"/>
    </row>
    <row r="66" spans="2:17">
      <c r="B66"/>
      <c r="C66"/>
      <c r="D66" s="53"/>
      <c r="E66" s="192">
        <f t="shared" si="10"/>
        <v>6.7988668555239341E-5</v>
      </c>
      <c r="F66" s="193"/>
      <c r="G66" s="192">
        <f t="shared" si="11"/>
        <v>1.8089315997738849E-4</v>
      </c>
      <c r="H66" s="193"/>
      <c r="I66" s="192">
        <f t="shared" si="12"/>
        <v>-1.1238059561715836E-4</v>
      </c>
      <c r="J66" s="193"/>
      <c r="K66" s="192">
        <f t="shared" si="13"/>
        <v>-2.3688663282571607E-4</v>
      </c>
      <c r="L66"/>
      <c r="N66"/>
      <c r="O66"/>
      <c r="Q66" s="53"/>
    </row>
    <row r="67" spans="2:17">
      <c r="B67"/>
      <c r="C67"/>
      <c r="D67" s="53"/>
      <c r="E67" s="192">
        <f t="shared" si="10"/>
        <v>3.7005163511187383E-4</v>
      </c>
      <c r="F67" s="193"/>
      <c r="G67" s="192">
        <f t="shared" si="11"/>
        <v>3.0133423790140203E-3</v>
      </c>
      <c r="H67" s="193"/>
      <c r="I67" s="192">
        <f t="shared" si="12"/>
        <v>-8.4258324924318603E-4</v>
      </c>
      <c r="J67" s="193"/>
      <c r="K67" s="192">
        <f t="shared" si="13"/>
        <v>1.0051169590643259E-3</v>
      </c>
      <c r="L67"/>
      <c r="N67"/>
      <c r="O67"/>
      <c r="Q67" s="53"/>
    </row>
    <row r="68" spans="2:17">
      <c r="B68"/>
      <c r="C68"/>
      <c r="D68" s="53"/>
      <c r="E68" s="192">
        <f t="shared" si="10"/>
        <v>-1.7192982456140172E-4</v>
      </c>
      <c r="F68" s="193"/>
      <c r="G68" s="192">
        <f t="shared" si="11"/>
        <v>4.5929903900507151E-5</v>
      </c>
      <c r="H68" s="193"/>
      <c r="I68" s="192">
        <f t="shared" si="12"/>
        <v>4.9195937367752722E-4</v>
      </c>
      <c r="J68" s="193"/>
      <c r="K68" s="192">
        <f t="shared" si="13"/>
        <v>-1.9713633533927966E-4</v>
      </c>
      <c r="L68"/>
      <c r="N68"/>
      <c r="O68"/>
      <c r="Q68" s="53"/>
    </row>
    <row r="69" spans="2:17">
      <c r="B69"/>
      <c r="C69"/>
      <c r="D69" s="53"/>
      <c r="E69" s="192">
        <f t="shared" si="10"/>
        <v>5.0518134715025976E-4</v>
      </c>
      <c r="F69" s="193"/>
      <c r="G69" s="192">
        <f t="shared" si="11"/>
        <v>8.9936305732484097E-4</v>
      </c>
      <c r="H69" s="193"/>
      <c r="I69" s="192">
        <f t="shared" si="12"/>
        <v>2.4983509234828625E-4</v>
      </c>
      <c r="J69" s="193"/>
      <c r="K69" s="192">
        <f t="shared" si="13"/>
        <v>-9.3221031973178775E-4</v>
      </c>
      <c r="L69"/>
      <c r="N69"/>
      <c r="O69"/>
      <c r="Q69" s="53"/>
    </row>
    <row r="70" spans="2:17">
      <c r="B70"/>
      <c r="C70"/>
      <c r="D70" s="53"/>
      <c r="E70" s="192">
        <f t="shared" si="10"/>
        <v>5.2838882282996527E-4</v>
      </c>
      <c r="F70" s="193"/>
      <c r="G70" s="192">
        <f t="shared" si="11"/>
        <v>-1.3137114142139253E-4</v>
      </c>
      <c r="H70" s="193"/>
      <c r="I70" s="192">
        <f t="shared" si="12"/>
        <v>4.4539397450753119E-4</v>
      </c>
      <c r="J70" s="193"/>
      <c r="K70" s="192">
        <f t="shared" si="13"/>
        <v>1.0739907159938113E-3</v>
      </c>
      <c r="L70"/>
      <c r="N70"/>
      <c r="O70"/>
      <c r="Q70" s="53"/>
    </row>
    <row r="71" spans="2:17">
      <c r="B71"/>
      <c r="C71"/>
      <c r="D71" s="53"/>
      <c r="E71" s="192">
        <f t="shared" si="10"/>
        <v>6.3455906280507736E-4</v>
      </c>
      <c r="F71" s="193"/>
      <c r="G71" s="192">
        <f t="shared" si="11"/>
        <v>1.0314185972706998E-4</v>
      </c>
      <c r="H71" s="193"/>
      <c r="I71" s="192">
        <f t="shared" si="12"/>
        <v>-7.9013906447535898E-5</v>
      </c>
      <c r="J71" s="193"/>
      <c r="K71" s="192">
        <f t="shared" si="13"/>
        <v>-1.2682308180088787E-4</v>
      </c>
      <c r="L71"/>
      <c r="N71"/>
      <c r="O71"/>
      <c r="Q71" s="53"/>
    </row>
    <row r="72" spans="2:17">
      <c r="B72"/>
      <c r="C72"/>
      <c r="D72" s="53"/>
      <c r="E72" s="192">
        <f t="shared" si="10"/>
        <v>0</v>
      </c>
      <c r="F72" s="193"/>
      <c r="G72" s="192">
        <f t="shared" si="11"/>
        <v>0</v>
      </c>
      <c r="H72" s="193"/>
      <c r="I72" s="192">
        <f t="shared" si="12"/>
        <v>0</v>
      </c>
      <c r="J72" s="193"/>
      <c r="K72" s="192">
        <f t="shared" si="13"/>
        <v>0</v>
      </c>
      <c r="L72"/>
      <c r="N72"/>
      <c r="O72"/>
      <c r="Q72" s="53"/>
    </row>
    <row r="73" spans="2:17">
      <c r="B73"/>
      <c r="C73"/>
      <c r="D73" s="53"/>
      <c r="E73" s="192">
        <f t="shared" si="10"/>
        <v>4.3672014260249734E-4</v>
      </c>
      <c r="F73" s="193"/>
      <c r="G73" s="192">
        <f t="shared" si="11"/>
        <v>-1.9326500732064322E-4</v>
      </c>
      <c r="H73" s="193"/>
      <c r="I73" s="192">
        <f t="shared" si="12"/>
        <v>5.570291777188351E-4</v>
      </c>
      <c r="J73" s="193"/>
      <c r="K73" s="192">
        <f t="shared" si="13"/>
        <v>8.1597222222222021E-4</v>
      </c>
      <c r="L73"/>
      <c r="N73"/>
      <c r="O73"/>
      <c r="Q73" s="53"/>
    </row>
    <row r="74" spans="2:17">
      <c r="B74"/>
      <c r="C74"/>
      <c r="D74" s="53"/>
      <c r="E74" s="192">
        <f t="shared" si="10"/>
        <v>2.0403085344613273E-4</v>
      </c>
      <c r="F74" s="193"/>
      <c r="G74" s="192">
        <f t="shared" si="11"/>
        <v>-3.9408866995073051E-5</v>
      </c>
      <c r="H74" s="193"/>
      <c r="I74" s="192">
        <f t="shared" si="12"/>
        <v>3.9486673247778731E-4</v>
      </c>
      <c r="J74" s="193"/>
      <c r="K74" s="192">
        <f t="shared" si="13"/>
        <v>1.8877057115198478E-4</v>
      </c>
      <c r="L74"/>
      <c r="N74"/>
      <c r="O74"/>
      <c r="Q74" s="53"/>
    </row>
    <row r="75" spans="2:17">
      <c r="B75"/>
      <c r="C75"/>
      <c r="D75" s="53"/>
      <c r="E75" s="192">
        <f t="shared" si="10"/>
        <v>5.2395209580836493E-5</v>
      </c>
      <c r="F75" s="193"/>
      <c r="G75" s="192">
        <f t="shared" si="11"/>
        <v>-4.3398392652123932E-4</v>
      </c>
      <c r="H75" s="193"/>
      <c r="I75" s="192">
        <f t="shared" si="12"/>
        <v>-3.5848834471391471E-4</v>
      </c>
      <c r="J75" s="193"/>
      <c r="K75" s="192">
        <f t="shared" si="13"/>
        <v>-4.2067307692308294E-5</v>
      </c>
      <c r="L75"/>
      <c r="N75"/>
      <c r="O75"/>
      <c r="Q75" s="53"/>
    </row>
    <row r="76" spans="2:17">
      <c r="B76"/>
      <c r="C76"/>
      <c r="D76" s="53"/>
      <c r="E76" s="192">
        <f t="shared" si="10"/>
        <v>4.9465240641711128E-4</v>
      </c>
      <c r="F76" s="193"/>
      <c r="G76" s="192">
        <f t="shared" si="11"/>
        <v>-2.6092628832354768E-4</v>
      </c>
      <c r="H76" s="193"/>
      <c r="I76" s="192">
        <f t="shared" si="12"/>
        <v>-3.5690680766688876E-4</v>
      </c>
      <c r="J76" s="193"/>
      <c r="K76" s="192">
        <f t="shared" si="13"/>
        <v>-1.4804845222072602E-4</v>
      </c>
      <c r="L76"/>
      <c r="N76"/>
      <c r="O76"/>
      <c r="Q76" s="53"/>
    </row>
    <row r="77" spans="2:17">
      <c r="B77"/>
      <c r="C77"/>
      <c r="D77" s="53"/>
      <c r="E77" s="192">
        <f t="shared" si="10"/>
        <v>-3.1759966948977406E-4</v>
      </c>
      <c r="F77" s="193"/>
      <c r="G77" s="192">
        <f t="shared" si="11"/>
        <v>-1.9738236540907096E-4</v>
      </c>
      <c r="H77" s="193"/>
      <c r="I77" s="192">
        <f t="shared" si="12"/>
        <v>2.5034995154517059E-4</v>
      </c>
      <c r="J77" s="193"/>
      <c r="K77" s="192">
        <f t="shared" si="13"/>
        <v>4.9944579330729393E-4</v>
      </c>
      <c r="L77"/>
      <c r="N77"/>
      <c r="O77"/>
      <c r="Q77" s="53"/>
    </row>
    <row r="78" spans="2:17">
      <c r="B78"/>
      <c r="C78"/>
      <c r="D78" s="53"/>
      <c r="E78" s="192">
        <f t="shared" si="10"/>
        <v>0</v>
      </c>
      <c r="F78" s="193"/>
      <c r="G78" s="192">
        <f t="shared" si="11"/>
        <v>0</v>
      </c>
      <c r="H78" s="193"/>
      <c r="I78" s="192">
        <f t="shared" si="12"/>
        <v>0</v>
      </c>
      <c r="J78" s="193"/>
      <c r="K78" s="192">
        <f t="shared" si="13"/>
        <v>0</v>
      </c>
      <c r="L78"/>
      <c r="N78"/>
      <c r="O78"/>
      <c r="Q78" s="53"/>
    </row>
    <row r="79" spans="2:17">
      <c r="B79"/>
      <c r="C79"/>
      <c r="D79" s="53"/>
      <c r="E79" s="192">
        <f t="shared" si="10"/>
        <v>-2.4779462781245496E-5</v>
      </c>
      <c r="F79" s="193"/>
      <c r="G79" s="192">
        <f t="shared" si="11"/>
        <v>4.9608096041264067E-6</v>
      </c>
      <c r="H79" s="193"/>
      <c r="I79" s="192">
        <f t="shared" si="12"/>
        <v>7.4397381212184149E-6</v>
      </c>
      <c r="J79" s="193"/>
      <c r="K79" s="192">
        <f t="shared" si="13"/>
        <v>-2.4791749305833134E-5</v>
      </c>
      <c r="L79"/>
      <c r="N79"/>
      <c r="O79"/>
      <c r="Q79" s="53"/>
    </row>
    <row r="80" spans="2:17">
      <c r="B80"/>
      <c r="C80"/>
      <c r="D80" s="53"/>
      <c r="E80" s="192">
        <f t="shared" si="10"/>
        <v>-1.2677484787017987E-4</v>
      </c>
      <c r="F80" s="193"/>
      <c r="G80" s="192">
        <f t="shared" si="11"/>
        <v>1.5290519877675515E-4</v>
      </c>
      <c r="H80" s="193"/>
      <c r="I80" s="192">
        <f t="shared" si="12"/>
        <v>1.2664640324214972E-4</v>
      </c>
      <c r="J80" s="193"/>
      <c r="K80" s="192">
        <f t="shared" si="13"/>
        <v>-1.7641129032258137E-4</v>
      </c>
      <c r="L80"/>
      <c r="N80"/>
      <c r="O80"/>
      <c r="Q80" s="53"/>
    </row>
    <row r="81" spans="2:17">
      <c r="B81"/>
      <c r="C81"/>
      <c r="D81" s="53"/>
      <c r="E81" s="192">
        <f t="shared" si="10"/>
        <v>0</v>
      </c>
      <c r="F81" s="193"/>
      <c r="G81" s="192">
        <f t="shared" si="11"/>
        <v>0</v>
      </c>
      <c r="H81" s="193"/>
      <c r="I81" s="192">
        <f t="shared" si="12"/>
        <v>0</v>
      </c>
      <c r="J81" s="193"/>
      <c r="K81" s="192">
        <f t="shared" si="13"/>
        <v>0</v>
      </c>
      <c r="L81"/>
      <c r="N81"/>
      <c r="O81"/>
      <c r="Q81" s="53"/>
    </row>
    <row r="82" spans="2:17">
      <c r="B82"/>
      <c r="C82"/>
      <c r="D82" s="53"/>
      <c r="E82" s="192">
        <f t="shared" si="10"/>
        <v>-8.2726671078739345E-6</v>
      </c>
      <c r="F82" s="193"/>
      <c r="G82" s="192">
        <f t="shared" si="11"/>
        <v>-2.068851373717312E-4</v>
      </c>
      <c r="H82" s="193"/>
      <c r="I82" s="192">
        <f t="shared" si="12"/>
        <v>1.502002670226967E-4</v>
      </c>
      <c r="J82" s="193"/>
      <c r="K82" s="192">
        <f t="shared" si="13"/>
        <v>1.6589250165892149E-5</v>
      </c>
      <c r="L82"/>
      <c r="N82"/>
      <c r="O82"/>
      <c r="Q82" s="53"/>
    </row>
    <row r="83" spans="2:17">
      <c r="B83"/>
      <c r="C83"/>
      <c r="D83" s="53"/>
      <c r="E83" s="192">
        <f t="shared" si="10"/>
        <v>6.2511750329009472E-4</v>
      </c>
      <c r="F83" s="193"/>
      <c r="G83" s="192">
        <f t="shared" si="11"/>
        <v>0</v>
      </c>
      <c r="H83" s="193"/>
      <c r="I83" s="192">
        <f t="shared" si="12"/>
        <v>2.1551724137930983E-4</v>
      </c>
      <c r="J83" s="193"/>
      <c r="K83" s="192">
        <f t="shared" si="13"/>
        <v>-7.0467357701400768E-5</v>
      </c>
      <c r="L83"/>
      <c r="N83"/>
      <c r="O83"/>
      <c r="Q83" s="53"/>
    </row>
    <row r="84" spans="2:17">
      <c r="B84"/>
      <c r="C84"/>
      <c r="D84" s="53"/>
      <c r="E84" s="192">
        <f t="shared" si="10"/>
        <v>6.5396113602388573E-5</v>
      </c>
      <c r="F84" s="193"/>
      <c r="G84" s="192">
        <f t="shared" si="11"/>
        <v>-7.4543421543047248E-5</v>
      </c>
      <c r="H84" s="193"/>
      <c r="I84" s="192">
        <f t="shared" si="12"/>
        <v>3.6448598130841176E-4</v>
      </c>
      <c r="J84" s="193"/>
      <c r="K84" s="192">
        <f t="shared" si="13"/>
        <v>3.684598378776635E-5</v>
      </c>
      <c r="L84"/>
      <c r="N84"/>
      <c r="O84"/>
      <c r="Q84" s="53"/>
    </row>
    <row r="85" spans="2:17">
      <c r="B85"/>
      <c r="C85"/>
      <c r="D85" s="53"/>
      <c r="E85" s="192">
        <f t="shared" si="10"/>
        <v>-1.688781664656219E-4</v>
      </c>
      <c r="F85" s="193"/>
      <c r="G85" s="192">
        <f t="shared" si="11"/>
        <v>5.282973038620339E-4</v>
      </c>
      <c r="H85" s="193"/>
      <c r="I85" s="192">
        <f t="shared" si="12"/>
        <v>2.8544243577545436E-4</v>
      </c>
      <c r="J85" s="193"/>
      <c r="K85" s="192">
        <f t="shared" si="13"/>
        <v>-3.2337723424271183E-4</v>
      </c>
      <c r="L85"/>
      <c r="N85"/>
      <c r="O85"/>
      <c r="Q85" s="53"/>
    </row>
    <row r="86" spans="2:17">
      <c r="B86"/>
      <c r="C86"/>
      <c r="D86" s="53"/>
      <c r="E86" s="84"/>
      <c r="F86"/>
      <c r="G86" s="85"/>
      <c r="H86"/>
      <c r="I86" s="85"/>
      <c r="J86"/>
      <c r="K86" s="85"/>
      <c r="L86"/>
      <c r="N86"/>
      <c r="O86"/>
      <c r="Q86" s="53"/>
    </row>
    <row r="87" spans="2:17">
      <c r="B87"/>
      <c r="C87"/>
      <c r="D87" s="53"/>
      <c r="E87" s="84"/>
      <c r="F87"/>
      <c r="G87" s="85"/>
      <c r="H87"/>
      <c r="I87" s="85"/>
      <c r="J87"/>
      <c r="K87" s="85"/>
      <c r="L87"/>
      <c r="N87"/>
      <c r="O87"/>
      <c r="Q87" s="53"/>
    </row>
    <row r="88" spans="2:17">
      <c r="B88"/>
      <c r="C88"/>
      <c r="D88" s="53"/>
      <c r="E88" s="84"/>
      <c r="F88"/>
      <c r="G88" s="85"/>
      <c r="H88"/>
      <c r="I88" s="85"/>
      <c r="J88"/>
      <c r="K88" s="85"/>
      <c r="L88"/>
      <c r="N88"/>
      <c r="O88"/>
      <c r="Q88" s="53"/>
    </row>
    <row r="89" spans="2:17">
      <c r="B89"/>
      <c r="C89"/>
      <c r="D89" s="53"/>
      <c r="E89" s="84"/>
      <c r="F89"/>
      <c r="G89" s="85"/>
      <c r="H89"/>
      <c r="I89" s="85"/>
      <c r="J89"/>
      <c r="K89" s="85"/>
      <c r="L89"/>
      <c r="N89"/>
      <c r="O89"/>
      <c r="Q89" s="53"/>
    </row>
    <row r="90" spans="2:17">
      <c r="B90"/>
      <c r="C90"/>
      <c r="D90" s="53"/>
      <c r="E90" s="84"/>
      <c r="F90"/>
      <c r="G90" s="85"/>
      <c r="H90"/>
      <c r="I90" s="85"/>
      <c r="J90"/>
      <c r="K90" s="85"/>
      <c r="L90"/>
      <c r="N90"/>
      <c r="O90"/>
      <c r="Q90" s="53"/>
    </row>
    <row r="91" spans="2:17">
      <c r="B91"/>
      <c r="C91"/>
      <c r="D91" s="53"/>
      <c r="E91" s="84"/>
      <c r="F91"/>
      <c r="G91" s="85"/>
      <c r="H91"/>
      <c r="I91" s="85"/>
      <c r="J91"/>
      <c r="K91" s="85"/>
      <c r="L91"/>
      <c r="N91"/>
      <c r="O91"/>
      <c r="Q91" s="53"/>
    </row>
    <row r="92" spans="2:17">
      <c r="B92"/>
      <c r="C92"/>
      <c r="D92" s="53"/>
      <c r="E92" s="84"/>
      <c r="F92"/>
      <c r="G92" s="85"/>
      <c r="H92"/>
      <c r="I92" s="85"/>
      <c r="J92"/>
      <c r="K92" s="85"/>
      <c r="L92"/>
      <c r="N92"/>
      <c r="O92"/>
      <c r="Q92" s="53"/>
    </row>
    <row r="93" spans="2:17">
      <c r="B93"/>
      <c r="C93"/>
      <c r="D93" s="53"/>
      <c r="E93" s="84"/>
      <c r="F93"/>
      <c r="G93" s="85"/>
      <c r="H93"/>
      <c r="I93" s="85"/>
      <c r="J93"/>
      <c r="K93" s="85"/>
      <c r="L93"/>
      <c r="N93"/>
      <c r="O93"/>
    </row>
    <row r="94" spans="2:17">
      <c r="B94"/>
      <c r="C94"/>
      <c r="D94" s="53"/>
      <c r="E94" s="84"/>
      <c r="F94"/>
      <c r="G94" s="85"/>
      <c r="H94"/>
      <c r="I94" s="85"/>
      <c r="J94"/>
      <c r="K94" s="85"/>
      <c r="L94"/>
      <c r="N94"/>
      <c r="O94"/>
    </row>
    <row r="95" spans="2:17">
      <c r="B95"/>
      <c r="C95"/>
      <c r="D95" s="53"/>
      <c r="E95" s="84"/>
      <c r="F95"/>
      <c r="G95" s="85"/>
      <c r="H95"/>
      <c r="I95" s="85"/>
      <c r="J95"/>
      <c r="K95" s="85"/>
      <c r="L95"/>
      <c r="N95"/>
      <c r="O95"/>
    </row>
    <row r="96" spans="2:17">
      <c r="B96"/>
      <c r="C96"/>
      <c r="D96" s="53"/>
      <c r="E96" s="84"/>
      <c r="F96"/>
      <c r="G96" s="85"/>
      <c r="H96"/>
      <c r="I96" s="85"/>
      <c r="J96"/>
      <c r="K96" s="85"/>
      <c r="L96"/>
      <c r="N96"/>
      <c r="O96"/>
    </row>
    <row r="97" spans="2:15">
      <c r="B97"/>
      <c r="C97"/>
      <c r="D97" s="53"/>
      <c r="E97" s="84"/>
      <c r="F97"/>
      <c r="G97" s="85"/>
      <c r="H97"/>
      <c r="I97" s="85"/>
      <c r="J97"/>
      <c r="K97" s="85"/>
      <c r="L97"/>
      <c r="N97"/>
      <c r="O97"/>
    </row>
    <row r="98" spans="2:15">
      <c r="B98"/>
      <c r="C98"/>
      <c r="D98" s="53"/>
      <c r="E98" s="84"/>
      <c r="F98"/>
      <c r="G98" s="85"/>
      <c r="H98"/>
      <c r="I98" s="85"/>
      <c r="J98"/>
      <c r="K98" s="85"/>
      <c r="L98"/>
      <c r="N98"/>
      <c r="O98"/>
    </row>
    <row r="99" spans="2:15">
      <c r="B99"/>
      <c r="C99"/>
      <c r="D99" s="53"/>
      <c r="E99" s="84"/>
      <c r="F99"/>
      <c r="G99" s="85"/>
      <c r="H99"/>
      <c r="I99" s="85"/>
      <c r="J99"/>
      <c r="K99" s="85"/>
      <c r="L99"/>
      <c r="N99"/>
      <c r="O99"/>
    </row>
    <row r="100" spans="2:15">
      <c r="B100"/>
      <c r="C100"/>
      <c r="D100" s="53"/>
      <c r="E100" s="84"/>
      <c r="F100"/>
      <c r="G100" s="85"/>
      <c r="H100"/>
      <c r="I100" s="85"/>
      <c r="J100"/>
      <c r="K100" s="85"/>
      <c r="L100"/>
      <c r="N100"/>
      <c r="O100"/>
    </row>
    <row r="101" spans="2:15">
      <c r="B101"/>
      <c r="C101"/>
      <c r="D101" s="53"/>
      <c r="E101" s="84"/>
      <c r="F101"/>
      <c r="G101" s="85"/>
      <c r="H101"/>
      <c r="I101" s="85"/>
      <c r="J101"/>
      <c r="K101" s="85"/>
      <c r="L101"/>
      <c r="N101"/>
      <c r="O101"/>
    </row>
    <row r="102" spans="2:15">
      <c r="B102"/>
      <c r="C102"/>
      <c r="D102" s="53"/>
      <c r="E102" s="84"/>
      <c r="F102"/>
      <c r="G102" s="85"/>
      <c r="H102"/>
      <c r="I102" s="85"/>
      <c r="J102"/>
      <c r="K102" s="85"/>
      <c r="L102"/>
      <c r="N102"/>
      <c r="O102"/>
    </row>
    <row r="103" spans="2:15">
      <c r="B103"/>
      <c r="C103"/>
      <c r="D103" s="53"/>
      <c r="E103" s="84"/>
      <c r="F103"/>
      <c r="G103" s="85"/>
      <c r="H103"/>
      <c r="I103" s="85"/>
      <c r="J103"/>
      <c r="K103" s="85"/>
      <c r="L103"/>
      <c r="N103"/>
      <c r="O103"/>
    </row>
    <row r="104" spans="2:15">
      <c r="B104"/>
      <c r="C104"/>
      <c r="D104" s="53"/>
      <c r="E104" s="84"/>
      <c r="F104"/>
      <c r="G104" s="85"/>
      <c r="H104"/>
      <c r="I104" s="85"/>
      <c r="J104"/>
      <c r="K104" s="85"/>
      <c r="L104"/>
      <c r="N104"/>
      <c r="O104"/>
    </row>
    <row r="105" spans="2:15">
      <c r="B105"/>
      <c r="C105"/>
      <c r="D105" s="53"/>
      <c r="E105" s="84"/>
      <c r="F105"/>
      <c r="G105" s="85"/>
      <c r="H105"/>
      <c r="I105" s="85"/>
      <c r="J105"/>
      <c r="K105" s="85"/>
      <c r="L105"/>
      <c r="N105"/>
      <c r="O105"/>
    </row>
    <row r="106" spans="2:15">
      <c r="B106"/>
      <c r="C106"/>
      <c r="D106" s="53"/>
      <c r="E106" s="84"/>
      <c r="F106"/>
      <c r="G106" s="85"/>
      <c r="H106"/>
      <c r="I106" s="85"/>
      <c r="J106"/>
      <c r="K106" s="85"/>
      <c r="L106"/>
      <c r="N106"/>
      <c r="O106"/>
    </row>
    <row r="107" spans="2:15">
      <c r="B107"/>
      <c r="C107"/>
      <c r="D107" s="53"/>
      <c r="E107" s="84"/>
      <c r="F107"/>
      <c r="G107" s="85"/>
      <c r="H107"/>
      <c r="I107" s="85"/>
      <c r="J107"/>
      <c r="K107" s="85"/>
      <c r="L107"/>
      <c r="N107"/>
      <c r="O107"/>
    </row>
    <row r="108" spans="2:15">
      <c r="B108"/>
      <c r="C108"/>
      <c r="D108" s="53"/>
      <c r="E108" s="84"/>
      <c r="F108"/>
      <c r="G108" s="85"/>
      <c r="H108"/>
      <c r="I108" s="85"/>
      <c r="J108"/>
      <c r="K108" s="85"/>
      <c r="L108"/>
      <c r="N108"/>
      <c r="O108"/>
    </row>
    <row r="109" spans="2:15">
      <c r="B109"/>
      <c r="C109"/>
      <c r="D109" s="53"/>
      <c r="E109" s="84"/>
      <c r="F109"/>
      <c r="G109" s="85"/>
      <c r="H109"/>
      <c r="I109" s="85"/>
      <c r="J109"/>
      <c r="K109" s="85"/>
      <c r="L109"/>
      <c r="N109"/>
      <c r="O109"/>
    </row>
    <row r="110" spans="2:15">
      <c r="B110"/>
      <c r="C110"/>
      <c r="D110" s="53"/>
      <c r="E110" s="84"/>
      <c r="F110"/>
      <c r="G110" s="85"/>
      <c r="H110"/>
      <c r="I110" s="85"/>
      <c r="J110"/>
      <c r="K110" s="85"/>
      <c r="L110"/>
      <c r="N110"/>
      <c r="O110"/>
    </row>
    <row r="111" spans="2:15">
      <c r="B111"/>
      <c r="C111"/>
      <c r="D111" s="53"/>
      <c r="E111" s="84"/>
      <c r="F111"/>
      <c r="G111" s="85"/>
      <c r="H111"/>
      <c r="I111" s="85"/>
      <c r="J111"/>
      <c r="K111" s="85"/>
      <c r="L111"/>
      <c r="N111"/>
      <c r="O111"/>
    </row>
    <row r="112" spans="2:15">
      <c r="B112"/>
      <c r="C112"/>
      <c r="D112" s="53"/>
      <c r="E112" s="84"/>
      <c r="F112"/>
      <c r="G112" s="85"/>
      <c r="H112"/>
      <c r="I112" s="85"/>
      <c r="J112"/>
      <c r="K112" s="85"/>
      <c r="L112"/>
      <c r="N112"/>
      <c r="O112"/>
    </row>
    <row r="113" spans="2:15">
      <c r="B113"/>
      <c r="C113"/>
      <c r="D113" s="53"/>
      <c r="E113" s="84"/>
      <c r="F113"/>
      <c r="G113" s="85"/>
      <c r="H113"/>
      <c r="I113" s="85"/>
      <c r="J113"/>
      <c r="K113" s="85"/>
      <c r="L113"/>
      <c r="N113"/>
      <c r="O113"/>
    </row>
    <row r="114" spans="2:15">
      <c r="B114"/>
      <c r="C114"/>
      <c r="D114" s="53"/>
      <c r="E114" s="84"/>
      <c r="F114"/>
      <c r="G114" s="85"/>
      <c r="H114"/>
      <c r="I114" s="85"/>
      <c r="J114"/>
      <c r="K114" s="85"/>
      <c r="L114"/>
      <c r="N114"/>
      <c r="O114"/>
    </row>
    <row r="115" spans="2:15">
      <c r="B115"/>
      <c r="C115"/>
      <c r="D115" s="53"/>
      <c r="E115" s="84"/>
      <c r="F115"/>
      <c r="G115" s="85"/>
      <c r="H115"/>
      <c r="I115" s="85"/>
      <c r="J115"/>
      <c r="K115" s="85"/>
      <c r="L115"/>
      <c r="N115"/>
      <c r="O115"/>
    </row>
    <row r="116" spans="2:15">
      <c r="B116"/>
      <c r="C116"/>
      <c r="D116" s="53"/>
      <c r="E116" s="84"/>
      <c r="F116"/>
      <c r="G116" s="85"/>
      <c r="H116"/>
      <c r="I116" s="85"/>
      <c r="J116"/>
      <c r="K116" s="85"/>
      <c r="L116"/>
      <c r="N116"/>
      <c r="O116"/>
    </row>
    <row r="117" spans="2:15">
      <c r="B117"/>
      <c r="C117"/>
      <c r="D117" s="53"/>
      <c r="E117" s="84"/>
      <c r="F117"/>
      <c r="G117" s="85"/>
      <c r="H117"/>
      <c r="I117" s="85"/>
      <c r="J117"/>
      <c r="K117" s="85"/>
      <c r="L117"/>
      <c r="N117"/>
      <c r="O117"/>
    </row>
    <row r="118" spans="2:15">
      <c r="B118"/>
      <c r="C118"/>
      <c r="D118" s="53"/>
      <c r="E118" s="84"/>
      <c r="F118"/>
      <c r="G118" s="85"/>
      <c r="H118"/>
      <c r="I118" s="85"/>
      <c r="J118"/>
      <c r="K118" s="85"/>
      <c r="L118"/>
      <c r="N118"/>
      <c r="O118"/>
    </row>
    <row r="119" spans="2:15">
      <c r="B119"/>
      <c r="C119"/>
      <c r="D119" s="53"/>
      <c r="E119" s="84"/>
      <c r="F119"/>
      <c r="G119" s="85"/>
      <c r="H119"/>
      <c r="I119" s="85"/>
      <c r="J119"/>
      <c r="K119" s="85"/>
      <c r="L119"/>
      <c r="N119"/>
      <c r="O119"/>
    </row>
    <row r="120" spans="2:15">
      <c r="B120"/>
      <c r="C120"/>
      <c r="D120" s="53"/>
      <c r="E120" s="84"/>
      <c r="F120"/>
      <c r="G120" s="85"/>
      <c r="H120"/>
      <c r="I120" s="85"/>
      <c r="J120"/>
      <c r="K120" s="85"/>
      <c r="L120"/>
      <c r="N120"/>
      <c r="O120"/>
    </row>
    <row r="121" spans="2:15">
      <c r="B121"/>
      <c r="C121"/>
      <c r="D121" s="53"/>
      <c r="E121" s="84"/>
      <c r="F121"/>
      <c r="G121" s="85"/>
      <c r="H121"/>
      <c r="I121" s="85"/>
      <c r="J121"/>
      <c r="K121" s="85"/>
      <c r="L121"/>
      <c r="N121"/>
      <c r="O121"/>
    </row>
    <row r="122" spans="2:15">
      <c r="B122"/>
      <c r="C122"/>
      <c r="D122" s="53"/>
      <c r="E122" s="84"/>
      <c r="F122"/>
      <c r="G122" s="85"/>
      <c r="H122"/>
      <c r="I122" s="85"/>
      <c r="J122"/>
      <c r="K122" s="85"/>
      <c r="L122"/>
      <c r="N122"/>
      <c r="O122"/>
    </row>
    <row r="123" spans="2:15">
      <c r="B123"/>
      <c r="C123"/>
      <c r="D123" s="53"/>
      <c r="E123" s="84"/>
      <c r="F123"/>
      <c r="G123" s="85"/>
      <c r="H123"/>
      <c r="I123" s="85"/>
      <c r="J123"/>
      <c r="K123" s="85"/>
      <c r="L123"/>
      <c r="N123"/>
      <c r="O123"/>
    </row>
    <row r="124" spans="2:15">
      <c r="B124"/>
      <c r="C124"/>
      <c r="D124" s="53"/>
      <c r="E124" s="84"/>
      <c r="F124"/>
      <c r="G124" s="85"/>
      <c r="H124"/>
      <c r="I124" s="85"/>
      <c r="J124"/>
      <c r="K124" s="85"/>
      <c r="L124"/>
      <c r="N124"/>
      <c r="O124"/>
    </row>
    <row r="125" spans="2:15">
      <c r="B125"/>
      <c r="C125"/>
      <c r="D125" s="53"/>
      <c r="E125" s="84"/>
      <c r="F125"/>
      <c r="G125" s="85"/>
      <c r="H125"/>
      <c r="I125" s="85"/>
      <c r="J125"/>
      <c r="K125" s="85"/>
      <c r="L125"/>
      <c r="N125"/>
      <c r="O125"/>
    </row>
    <row r="126" spans="2:15">
      <c r="B126"/>
      <c r="C126"/>
      <c r="D126" s="53"/>
      <c r="E126" s="84"/>
      <c r="F126"/>
      <c r="G126" s="85"/>
      <c r="H126"/>
      <c r="I126" s="85"/>
      <c r="J126"/>
      <c r="K126" s="85"/>
      <c r="L126"/>
      <c r="N126"/>
      <c r="O126"/>
    </row>
    <row r="127" spans="2:15">
      <c r="B127"/>
      <c r="C127"/>
      <c r="D127" s="53"/>
      <c r="E127" s="84"/>
      <c r="F127"/>
      <c r="G127" s="85"/>
      <c r="H127"/>
      <c r="I127" s="85"/>
      <c r="J127"/>
      <c r="K127" s="85"/>
      <c r="L127"/>
      <c r="N127"/>
      <c r="O127"/>
    </row>
    <row r="128" spans="2:15">
      <c r="B128"/>
      <c r="C128"/>
      <c r="D128" s="53"/>
      <c r="E128" s="84"/>
      <c r="F128"/>
      <c r="G128" s="85"/>
      <c r="H128"/>
      <c r="I128" s="85"/>
      <c r="J128"/>
      <c r="K128" s="85"/>
      <c r="L128"/>
      <c r="N128"/>
      <c r="O128"/>
    </row>
    <row r="129" spans="2:15">
      <c r="B129"/>
      <c r="C129"/>
      <c r="D129" s="53"/>
      <c r="E129" s="84"/>
      <c r="F129"/>
      <c r="G129" s="85"/>
      <c r="H129"/>
      <c r="I129" s="85"/>
      <c r="J129"/>
      <c r="K129" s="85"/>
      <c r="L129"/>
      <c r="N129"/>
      <c r="O129"/>
    </row>
    <row r="130" spans="2:15">
      <c r="B130"/>
      <c r="C130"/>
      <c r="D130" s="53"/>
      <c r="E130" s="84"/>
      <c r="F130"/>
      <c r="G130" s="85"/>
      <c r="H130"/>
      <c r="I130" s="85"/>
      <c r="J130"/>
      <c r="K130" s="85"/>
      <c r="L130"/>
      <c r="N130"/>
      <c r="O130"/>
    </row>
    <row r="131" spans="2:15">
      <c r="B131"/>
      <c r="C131"/>
      <c r="D131" s="53"/>
      <c r="E131" s="84"/>
      <c r="F131"/>
      <c r="G131" s="85"/>
      <c r="H131"/>
      <c r="I131" s="85"/>
      <c r="J131"/>
      <c r="K131" s="85"/>
      <c r="L131"/>
      <c r="N131"/>
      <c r="O131"/>
    </row>
    <row r="132" spans="2:15">
      <c r="B132"/>
      <c r="C132"/>
      <c r="D132" s="53"/>
      <c r="E132" s="84"/>
      <c r="F132"/>
      <c r="G132" s="85"/>
      <c r="H132"/>
      <c r="I132" s="85"/>
      <c r="J132"/>
      <c r="K132" s="85"/>
      <c r="L132"/>
      <c r="N132"/>
      <c r="O132"/>
    </row>
    <row r="133" spans="2:15">
      <c r="B133"/>
      <c r="C133"/>
      <c r="D133" s="53"/>
      <c r="E133" s="84"/>
      <c r="F133"/>
      <c r="G133" s="85"/>
      <c r="H133"/>
      <c r="I133" s="85"/>
      <c r="J133"/>
      <c r="K133" s="85"/>
      <c r="L133"/>
      <c r="N133"/>
      <c r="O133"/>
    </row>
    <row r="134" spans="2:15">
      <c r="B134"/>
      <c r="C134"/>
      <c r="D134" s="53"/>
      <c r="E134" s="84"/>
      <c r="F134"/>
      <c r="G134" s="85"/>
      <c r="H134"/>
      <c r="I134" s="85"/>
      <c r="J134"/>
      <c r="K134" s="85"/>
      <c r="L134"/>
      <c r="N134"/>
      <c r="O134"/>
    </row>
    <row r="135" spans="2:15">
      <c r="B135"/>
      <c r="C135"/>
      <c r="D135" s="53"/>
      <c r="E135" s="84"/>
      <c r="F135"/>
      <c r="G135" s="85"/>
      <c r="H135"/>
      <c r="I135" s="85"/>
      <c r="J135"/>
      <c r="K135" s="85"/>
      <c r="L135"/>
      <c r="N135"/>
      <c r="O135"/>
    </row>
    <row r="136" spans="2:15">
      <c r="B136"/>
      <c r="C136"/>
      <c r="D136" s="53"/>
      <c r="E136" s="84"/>
      <c r="F136"/>
      <c r="G136" s="85"/>
      <c r="H136"/>
      <c r="I136" s="85"/>
      <c r="J136"/>
      <c r="K136" s="85"/>
      <c r="L136"/>
      <c r="N136"/>
      <c r="O136"/>
    </row>
    <row r="137" spans="2:15">
      <c r="B137"/>
      <c r="C137"/>
      <c r="D137" s="53"/>
      <c r="E137" s="84"/>
      <c r="F137"/>
      <c r="G137" s="85"/>
      <c r="H137"/>
      <c r="I137" s="85"/>
      <c r="J137"/>
      <c r="K137" s="85"/>
      <c r="L137"/>
      <c r="N137"/>
      <c r="O137"/>
    </row>
    <row r="138" spans="2:15">
      <c r="B138"/>
      <c r="C138"/>
      <c r="D138" s="53"/>
      <c r="E138" s="84"/>
      <c r="F138"/>
      <c r="G138" s="85"/>
      <c r="H138"/>
      <c r="I138" s="85"/>
      <c r="J138"/>
      <c r="K138" s="85"/>
      <c r="L138"/>
      <c r="N138"/>
      <c r="O138"/>
    </row>
    <row r="139" spans="2:15">
      <c r="B139"/>
      <c r="C139"/>
      <c r="D139" s="53"/>
      <c r="E139" s="84"/>
      <c r="F139"/>
      <c r="G139" s="85"/>
      <c r="H139"/>
      <c r="I139" s="85"/>
      <c r="J139"/>
      <c r="K139" s="85"/>
      <c r="L139"/>
      <c r="N139"/>
      <c r="O139"/>
    </row>
    <row r="140" spans="2:15">
      <c r="B140"/>
      <c r="C140"/>
      <c r="D140" s="53"/>
      <c r="E140" s="84"/>
      <c r="F140"/>
      <c r="G140" s="85"/>
      <c r="H140"/>
      <c r="I140" s="85"/>
      <c r="J140"/>
      <c r="K140" s="85"/>
      <c r="L140"/>
      <c r="N140"/>
      <c r="O140"/>
    </row>
    <row r="141" spans="2:15">
      <c r="B141"/>
      <c r="C141"/>
      <c r="D141" s="53"/>
      <c r="E141" s="84"/>
      <c r="F141"/>
      <c r="G141" s="85"/>
      <c r="H141"/>
      <c r="I141" s="85"/>
      <c r="J141"/>
      <c r="K141" s="85"/>
      <c r="L141"/>
      <c r="N141"/>
      <c r="O141"/>
    </row>
    <row r="142" spans="2:15">
      <c r="B142"/>
      <c r="C142"/>
      <c r="D142" s="53"/>
      <c r="E142" s="84"/>
      <c r="F142"/>
      <c r="G142" s="85"/>
      <c r="H142"/>
      <c r="I142" s="85"/>
      <c r="J142"/>
      <c r="K142" s="85"/>
      <c r="L142"/>
      <c r="N142"/>
      <c r="O142"/>
    </row>
    <row r="143" spans="2:15">
      <c r="B143"/>
      <c r="C143"/>
      <c r="D143" s="53"/>
      <c r="E143" s="84"/>
      <c r="F143"/>
      <c r="G143" s="85"/>
      <c r="H143"/>
      <c r="I143" s="85"/>
      <c r="J143"/>
      <c r="K143" s="85"/>
      <c r="L143"/>
      <c r="N143"/>
      <c r="O143"/>
    </row>
    <row r="144" spans="2:15">
      <c r="B144"/>
      <c r="C144"/>
      <c r="D144" s="53"/>
      <c r="E144" s="84"/>
      <c r="F144"/>
      <c r="G144" s="85"/>
      <c r="H144"/>
      <c r="I144" s="85"/>
      <c r="J144"/>
      <c r="K144" s="85"/>
      <c r="L144"/>
      <c r="N144"/>
      <c r="O144"/>
    </row>
    <row r="145" spans="2:15">
      <c r="B145"/>
      <c r="C145"/>
      <c r="D145" s="53"/>
      <c r="E145" s="84"/>
      <c r="F145"/>
      <c r="G145" s="85"/>
      <c r="H145"/>
      <c r="I145" s="85"/>
      <c r="J145"/>
      <c r="K145" s="85"/>
      <c r="L145"/>
      <c r="N145"/>
      <c r="O145"/>
    </row>
    <row r="146" spans="2:15">
      <c r="B146"/>
      <c r="C146"/>
      <c r="D146" s="53"/>
      <c r="E146" s="84"/>
      <c r="F146"/>
      <c r="G146" s="85"/>
      <c r="H146"/>
      <c r="I146" s="85"/>
      <c r="J146"/>
      <c r="K146" s="85"/>
      <c r="L146"/>
      <c r="N146"/>
      <c r="O146"/>
    </row>
    <row r="147" spans="2:15">
      <c r="B147"/>
      <c r="C147"/>
      <c r="D147" s="53"/>
      <c r="E147" s="84"/>
      <c r="F147"/>
      <c r="G147" s="85"/>
      <c r="H147"/>
      <c r="I147" s="85"/>
      <c r="J147"/>
      <c r="K147" s="85"/>
      <c r="L147"/>
      <c r="N147"/>
      <c r="O147"/>
    </row>
    <row r="148" spans="2:15">
      <c r="B148"/>
      <c r="C148"/>
      <c r="D148" s="53"/>
      <c r="E148" s="84"/>
      <c r="F148"/>
      <c r="G148" s="85"/>
      <c r="H148"/>
      <c r="I148" s="85"/>
      <c r="J148"/>
      <c r="K148" s="85"/>
      <c r="L148"/>
      <c r="N148"/>
      <c r="O148"/>
    </row>
    <row r="149" spans="2:15">
      <c r="B149"/>
      <c r="C149"/>
      <c r="D149" s="53"/>
      <c r="E149" s="84"/>
      <c r="F149"/>
      <c r="G149" s="85"/>
      <c r="H149"/>
      <c r="I149" s="85"/>
      <c r="J149"/>
      <c r="K149" s="85"/>
      <c r="L149"/>
      <c r="N149"/>
      <c r="O149"/>
    </row>
    <row r="150" spans="2:15">
      <c r="B150"/>
      <c r="C150"/>
      <c r="D150" s="53"/>
      <c r="E150" s="84"/>
      <c r="F150"/>
      <c r="G150" s="85"/>
      <c r="H150"/>
      <c r="I150" s="85"/>
      <c r="J150"/>
      <c r="K150" s="85"/>
      <c r="L150"/>
      <c r="N150"/>
      <c r="O150"/>
    </row>
    <row r="151" spans="2:15">
      <c r="B151"/>
      <c r="C151"/>
      <c r="D151" s="53"/>
      <c r="E151" s="84"/>
      <c r="F151"/>
      <c r="G151" s="85"/>
      <c r="H151"/>
      <c r="I151" s="85"/>
      <c r="J151"/>
      <c r="K151" s="85"/>
      <c r="L151"/>
      <c r="N151"/>
      <c r="O151"/>
    </row>
    <row r="152" spans="2:15">
      <c r="B152"/>
      <c r="C152"/>
      <c r="D152" s="53"/>
      <c r="E152" s="84"/>
      <c r="F152"/>
      <c r="G152" s="85"/>
      <c r="H152"/>
      <c r="I152" s="85"/>
      <c r="J152"/>
      <c r="K152" s="85"/>
      <c r="L152"/>
      <c r="N152"/>
      <c r="O152"/>
    </row>
    <row r="153" spans="2:15">
      <c r="B153"/>
      <c r="C153"/>
      <c r="D153" s="53"/>
      <c r="E153" s="84"/>
      <c r="F153"/>
      <c r="G153" s="85"/>
      <c r="H153"/>
      <c r="I153" s="85"/>
      <c r="J153"/>
      <c r="K153" s="85"/>
      <c r="L153"/>
      <c r="N153"/>
      <c r="O153"/>
    </row>
    <row r="154" spans="2:15">
      <c r="B154"/>
      <c r="C154"/>
      <c r="D154" s="53"/>
      <c r="E154" s="84"/>
      <c r="F154"/>
      <c r="G154" s="85"/>
      <c r="H154"/>
      <c r="I154" s="85"/>
      <c r="J154"/>
      <c r="K154" s="85"/>
      <c r="L154"/>
      <c r="N154"/>
      <c r="O154"/>
    </row>
    <row r="155" spans="2:15">
      <c r="B155"/>
      <c r="C155"/>
      <c r="D155" s="53"/>
      <c r="E155" s="84"/>
      <c r="F155"/>
      <c r="G155" s="85"/>
      <c r="H155"/>
      <c r="I155" s="85"/>
      <c r="J155"/>
      <c r="K155" s="85"/>
      <c r="L155"/>
      <c r="N155"/>
      <c r="O155"/>
    </row>
    <row r="156" spans="2:15">
      <c r="B156"/>
      <c r="C156"/>
      <c r="D156" s="53"/>
      <c r="E156" s="84"/>
      <c r="F156"/>
      <c r="G156" s="85"/>
      <c r="H156"/>
      <c r="I156" s="85"/>
      <c r="J156"/>
      <c r="K156" s="85"/>
      <c r="L156"/>
      <c r="N156"/>
      <c r="O156"/>
    </row>
    <row r="157" spans="2:15">
      <c r="B157"/>
      <c r="C157"/>
      <c r="D157" s="53"/>
      <c r="E157" s="84"/>
      <c r="F157"/>
      <c r="G157" s="85"/>
      <c r="H157"/>
      <c r="I157" s="85"/>
      <c r="J157"/>
      <c r="K157" s="85"/>
      <c r="L157"/>
      <c r="N157"/>
      <c r="O157"/>
    </row>
    <row r="158" spans="2:15">
      <c r="B158"/>
      <c r="C158"/>
      <c r="D158" s="53"/>
      <c r="E158" s="84"/>
      <c r="F158"/>
      <c r="G158" s="85"/>
      <c r="H158"/>
      <c r="I158" s="85"/>
      <c r="J158"/>
      <c r="K158" s="85"/>
      <c r="L158"/>
      <c r="N158"/>
      <c r="O158"/>
    </row>
    <row r="159" spans="2:15">
      <c r="B159"/>
      <c r="C159"/>
      <c r="D159" s="53"/>
      <c r="E159" s="84"/>
      <c r="F159"/>
      <c r="G159" s="85"/>
      <c r="H159"/>
      <c r="I159" s="85"/>
      <c r="J159"/>
      <c r="K159" s="85"/>
      <c r="L159"/>
      <c r="N159"/>
      <c r="O159"/>
    </row>
    <row r="160" spans="2:15">
      <c r="B160"/>
      <c r="C160"/>
      <c r="D160" s="53"/>
      <c r="E160" s="84"/>
      <c r="F160"/>
      <c r="G160" s="85"/>
      <c r="H160"/>
      <c r="I160" s="85"/>
      <c r="J160"/>
      <c r="K160" s="85"/>
      <c r="L160"/>
      <c r="N160"/>
      <c r="O160"/>
    </row>
    <row r="161" spans="2:15">
      <c r="B161"/>
      <c r="C161"/>
      <c r="D161" s="53"/>
      <c r="E161" s="84"/>
      <c r="F161"/>
      <c r="G161" s="85"/>
      <c r="H161"/>
      <c r="I161" s="85"/>
      <c r="J161"/>
      <c r="K161" s="85"/>
      <c r="L161"/>
      <c r="N161"/>
      <c r="O161"/>
    </row>
    <row r="162" spans="2:15">
      <c r="B162"/>
      <c r="C162"/>
      <c r="D162" s="53"/>
      <c r="E162" s="84"/>
      <c r="F162"/>
      <c r="G162" s="85"/>
      <c r="H162"/>
      <c r="I162" s="85"/>
      <c r="J162"/>
      <c r="K162" s="85"/>
      <c r="L162"/>
      <c r="N162"/>
      <c r="O162"/>
    </row>
    <row r="163" spans="2:15">
      <c r="B163"/>
      <c r="C163"/>
      <c r="D163" s="53"/>
      <c r="E163" s="84"/>
      <c r="F163"/>
      <c r="G163" s="85"/>
      <c r="H163"/>
      <c r="I163" s="85"/>
      <c r="J163"/>
      <c r="K163" s="85"/>
      <c r="L163"/>
      <c r="N163"/>
      <c r="O163"/>
    </row>
    <row r="164" spans="2:15">
      <c r="B164"/>
      <c r="C164"/>
      <c r="D164" s="53"/>
      <c r="E164" s="84"/>
      <c r="F164"/>
      <c r="G164" s="85"/>
      <c r="H164"/>
      <c r="I164" s="85"/>
      <c r="J164"/>
      <c r="K164" s="85"/>
      <c r="L164"/>
      <c r="N164"/>
      <c r="O164"/>
    </row>
    <row r="165" spans="2:15">
      <c r="B165"/>
      <c r="C165"/>
      <c r="D165" s="53"/>
      <c r="E165" s="84"/>
      <c r="F165"/>
      <c r="G165" s="85"/>
      <c r="H165"/>
      <c r="I165" s="85"/>
      <c r="J165"/>
      <c r="K165" s="85"/>
      <c r="L165"/>
      <c r="N165"/>
      <c r="O165"/>
    </row>
    <row r="166" spans="2:15">
      <c r="B166"/>
      <c r="C166"/>
      <c r="D166" s="53"/>
      <c r="E166" s="84"/>
      <c r="F166"/>
      <c r="G166" s="85"/>
      <c r="H166"/>
      <c r="I166" s="85"/>
      <c r="J166"/>
      <c r="K166" s="85"/>
      <c r="L166"/>
      <c r="N166"/>
      <c r="O166"/>
    </row>
    <row r="167" spans="2:15">
      <c r="B167"/>
      <c r="C167"/>
      <c r="D167" s="53"/>
      <c r="E167" s="84"/>
      <c r="F167"/>
      <c r="G167" s="85"/>
      <c r="H167"/>
      <c r="I167" s="85"/>
      <c r="J167"/>
      <c r="K167" s="85"/>
      <c r="L167"/>
      <c r="N167"/>
      <c r="O167"/>
    </row>
    <row r="168" spans="2:15">
      <c r="B168"/>
      <c r="C168"/>
      <c r="D168" s="53"/>
      <c r="E168" s="84"/>
      <c r="F168"/>
      <c r="G168" s="85"/>
      <c r="H168"/>
      <c r="I168" s="85"/>
      <c r="J168"/>
      <c r="K168" s="85"/>
      <c r="L168"/>
      <c r="N168"/>
      <c r="O168"/>
    </row>
    <row r="169" spans="2:15">
      <c r="B169"/>
      <c r="C169"/>
      <c r="D169" s="53"/>
      <c r="E169" s="84"/>
      <c r="F169"/>
      <c r="G169" s="85"/>
      <c r="H169"/>
      <c r="I169" s="85"/>
      <c r="J169"/>
      <c r="K169" s="85"/>
      <c r="L169"/>
      <c r="N169"/>
      <c r="O169"/>
    </row>
    <row r="170" spans="2:15">
      <c r="B170"/>
      <c r="C170"/>
      <c r="D170" s="53"/>
      <c r="E170" s="84"/>
      <c r="F170"/>
      <c r="G170" s="85"/>
      <c r="H170"/>
      <c r="I170" s="85"/>
      <c r="J170"/>
      <c r="K170" s="85"/>
      <c r="L170"/>
      <c r="N170"/>
      <c r="O170"/>
    </row>
    <row r="171" spans="2:15">
      <c r="B171"/>
      <c r="C171"/>
      <c r="D171" s="53"/>
      <c r="E171" s="84"/>
      <c r="F171"/>
      <c r="G171" s="85"/>
      <c r="H171"/>
      <c r="I171" s="85"/>
      <c r="J171"/>
      <c r="K171" s="85"/>
      <c r="L171"/>
      <c r="N171"/>
      <c r="O171"/>
    </row>
    <row r="172" spans="2:15">
      <c r="B172"/>
      <c r="C172"/>
      <c r="D172" s="53"/>
      <c r="E172" s="84"/>
      <c r="F172"/>
      <c r="G172" s="85"/>
      <c r="H172"/>
      <c r="I172" s="85"/>
      <c r="J172"/>
      <c r="K172" s="85"/>
      <c r="L172"/>
      <c r="N172"/>
      <c r="O172"/>
    </row>
    <row r="173" spans="2:15">
      <c r="B173"/>
      <c r="C173"/>
      <c r="D173" s="53"/>
      <c r="E173" s="84"/>
      <c r="F173"/>
      <c r="G173" s="85"/>
      <c r="H173"/>
      <c r="I173" s="85"/>
      <c r="J173"/>
      <c r="K173" s="85"/>
      <c r="L173"/>
      <c r="N173"/>
      <c r="O173"/>
    </row>
    <row r="174" spans="2:15">
      <c r="B174"/>
      <c r="C174"/>
      <c r="D174" s="53"/>
      <c r="E174" s="84"/>
      <c r="F174"/>
      <c r="G174" s="85"/>
      <c r="H174"/>
      <c r="I174" s="85"/>
      <c r="J174"/>
      <c r="K174" s="85"/>
      <c r="L174"/>
      <c r="N174"/>
      <c r="O174"/>
    </row>
    <row r="175" spans="2:15">
      <c r="B175"/>
      <c r="C175"/>
      <c r="D175" s="53"/>
      <c r="E175" s="84"/>
      <c r="F175"/>
      <c r="G175" s="85"/>
      <c r="H175"/>
      <c r="I175" s="85"/>
      <c r="J175"/>
      <c r="K175" s="85"/>
      <c r="L175"/>
      <c r="N175"/>
      <c r="O175"/>
    </row>
    <row r="176" spans="2:15">
      <c r="B176"/>
      <c r="C176"/>
      <c r="D176" s="53"/>
      <c r="E176" s="84"/>
      <c r="F176"/>
      <c r="G176" s="85"/>
      <c r="H176"/>
      <c r="I176" s="85"/>
      <c r="J176"/>
      <c r="K176" s="85"/>
      <c r="L176"/>
      <c r="N176"/>
      <c r="O176"/>
    </row>
    <row r="177" spans="2:15">
      <c r="B177"/>
      <c r="C177"/>
      <c r="D177" s="53"/>
      <c r="E177" s="84"/>
      <c r="F177"/>
      <c r="G177" s="85"/>
      <c r="H177"/>
      <c r="I177" s="85"/>
      <c r="J177"/>
      <c r="K177" s="85"/>
      <c r="L177"/>
      <c r="N177"/>
      <c r="O177"/>
    </row>
    <row r="178" spans="2:15">
      <c r="B178"/>
      <c r="C178"/>
      <c r="D178" s="53"/>
      <c r="E178" s="84"/>
      <c r="F178"/>
      <c r="G178" s="85"/>
      <c r="H178"/>
      <c r="I178" s="85"/>
      <c r="J178"/>
      <c r="K178" s="85"/>
      <c r="L178"/>
      <c r="N178"/>
      <c r="O178"/>
    </row>
    <row r="179" spans="2:15">
      <c r="B179"/>
      <c r="C179"/>
      <c r="D179" s="53"/>
      <c r="E179" s="84"/>
      <c r="F179"/>
      <c r="G179" s="85"/>
      <c r="H179"/>
      <c r="I179" s="85"/>
      <c r="J179"/>
      <c r="K179" s="85"/>
      <c r="L179"/>
      <c r="N179"/>
      <c r="O179"/>
    </row>
    <row r="180" spans="2:15">
      <c r="B180"/>
      <c r="C180"/>
      <c r="D180" s="53"/>
      <c r="E180" s="84"/>
      <c r="F180"/>
      <c r="G180" s="85"/>
      <c r="H180"/>
      <c r="I180" s="85"/>
      <c r="J180"/>
      <c r="K180" s="85"/>
      <c r="L180"/>
      <c r="N180"/>
      <c r="O180"/>
    </row>
    <row r="181" spans="2:15">
      <c r="B181"/>
      <c r="C181"/>
      <c r="D181" s="53"/>
      <c r="E181" s="84"/>
      <c r="F181"/>
      <c r="G181" s="85"/>
      <c r="H181"/>
      <c r="I181" s="85"/>
      <c r="J181"/>
      <c r="K181" s="85"/>
      <c r="L181"/>
      <c r="N181"/>
      <c r="O181"/>
    </row>
    <row r="182" spans="2:15">
      <c r="B182"/>
      <c r="C182"/>
      <c r="D182" s="53"/>
      <c r="E182" s="84"/>
      <c r="F182"/>
      <c r="G182" s="85"/>
      <c r="H182"/>
      <c r="I182" s="85"/>
      <c r="J182"/>
      <c r="K182" s="85"/>
      <c r="L182"/>
      <c r="N182"/>
      <c r="O182"/>
    </row>
    <row r="183" spans="2:15">
      <c r="B183"/>
      <c r="C183"/>
      <c r="D183" s="53"/>
      <c r="E183" s="84"/>
      <c r="F183"/>
      <c r="G183" s="85"/>
      <c r="H183"/>
      <c r="I183" s="85"/>
      <c r="J183"/>
      <c r="K183" s="85"/>
      <c r="L183"/>
      <c r="N183"/>
      <c r="O183"/>
    </row>
    <row r="184" spans="2:15">
      <c r="B184"/>
      <c r="C184"/>
      <c r="D184" s="53"/>
      <c r="E184" s="84"/>
      <c r="F184"/>
      <c r="G184" s="85"/>
      <c r="H184"/>
      <c r="I184" s="85"/>
      <c r="J184"/>
      <c r="K184" s="85"/>
      <c r="L184"/>
      <c r="N184"/>
      <c r="O184"/>
    </row>
    <row r="185" spans="2:15">
      <c r="B185"/>
      <c r="C185"/>
      <c r="D185" s="53"/>
      <c r="E185" s="84"/>
      <c r="F185"/>
      <c r="G185" s="85"/>
      <c r="H185"/>
      <c r="I185" s="85"/>
      <c r="J185"/>
      <c r="K185" s="85"/>
      <c r="L185"/>
      <c r="N185"/>
      <c r="O185"/>
    </row>
    <row r="186" spans="2:15">
      <c r="B186"/>
      <c r="C186"/>
      <c r="D186" s="53"/>
      <c r="E186" s="84"/>
      <c r="F186"/>
      <c r="G186" s="85"/>
      <c r="H186"/>
      <c r="I186" s="85"/>
      <c r="J186"/>
      <c r="K186" s="85"/>
      <c r="L186"/>
      <c r="N186"/>
      <c r="O186"/>
    </row>
    <row r="187" spans="2:15">
      <c r="B187"/>
      <c r="C187"/>
      <c r="D187" s="53"/>
      <c r="E187" s="84"/>
      <c r="F187"/>
      <c r="G187" s="85"/>
      <c r="H187"/>
      <c r="I187" s="85"/>
      <c r="J187"/>
      <c r="K187" s="85"/>
      <c r="L187"/>
      <c r="N187"/>
      <c r="O187"/>
    </row>
    <row r="188" spans="2:15">
      <c r="B188"/>
      <c r="C188"/>
      <c r="D188" s="53"/>
      <c r="E188" s="84"/>
      <c r="F188"/>
      <c r="G188" s="85"/>
      <c r="H188"/>
      <c r="I188" s="85"/>
      <c r="J188"/>
      <c r="K188" s="85"/>
      <c r="L188"/>
      <c r="N188"/>
      <c r="O188"/>
    </row>
    <row r="189" spans="2:15">
      <c r="B189"/>
      <c r="C189"/>
      <c r="D189" s="53"/>
      <c r="E189" s="84"/>
      <c r="F189"/>
      <c r="G189" s="85"/>
      <c r="H189"/>
      <c r="I189" s="85"/>
      <c r="J189"/>
      <c r="K189" s="85"/>
      <c r="L189"/>
      <c r="N189"/>
      <c r="O189"/>
    </row>
    <row r="190" spans="2:15">
      <c r="B190"/>
      <c r="C190"/>
      <c r="D190" s="53"/>
      <c r="E190" s="84"/>
      <c r="F190"/>
      <c r="G190" s="85"/>
      <c r="H190"/>
      <c r="I190" s="85"/>
      <c r="J190"/>
      <c r="K190" s="85"/>
      <c r="L190"/>
      <c r="N190"/>
      <c r="O190"/>
    </row>
    <row r="191" spans="2:15">
      <c r="B191"/>
      <c r="C191"/>
      <c r="D191" s="53"/>
      <c r="E191" s="84"/>
      <c r="F191"/>
      <c r="G191" s="85"/>
      <c r="H191"/>
      <c r="I191" s="85"/>
      <c r="J191"/>
      <c r="K191" s="85"/>
      <c r="L191"/>
      <c r="N191"/>
      <c r="O191"/>
    </row>
    <row r="192" spans="2:15">
      <c r="B192"/>
      <c r="C192"/>
      <c r="D192" s="53"/>
      <c r="E192" s="84"/>
      <c r="F192"/>
      <c r="G192" s="85"/>
      <c r="H192"/>
      <c r="I192" s="85"/>
      <c r="J192"/>
      <c r="K192" s="85"/>
      <c r="L192"/>
      <c r="N192"/>
      <c r="O192"/>
    </row>
    <row r="193" spans="3:15">
      <c r="C193"/>
      <c r="D193" s="53"/>
      <c r="E193" s="84"/>
      <c r="F193"/>
      <c r="G193" s="85"/>
      <c r="H193"/>
      <c r="I193" s="85"/>
      <c r="J193"/>
      <c r="K193" s="85"/>
      <c r="L193"/>
      <c r="N193"/>
      <c r="O193"/>
    </row>
    <row r="194" spans="3:15">
      <c r="C194"/>
      <c r="D194" s="53"/>
      <c r="E194" s="84"/>
      <c r="F194"/>
      <c r="G194" s="85"/>
      <c r="H194"/>
      <c r="I194" s="85"/>
      <c r="J194"/>
      <c r="K194" s="85"/>
      <c r="L194"/>
      <c r="N194"/>
      <c r="O194"/>
    </row>
    <row r="195" spans="3:15">
      <c r="C195"/>
      <c r="D195" s="53"/>
      <c r="E195" s="84"/>
      <c r="F195"/>
      <c r="G195" s="85"/>
      <c r="H195"/>
      <c r="I195" s="85"/>
      <c r="J195"/>
      <c r="K195" s="85"/>
      <c r="L195"/>
      <c r="N195"/>
      <c r="O195"/>
    </row>
    <row r="196" spans="3:15">
      <c r="C196"/>
      <c r="D196" s="53"/>
      <c r="E196" s="84"/>
      <c r="F196"/>
      <c r="G196" s="85"/>
      <c r="H196"/>
      <c r="I196" s="85"/>
      <c r="J196"/>
      <c r="K196" s="85"/>
      <c r="L196"/>
      <c r="N196"/>
      <c r="O196"/>
    </row>
    <row r="197" spans="3:15">
      <c r="C197"/>
      <c r="D197" s="53"/>
      <c r="E197" s="84"/>
      <c r="F197"/>
      <c r="G197" s="85"/>
      <c r="H197"/>
      <c r="I197" s="85"/>
      <c r="J197"/>
      <c r="K197" s="85"/>
      <c r="L197"/>
      <c r="N197"/>
      <c r="O197"/>
    </row>
    <row r="198" spans="3:15">
      <c r="C198"/>
      <c r="D198" s="53"/>
      <c r="E198" s="84"/>
      <c r="F198"/>
      <c r="G198" s="85"/>
      <c r="H198"/>
      <c r="I198" s="85"/>
      <c r="J198"/>
      <c r="K198" s="85"/>
      <c r="L198"/>
      <c r="N198"/>
      <c r="O198"/>
    </row>
    <row r="199" spans="3:15">
      <c r="C199"/>
      <c r="D199" s="53"/>
      <c r="E199" s="84"/>
      <c r="F199"/>
      <c r="G199" s="85"/>
      <c r="H199"/>
      <c r="I199" s="85"/>
      <c r="J199"/>
      <c r="K199" s="85"/>
      <c r="L199"/>
      <c r="N199"/>
      <c r="O199"/>
    </row>
    <row r="200" spans="3:15">
      <c r="C200"/>
      <c r="D200" s="53"/>
      <c r="E200" s="84"/>
      <c r="F200"/>
      <c r="G200" s="85"/>
      <c r="H200"/>
      <c r="I200" s="85"/>
      <c r="J200"/>
      <c r="K200" s="85"/>
      <c r="L200"/>
      <c r="N200"/>
      <c r="O200"/>
    </row>
    <row r="201" spans="3:15">
      <c r="C201"/>
      <c r="D201" s="53"/>
      <c r="E201" s="84"/>
      <c r="F201"/>
      <c r="G201" s="85"/>
      <c r="H201"/>
      <c r="I201" s="85"/>
      <c r="J201"/>
      <c r="K201" s="85"/>
      <c r="L201"/>
    </row>
    <row r="202" spans="3:15">
      <c r="C202"/>
      <c r="D202" s="53"/>
      <c r="E202" s="84"/>
      <c r="F202"/>
      <c r="G202" s="85"/>
      <c r="H202"/>
      <c r="I202" s="85"/>
      <c r="J202"/>
      <c r="K202" s="85"/>
      <c r="L202"/>
    </row>
    <row r="203" spans="3:15">
      <c r="C203"/>
      <c r="D203" s="53"/>
      <c r="E203" s="84"/>
      <c r="F203"/>
      <c r="G203" s="85"/>
      <c r="H203"/>
      <c r="I203" s="85"/>
      <c r="J203"/>
      <c r="K203" s="85"/>
      <c r="L203"/>
    </row>
    <row r="204" spans="3:15">
      <c r="C204"/>
      <c r="D204" s="53"/>
      <c r="E204" s="84"/>
      <c r="F204"/>
      <c r="G204" s="85"/>
      <c r="H204"/>
      <c r="I204" s="85"/>
      <c r="J204"/>
      <c r="K204" s="85"/>
      <c r="L204"/>
    </row>
    <row r="205" spans="3:15">
      <c r="C205"/>
      <c r="D205" s="53"/>
      <c r="E205" s="84"/>
      <c r="F205"/>
      <c r="G205" s="85"/>
      <c r="H205"/>
      <c r="I205" s="85"/>
      <c r="J205"/>
      <c r="K205" s="85"/>
      <c r="L205"/>
    </row>
    <row r="206" spans="3:15">
      <c r="C206"/>
      <c r="D206" s="53"/>
      <c r="E206" s="84"/>
      <c r="F206"/>
      <c r="G206" s="85"/>
      <c r="H206"/>
      <c r="I206" s="85"/>
      <c r="J206"/>
      <c r="K206" s="85"/>
      <c r="L206"/>
    </row>
    <row r="207" spans="3:15">
      <c r="C207"/>
      <c r="D207" s="53"/>
      <c r="E207" s="84"/>
      <c r="F207"/>
      <c r="G207" s="85"/>
      <c r="H207"/>
      <c r="I207" s="85"/>
      <c r="J207"/>
      <c r="K207" s="85"/>
      <c r="L207"/>
    </row>
    <row r="208" spans="3:15">
      <c r="C208"/>
      <c r="D208" s="53"/>
      <c r="E208" s="84"/>
      <c r="F208"/>
      <c r="G208" s="85"/>
      <c r="H208"/>
      <c r="I208" s="85"/>
      <c r="J208"/>
      <c r="K208" s="85"/>
      <c r="L208"/>
    </row>
    <row r="209" spans="3:12">
      <c r="C209"/>
      <c r="D209" s="53"/>
      <c r="E209" s="84"/>
      <c r="F209"/>
      <c r="G209" s="85"/>
      <c r="H209"/>
      <c r="I209" s="85"/>
      <c r="J209"/>
      <c r="K209" s="85"/>
      <c r="L209"/>
    </row>
    <row r="210" spans="3:12">
      <c r="C210"/>
      <c r="D210" s="53"/>
      <c r="E210" s="84"/>
      <c r="F210"/>
      <c r="G210" s="85"/>
      <c r="H210"/>
      <c r="I210" s="85"/>
      <c r="J210"/>
      <c r="K210" s="85"/>
      <c r="L210"/>
    </row>
    <row r="211" spans="3:12">
      <c r="C211"/>
      <c r="D211" s="53"/>
      <c r="E211" s="84"/>
      <c r="F211"/>
      <c r="G211" s="85"/>
      <c r="H211"/>
      <c r="I211" s="85"/>
      <c r="J211"/>
      <c r="K211" s="85"/>
      <c r="L211"/>
    </row>
  </sheetData>
  <mergeCells count="14">
    <mergeCell ref="R4:R8"/>
    <mergeCell ref="R39:R42"/>
    <mergeCell ref="O44:P47"/>
    <mergeCell ref="Q44:Q47"/>
    <mergeCell ref="R10:R14"/>
    <mergeCell ref="R16:R21"/>
    <mergeCell ref="R23:R28"/>
    <mergeCell ref="R30:R34"/>
    <mergeCell ref="R36:R37"/>
    <mergeCell ref="C1:C2"/>
    <mergeCell ref="R1:R2"/>
    <mergeCell ref="O1:O2"/>
    <mergeCell ref="P1:P2"/>
    <mergeCell ref="Q1:Q2"/>
  </mergeCells>
  <phoneticPr fontId="24" type="noConversion"/>
  <hyperlinks>
    <hyperlink ref="A32" r:id="rId1" display="https://www.investopedia.com/markets/quote?tvwidgetsymbol=UGA" xr:uid="{E128E600-7B46-4DCC-8E67-B26BB456375F}"/>
    <hyperlink ref="A33" r:id="rId2" display="https://www.investopedia.com/markets/quote?tvwidgetsymbol=UGA" xr:uid="{B3897F04-DF29-4D20-B2CA-251D1BA0262A}"/>
  </hyperlinks>
  <pageMargins left="0.7" right="0.7" top="0.75" bottom="0.75" header="0.3" footer="0.3"/>
  <pageSetup paperSize="9" orientation="portrait" horizont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2B12-700F-4500-8265-657EF2E743FD}">
  <dimension ref="A1:AC164"/>
  <sheetViews>
    <sheetView workbookViewId="0">
      <selection activeCell="I47" sqref="I47"/>
    </sheetView>
  </sheetViews>
  <sheetFormatPr baseColWidth="10" defaultColWidth="8.83203125" defaultRowHeight="15"/>
  <cols>
    <col min="1" max="1" width="53.83203125" bestFit="1" customWidth="1"/>
    <col min="2" max="2" width="13" bestFit="1" customWidth="1"/>
    <col min="3" max="3" width="9.6640625" style="53" bestFit="1" customWidth="1"/>
    <col min="4" max="4" width="15.6640625" bestFit="1" customWidth="1"/>
    <col min="5" max="5" width="22.6640625" style="53" bestFit="1" customWidth="1"/>
    <col min="6" max="6" width="9.1640625" style="86"/>
  </cols>
  <sheetData>
    <row r="1" spans="1:5">
      <c r="A1" s="20" t="s">
        <v>0</v>
      </c>
      <c r="B1" s="136" t="s">
        <v>125</v>
      </c>
      <c r="C1" s="144" t="s">
        <v>126</v>
      </c>
      <c r="D1" s="138" t="s">
        <v>127</v>
      </c>
      <c r="E1" s="138" t="s">
        <v>128</v>
      </c>
    </row>
    <row r="2" spans="1:5">
      <c r="A2" s="23" t="s">
        <v>9</v>
      </c>
      <c r="B2" s="23"/>
      <c r="C2" s="145"/>
      <c r="D2" s="139"/>
      <c r="E2" s="151"/>
    </row>
    <row r="3" spans="1:5">
      <c r="A3" s="14" t="s">
        <v>10</v>
      </c>
      <c r="B3" s="14"/>
      <c r="C3" s="146"/>
      <c r="D3" s="140"/>
      <c r="E3" s="152"/>
    </row>
    <row r="4" spans="1:5">
      <c r="A4" s="160" t="s">
        <v>11</v>
      </c>
      <c r="B4" s="158">
        <f>'Asset Allocation '!D4</f>
        <v>20000000</v>
      </c>
      <c r="C4" s="156">
        <f>'Asset Performance'!O4</f>
        <v>4.7910618886151259E-2</v>
      </c>
      <c r="D4" s="155">
        <f>B4*C4</f>
        <v>958212.37772302516</v>
      </c>
      <c r="E4" s="154">
        <f>B4+D4</f>
        <v>20958212.377723023</v>
      </c>
    </row>
    <row r="5" spans="1:5">
      <c r="A5" s="160" t="s">
        <v>15</v>
      </c>
      <c r="B5" s="158">
        <f>'Asset Allocation '!D5</f>
        <v>14000000.000000002</v>
      </c>
      <c r="C5" s="156">
        <f>'Asset Performance'!O5</f>
        <v>6.4125008104778683E-2</v>
      </c>
      <c r="D5" s="155">
        <f t="shared" ref="D5:D42" si="0">B5*C5</f>
        <v>897750.1134669017</v>
      </c>
      <c r="E5" s="154">
        <f t="shared" ref="E5:E42" si="1">B5+D5</f>
        <v>14897750.113466904</v>
      </c>
    </row>
    <row r="6" spans="1:5">
      <c r="A6" s="160" t="s">
        <v>18</v>
      </c>
      <c r="B6" s="158">
        <f>'Asset Allocation '!D6</f>
        <v>4000000</v>
      </c>
      <c r="C6" s="156">
        <f>'Asset Performance'!O6</f>
        <v>0.21914376243460304</v>
      </c>
      <c r="D6" s="155">
        <f t="shared" si="0"/>
        <v>876575.04973841214</v>
      </c>
      <c r="E6" s="154">
        <f t="shared" si="1"/>
        <v>4876575.0497384118</v>
      </c>
    </row>
    <row r="7" spans="1:5">
      <c r="A7" s="160" t="s">
        <v>21</v>
      </c>
      <c r="B7" s="158">
        <f>'Asset Allocation '!D7</f>
        <v>7000000.0000000009</v>
      </c>
      <c r="C7" s="156">
        <f>'Asset Performance'!O7</f>
        <v>4.8114614770874545E-2</v>
      </c>
      <c r="D7" s="155">
        <f t="shared" si="0"/>
        <v>336802.30339612183</v>
      </c>
      <c r="E7" s="154">
        <f t="shared" si="1"/>
        <v>7336802.3033961225</v>
      </c>
    </row>
    <row r="8" spans="1:5">
      <c r="A8" s="160" t="s">
        <v>23</v>
      </c>
      <c r="B8" s="158">
        <f>'Asset Allocation '!D8</f>
        <v>5000000</v>
      </c>
      <c r="C8" s="156">
        <f>'Asset Performance'!O8</f>
        <v>3.640460097237054E-2</v>
      </c>
      <c r="D8" s="155">
        <f t="shared" si="0"/>
        <v>182023.00486185271</v>
      </c>
      <c r="E8" s="154">
        <f t="shared" si="1"/>
        <v>5182023.0048618531</v>
      </c>
    </row>
    <row r="9" spans="1:5">
      <c r="A9" s="14" t="s">
        <v>25</v>
      </c>
      <c r="B9" s="147"/>
      <c r="C9" s="147"/>
      <c r="D9" s="143"/>
      <c r="E9" s="143"/>
    </row>
    <row r="10" spans="1:5">
      <c r="A10" s="160" t="s">
        <v>26</v>
      </c>
      <c r="B10" s="158">
        <f>'Asset Allocation '!D10</f>
        <v>22000000</v>
      </c>
      <c r="C10" s="156">
        <f>'Asset Performance'!O10</f>
        <v>4.6232150431217249E-2</v>
      </c>
      <c r="D10" s="155">
        <f t="shared" si="0"/>
        <v>1017107.3094867795</v>
      </c>
      <c r="E10" s="154">
        <f t="shared" si="1"/>
        <v>23017107.30948678</v>
      </c>
    </row>
    <row r="11" spans="1:5">
      <c r="A11" s="161" t="s">
        <v>29</v>
      </c>
      <c r="B11" s="158">
        <f>'Asset Allocation '!D11</f>
        <v>6000000</v>
      </c>
      <c r="C11" s="156">
        <f>'Asset Performance'!O11</f>
        <v>0.1454292826955364</v>
      </c>
      <c r="D11" s="155">
        <f t="shared" si="0"/>
        <v>872575.69617321843</v>
      </c>
      <c r="E11" s="154">
        <f t="shared" si="1"/>
        <v>6872575.6961732181</v>
      </c>
    </row>
    <row r="12" spans="1:5">
      <c r="A12" s="160" t="s">
        <v>31</v>
      </c>
      <c r="B12" s="158">
        <f>'Asset Allocation '!D12</f>
        <v>8000000</v>
      </c>
      <c r="C12" s="156">
        <f>'Asset Performance'!O12</f>
        <v>1.7172523961661343E-2</v>
      </c>
      <c r="D12" s="155">
        <f t="shared" si="0"/>
        <v>137380.19169329075</v>
      </c>
      <c r="E12" s="154">
        <f t="shared" si="1"/>
        <v>8137380.1916932911</v>
      </c>
    </row>
    <row r="13" spans="1:5">
      <c r="A13" s="160" t="s">
        <v>33</v>
      </c>
      <c r="B13" s="158">
        <f>'Asset Allocation '!D13</f>
        <v>6000000</v>
      </c>
      <c r="C13" s="156">
        <f>'Asset Performance'!O13</f>
        <v>1.4272970561998121E-2</v>
      </c>
      <c r="D13" s="155">
        <f t="shared" si="0"/>
        <v>85637.823371988721</v>
      </c>
      <c r="E13" s="154">
        <f t="shared" si="1"/>
        <v>6085637.8233719887</v>
      </c>
    </row>
    <row r="14" spans="1:5">
      <c r="A14" s="160" t="s">
        <v>36</v>
      </c>
      <c r="B14" s="158">
        <f>'Asset Allocation '!D14</f>
        <v>8000000</v>
      </c>
      <c r="C14" s="156">
        <f>'Asset Performance'!O14</f>
        <v>1.2357814913635861E-2</v>
      </c>
      <c r="D14" s="155">
        <f t="shared" si="0"/>
        <v>98862.519309086885</v>
      </c>
      <c r="E14" s="154">
        <f t="shared" si="1"/>
        <v>8098862.5193090867</v>
      </c>
    </row>
    <row r="15" spans="1:5">
      <c r="A15" s="14" t="s">
        <v>39</v>
      </c>
      <c r="B15" s="147"/>
      <c r="C15" s="147"/>
      <c r="D15" s="143"/>
      <c r="E15" s="143"/>
    </row>
    <row r="16" spans="1:5">
      <c r="A16" s="160" t="s">
        <v>40</v>
      </c>
      <c r="B16" s="158">
        <f>'Asset Allocation '!D16</f>
        <v>4000000</v>
      </c>
      <c r="C16" s="157">
        <f>'Asset Performance'!O16</f>
        <v>-8.0875948737091658E-3</v>
      </c>
      <c r="D16" s="153">
        <f t="shared" si="0"/>
        <v>-32350.379494836663</v>
      </c>
      <c r="E16" s="154">
        <f t="shared" si="1"/>
        <v>3967649.6205051634</v>
      </c>
    </row>
    <row r="17" spans="1:5">
      <c r="A17" s="160" t="s">
        <v>43</v>
      </c>
      <c r="B17" s="158">
        <f>'Asset Allocation '!D17</f>
        <v>4000000</v>
      </c>
      <c r="C17" s="157">
        <f>'Asset Performance'!O17</f>
        <v>-2.4844720496896085E-3</v>
      </c>
      <c r="D17" s="153">
        <f t="shared" si="0"/>
        <v>-9937.8881987584336</v>
      </c>
      <c r="E17" s="154">
        <f t="shared" si="1"/>
        <v>3990062.1118012415</v>
      </c>
    </row>
    <row r="18" spans="1:5">
      <c r="A18" s="160" t="s">
        <v>46</v>
      </c>
      <c r="B18" s="158">
        <f>'Asset Allocation '!D18</f>
        <v>4000000</v>
      </c>
      <c r="C18" s="156">
        <f>'Asset Performance'!O18</f>
        <v>3.265653840692741E-3</v>
      </c>
      <c r="D18" s="155">
        <f t="shared" si="0"/>
        <v>13062.615362770965</v>
      </c>
      <c r="E18" s="154">
        <f t="shared" si="1"/>
        <v>4013062.6153627709</v>
      </c>
    </row>
    <row r="19" spans="1:5">
      <c r="A19" s="160" t="s">
        <v>49</v>
      </c>
      <c r="B19" s="158">
        <f>'Asset Allocation '!D19</f>
        <v>2000000</v>
      </c>
      <c r="C19" s="156">
        <f>'Asset Performance'!O19</f>
        <v>6.6861679899707536E-3</v>
      </c>
      <c r="D19" s="155">
        <f t="shared" si="0"/>
        <v>13372.335979941507</v>
      </c>
      <c r="E19" s="154">
        <f t="shared" si="1"/>
        <v>2013372.3359799415</v>
      </c>
    </row>
    <row r="20" spans="1:5">
      <c r="A20" s="160" t="s">
        <v>52</v>
      </c>
      <c r="B20" s="158">
        <f>'Asset Allocation '!D20</f>
        <v>2000000</v>
      </c>
      <c r="C20" s="157">
        <f>'Asset Performance'!O20</f>
        <v>-7.1661237785015921E-3</v>
      </c>
      <c r="D20" s="153">
        <f t="shared" si="0"/>
        <v>-14332.247557003184</v>
      </c>
      <c r="E20" s="154">
        <f t="shared" si="1"/>
        <v>1985667.7524429967</v>
      </c>
    </row>
    <row r="21" spans="1:5">
      <c r="A21" s="160" t="s">
        <v>55</v>
      </c>
      <c r="B21" s="158">
        <f>'Asset Allocation '!D21</f>
        <v>4000000</v>
      </c>
      <c r="C21" s="156">
        <f>'Asset Performance'!O21</f>
        <v>1.3333333333333395E-2</v>
      </c>
      <c r="D21" s="155">
        <f t="shared" si="0"/>
        <v>53333.333333333583</v>
      </c>
      <c r="E21" s="154">
        <f t="shared" si="1"/>
        <v>4053333.3333333335</v>
      </c>
    </row>
    <row r="22" spans="1:5">
      <c r="A22" s="14" t="s">
        <v>57</v>
      </c>
      <c r="B22" s="147"/>
      <c r="C22" s="147"/>
      <c r="D22" s="143"/>
      <c r="E22" s="143"/>
    </row>
    <row r="23" spans="1:5">
      <c r="A23" s="160" t="s">
        <v>58</v>
      </c>
      <c r="B23" s="158">
        <f>'Asset Allocation '!D23</f>
        <v>6000000</v>
      </c>
      <c r="C23" s="157">
        <f>'Asset Performance'!O23</f>
        <v>-3.399433427762034E-3</v>
      </c>
      <c r="D23" s="153">
        <f t="shared" si="0"/>
        <v>-20396.600566572204</v>
      </c>
      <c r="E23" s="154">
        <f t="shared" si="1"/>
        <v>5979603.3994334275</v>
      </c>
    </row>
    <row r="24" spans="1:5">
      <c r="A24" s="160" t="s">
        <v>61</v>
      </c>
      <c r="B24" s="158">
        <f>'Asset Allocation '!D24</f>
        <v>5000000</v>
      </c>
      <c r="C24" s="156">
        <f>'Asset Performance'!O24</f>
        <v>0.14297188755020071</v>
      </c>
      <c r="D24" s="155">
        <f t="shared" si="0"/>
        <v>714859.43775100354</v>
      </c>
      <c r="E24" s="154">
        <f t="shared" si="1"/>
        <v>5714859.4377510035</v>
      </c>
    </row>
    <row r="25" spans="1:5">
      <c r="A25" s="160" t="s">
        <v>64</v>
      </c>
      <c r="B25" s="158">
        <f>'Asset Allocation '!D25</f>
        <v>5000000</v>
      </c>
      <c r="C25" s="156">
        <f>'Asset Performance'!O25</f>
        <v>6.5263157894737325E-3</v>
      </c>
      <c r="D25" s="155">
        <f t="shared" si="0"/>
        <v>32631.578947368664</v>
      </c>
      <c r="E25" s="154">
        <f t="shared" si="1"/>
        <v>5032631.578947369</v>
      </c>
    </row>
    <row r="26" spans="1:5">
      <c r="A26" s="160" t="s">
        <v>67</v>
      </c>
      <c r="B26" s="158">
        <f>'Asset Allocation '!D26</f>
        <v>6000000</v>
      </c>
      <c r="C26" s="156">
        <f>'Asset Performance'!O26</f>
        <v>2.3229706390328134E-2</v>
      </c>
      <c r="D26" s="155">
        <f t="shared" si="0"/>
        <v>139378.2383419688</v>
      </c>
      <c r="E26" s="154">
        <f t="shared" si="1"/>
        <v>6139378.2383419685</v>
      </c>
    </row>
    <row r="27" spans="1:5">
      <c r="A27" s="160" t="s">
        <v>70</v>
      </c>
      <c r="B27" s="158">
        <f>'Asset Allocation '!D27</f>
        <v>3000000</v>
      </c>
      <c r="C27" s="156">
        <f>'Asset Performance'!O27</f>
        <v>0.13228299643281816</v>
      </c>
      <c r="D27" s="155">
        <f t="shared" si="0"/>
        <v>396848.98929845449</v>
      </c>
      <c r="E27" s="154">
        <f t="shared" si="1"/>
        <v>3396848.9892984545</v>
      </c>
    </row>
    <row r="28" spans="1:5">
      <c r="A28" s="160" t="s">
        <v>73</v>
      </c>
      <c r="B28" s="158">
        <f>'Asset Allocation '!D28</f>
        <v>5000000</v>
      </c>
      <c r="C28" s="156">
        <f>'Asset Performance'!O28</f>
        <v>2.1151968760169171E-2</v>
      </c>
      <c r="D28" s="155">
        <f t="shared" si="0"/>
        <v>105759.84380084585</v>
      </c>
      <c r="E28" s="154">
        <f t="shared" si="1"/>
        <v>5105759.8438008456</v>
      </c>
    </row>
    <row r="29" spans="1:5">
      <c r="A29" s="16" t="s">
        <v>76</v>
      </c>
      <c r="B29" s="148"/>
      <c r="C29" s="148"/>
      <c r="D29" s="142"/>
      <c r="E29" s="142"/>
    </row>
    <row r="30" spans="1:5">
      <c r="A30" s="160" t="s">
        <v>77</v>
      </c>
      <c r="B30" s="158">
        <f>'Asset Allocation '!D30</f>
        <v>6000000</v>
      </c>
      <c r="C30" s="156">
        <f>'Asset Performance'!O30</f>
        <v>5.4664289958407712E-2</v>
      </c>
      <c r="D30" s="155">
        <f t="shared" si="0"/>
        <v>327985.73975044629</v>
      </c>
      <c r="E30" s="154">
        <f t="shared" si="1"/>
        <v>6327985.7397504468</v>
      </c>
    </row>
    <row r="31" spans="1:5">
      <c r="A31" s="160" t="s">
        <v>80</v>
      </c>
      <c r="B31" s="158">
        <f>'Asset Allocation '!D31</f>
        <v>4000000</v>
      </c>
      <c r="C31" s="156">
        <f>'Asset Performance'!O31</f>
        <v>3.78203533217219E-2</v>
      </c>
      <c r="D31" s="155">
        <f t="shared" si="0"/>
        <v>151281.4132868876</v>
      </c>
      <c r="E31" s="154">
        <f t="shared" si="1"/>
        <v>4151281.4132868876</v>
      </c>
    </row>
    <row r="32" spans="1:5">
      <c r="A32" s="160" t="s">
        <v>83</v>
      </c>
      <c r="B32" s="158">
        <f>'Asset Allocation '!D32</f>
        <v>3500000.0000000005</v>
      </c>
      <c r="C32" s="157">
        <f>'Asset Performance'!O32</f>
        <v>-4.4219253800092159E-2</v>
      </c>
      <c r="D32" s="153">
        <f t="shared" si="0"/>
        <v>-154767.38830032258</v>
      </c>
      <c r="E32" s="154">
        <f t="shared" si="1"/>
        <v>3345232.611699678</v>
      </c>
    </row>
    <row r="33" spans="1:29">
      <c r="A33" s="162" t="s">
        <v>86</v>
      </c>
      <c r="B33" s="158">
        <f>'Asset Allocation '!D33</f>
        <v>4000000</v>
      </c>
      <c r="C33" s="157">
        <f>'Asset Performance'!O33</f>
        <v>-1.403743315508027E-2</v>
      </c>
      <c r="D33" s="153">
        <f t="shared" si="0"/>
        <v>-56149.732620321083</v>
      </c>
      <c r="E33" s="154">
        <f t="shared" si="1"/>
        <v>3943850.2673796788</v>
      </c>
    </row>
    <row r="34" spans="1:29">
      <c r="A34" s="162" t="s">
        <v>89</v>
      </c>
      <c r="B34" s="158">
        <f>'Asset Allocation '!D34</f>
        <v>2500000</v>
      </c>
      <c r="C34" s="156">
        <f>'Asset Performance'!O34</f>
        <v>1.7506713488948642E-2</v>
      </c>
      <c r="D34" s="155">
        <f t="shared" si="0"/>
        <v>43766.783722371605</v>
      </c>
      <c r="E34" s="154">
        <f t="shared" si="1"/>
        <v>2543766.7837223718</v>
      </c>
    </row>
    <row r="35" spans="1:29">
      <c r="A35" s="35" t="s">
        <v>92</v>
      </c>
      <c r="B35" s="149"/>
      <c r="C35" s="149"/>
      <c r="D35" s="141"/>
      <c r="E35" s="141"/>
    </row>
    <row r="36" spans="1:29">
      <c r="A36" s="160" t="s">
        <v>93</v>
      </c>
      <c r="B36" s="158">
        <f>'Asset Allocation '!D36</f>
        <v>5000000</v>
      </c>
      <c r="C36" s="157">
        <f>'Asset Performance'!O36</f>
        <v>-1.4867677668748704E-3</v>
      </c>
      <c r="D36" s="153">
        <f t="shared" si="0"/>
        <v>-7433.8388343743518</v>
      </c>
      <c r="E36" s="154">
        <f t="shared" si="1"/>
        <v>4992566.1611656258</v>
      </c>
    </row>
    <row r="37" spans="1:29">
      <c r="A37" s="160" t="s">
        <v>95</v>
      </c>
      <c r="B37" s="158">
        <f>'Asset Allocation '!D37</f>
        <v>5000000</v>
      </c>
      <c r="C37" s="157">
        <f>'Asset Performance'!O37</f>
        <v>-1.014198782961439E-3</v>
      </c>
      <c r="D37" s="153">
        <f t="shared" si="0"/>
        <v>-5070.9939148071944</v>
      </c>
      <c r="E37" s="154">
        <f t="shared" si="1"/>
        <v>4994929.0060851928</v>
      </c>
    </row>
    <row r="38" spans="1:29">
      <c r="A38" s="16" t="s">
        <v>97</v>
      </c>
      <c r="B38" s="150"/>
      <c r="C38" s="150"/>
      <c r="D38" s="16"/>
      <c r="E38" s="16"/>
    </row>
    <row r="39" spans="1:29">
      <c r="A39" s="160" t="s">
        <v>98</v>
      </c>
      <c r="B39" s="158">
        <f>'Asset Allocation '!D39</f>
        <v>5000000</v>
      </c>
      <c r="C39" s="157">
        <f>'Asset Performance'!O39</f>
        <v>-1.9854401058900968E-3</v>
      </c>
      <c r="D39" s="153">
        <f t="shared" si="0"/>
        <v>-9927.2005294504834</v>
      </c>
      <c r="E39" s="154">
        <f t="shared" si="1"/>
        <v>4990072.7994705494</v>
      </c>
    </row>
    <row r="40" spans="1:29">
      <c r="A40" s="162" t="s">
        <v>101</v>
      </c>
      <c r="B40" s="158">
        <f>'Asset Allocation '!D40</f>
        <v>5000000</v>
      </c>
      <c r="C40" s="156">
        <f>'Asset Performance'!O40</f>
        <v>3.0926865952246724E-2</v>
      </c>
      <c r="D40" s="155">
        <f t="shared" si="0"/>
        <v>154634.32976123362</v>
      </c>
      <c r="E40" s="154">
        <f t="shared" si="1"/>
        <v>5154634.3297612332</v>
      </c>
    </row>
    <row r="41" spans="1:29">
      <c r="A41" s="162" t="s">
        <v>104</v>
      </c>
      <c r="B41" s="158">
        <f>'Asset Allocation '!D41</f>
        <v>5000000</v>
      </c>
      <c r="C41" s="156">
        <f>'Asset Performance'!O41</f>
        <v>1.5695067264573922E-2</v>
      </c>
      <c r="D41" s="155">
        <f t="shared" si="0"/>
        <v>78475.336322869611</v>
      </c>
      <c r="E41" s="154">
        <f t="shared" si="1"/>
        <v>5078475.3363228692</v>
      </c>
    </row>
    <row r="42" spans="1:29">
      <c r="A42" s="163" t="s">
        <v>107</v>
      </c>
      <c r="B42" s="159">
        <f>'Asset Allocation '!D42</f>
        <v>5000000</v>
      </c>
      <c r="C42" s="156">
        <f>'Asset Performance'!O42</f>
        <v>1.2545235223160337E-2</v>
      </c>
      <c r="D42" s="155">
        <f t="shared" si="0"/>
        <v>62726.176115801689</v>
      </c>
      <c r="E42" s="154">
        <f t="shared" si="1"/>
        <v>5062726.1761158016</v>
      </c>
    </row>
    <row r="44" spans="1:29" s="134" customFormat="1">
      <c r="C44" s="204"/>
      <c r="E44" s="204"/>
      <c r="F44" s="13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</row>
    <row r="45" spans="1:29">
      <c r="F45" s="205"/>
    </row>
    <row r="46" spans="1:29">
      <c r="F46" s="205"/>
    </row>
    <row r="47" spans="1:29">
      <c r="F47" s="205"/>
    </row>
    <row r="48" spans="1:29">
      <c r="F48" s="205"/>
    </row>
    <row r="49" spans="6:6">
      <c r="F49" s="205"/>
    </row>
    <row r="50" spans="6:6">
      <c r="F50" s="205"/>
    </row>
    <row r="51" spans="6:6">
      <c r="F51" s="205"/>
    </row>
    <row r="52" spans="6:6">
      <c r="F52" s="205"/>
    </row>
    <row r="53" spans="6:6">
      <c r="F53" s="205"/>
    </row>
    <row r="54" spans="6:6">
      <c r="F54" s="205"/>
    </row>
    <row r="55" spans="6:6">
      <c r="F55" s="205"/>
    </row>
    <row r="56" spans="6:6">
      <c r="F56" s="205"/>
    </row>
    <row r="57" spans="6:6">
      <c r="F57" s="205"/>
    </row>
    <row r="58" spans="6:6">
      <c r="F58" s="205"/>
    </row>
    <row r="59" spans="6:6">
      <c r="F59" s="205"/>
    </row>
    <row r="60" spans="6:6">
      <c r="F60" s="205"/>
    </row>
    <row r="61" spans="6:6">
      <c r="F61" s="205"/>
    </row>
    <row r="62" spans="6:6">
      <c r="F62" s="205"/>
    </row>
    <row r="63" spans="6:6">
      <c r="F63" s="205"/>
    </row>
    <row r="64" spans="6:6">
      <c r="F64" s="205"/>
    </row>
    <row r="65" spans="6:6">
      <c r="F65" s="205"/>
    </row>
    <row r="66" spans="6:6">
      <c r="F66" s="205"/>
    </row>
    <row r="67" spans="6:6">
      <c r="F67" s="205"/>
    </row>
    <row r="68" spans="6:6">
      <c r="F68" s="205"/>
    </row>
    <row r="69" spans="6:6">
      <c r="F69" s="205"/>
    </row>
    <row r="70" spans="6:6">
      <c r="F70" s="205"/>
    </row>
    <row r="71" spans="6:6">
      <c r="F71" s="205"/>
    </row>
    <row r="72" spans="6:6">
      <c r="F72" s="205"/>
    </row>
    <row r="73" spans="6:6">
      <c r="F73" s="205"/>
    </row>
    <row r="74" spans="6:6">
      <c r="F74" s="205"/>
    </row>
    <row r="75" spans="6:6">
      <c r="F75" s="205"/>
    </row>
    <row r="76" spans="6:6">
      <c r="F76" s="205"/>
    </row>
    <row r="77" spans="6:6">
      <c r="F77" s="205"/>
    </row>
    <row r="78" spans="6:6">
      <c r="F78" s="205"/>
    </row>
    <row r="79" spans="6:6">
      <c r="F79" s="205"/>
    </row>
    <row r="80" spans="6:6">
      <c r="F80" s="205"/>
    </row>
    <row r="81" spans="6:6">
      <c r="F81" s="205"/>
    </row>
    <row r="82" spans="6:6">
      <c r="F82" s="205"/>
    </row>
    <row r="83" spans="6:6">
      <c r="F83" s="205"/>
    </row>
    <row r="84" spans="6:6">
      <c r="F84" s="205"/>
    </row>
    <row r="85" spans="6:6">
      <c r="F85" s="205"/>
    </row>
    <row r="86" spans="6:6">
      <c r="F86" s="205"/>
    </row>
    <row r="87" spans="6:6">
      <c r="F87" s="205"/>
    </row>
    <row r="88" spans="6:6">
      <c r="F88" s="205"/>
    </row>
    <row r="89" spans="6:6">
      <c r="F89" s="205"/>
    </row>
    <row r="90" spans="6:6">
      <c r="F90" s="205"/>
    </row>
    <row r="91" spans="6:6">
      <c r="F91" s="205"/>
    </row>
    <row r="92" spans="6:6">
      <c r="F92" s="205"/>
    </row>
    <row r="93" spans="6:6">
      <c r="F93" s="205"/>
    </row>
    <row r="94" spans="6:6">
      <c r="F94" s="205"/>
    </row>
    <row r="95" spans="6:6">
      <c r="F95" s="205"/>
    </row>
    <row r="96" spans="6:6">
      <c r="F96" s="205"/>
    </row>
    <row r="97" spans="6:6">
      <c r="F97" s="205"/>
    </row>
    <row r="98" spans="6:6">
      <c r="F98" s="205"/>
    </row>
    <row r="99" spans="6:6">
      <c r="F99" s="205"/>
    </row>
    <row r="100" spans="6:6">
      <c r="F100" s="205"/>
    </row>
    <row r="101" spans="6:6">
      <c r="F101" s="205"/>
    </row>
    <row r="102" spans="6:6">
      <c r="F102" s="205"/>
    </row>
    <row r="103" spans="6:6">
      <c r="F103" s="205"/>
    </row>
    <row r="104" spans="6:6">
      <c r="F104" s="205"/>
    </row>
    <row r="105" spans="6:6">
      <c r="F105" s="205"/>
    </row>
    <row r="106" spans="6:6">
      <c r="F106" s="205"/>
    </row>
    <row r="107" spans="6:6">
      <c r="F107" s="205"/>
    </row>
    <row r="108" spans="6:6">
      <c r="F108" s="205"/>
    </row>
    <row r="109" spans="6:6">
      <c r="F109" s="205"/>
    </row>
    <row r="110" spans="6:6">
      <c r="F110" s="205"/>
    </row>
    <row r="111" spans="6:6">
      <c r="F111" s="205"/>
    </row>
    <row r="112" spans="6:6">
      <c r="F112" s="205"/>
    </row>
    <row r="113" spans="6:6">
      <c r="F113" s="205"/>
    </row>
    <row r="114" spans="6:6">
      <c r="F114" s="205"/>
    </row>
    <row r="115" spans="6:6">
      <c r="F115" s="205"/>
    </row>
    <row r="116" spans="6:6">
      <c r="F116" s="205"/>
    </row>
    <row r="117" spans="6:6">
      <c r="F117" s="205"/>
    </row>
    <row r="118" spans="6:6">
      <c r="F118" s="205"/>
    </row>
    <row r="119" spans="6:6">
      <c r="F119" s="205"/>
    </row>
    <row r="120" spans="6:6">
      <c r="F120" s="205"/>
    </row>
    <row r="121" spans="6:6">
      <c r="F121" s="205"/>
    </row>
    <row r="122" spans="6:6">
      <c r="F122" s="205"/>
    </row>
    <row r="123" spans="6:6">
      <c r="F123" s="205"/>
    </row>
    <row r="124" spans="6:6">
      <c r="F124" s="205"/>
    </row>
    <row r="125" spans="6:6">
      <c r="F125" s="205"/>
    </row>
    <row r="126" spans="6:6">
      <c r="F126" s="205"/>
    </row>
    <row r="127" spans="6:6">
      <c r="F127" s="205"/>
    </row>
    <row r="128" spans="6:6">
      <c r="F128" s="205"/>
    </row>
    <row r="129" spans="6:6">
      <c r="F129" s="205"/>
    </row>
    <row r="130" spans="6:6">
      <c r="F130" s="205"/>
    </row>
    <row r="131" spans="6:6">
      <c r="F131" s="205"/>
    </row>
    <row r="132" spans="6:6">
      <c r="F132" s="205"/>
    </row>
    <row r="133" spans="6:6">
      <c r="F133" s="205"/>
    </row>
    <row r="134" spans="6:6">
      <c r="F134" s="205"/>
    </row>
    <row r="135" spans="6:6">
      <c r="F135" s="205"/>
    </row>
    <row r="136" spans="6:6">
      <c r="F136" s="205"/>
    </row>
    <row r="137" spans="6:6">
      <c r="F137" s="205"/>
    </row>
    <row r="138" spans="6:6">
      <c r="F138" s="205"/>
    </row>
    <row r="139" spans="6:6">
      <c r="F139" s="205"/>
    </row>
    <row r="140" spans="6:6">
      <c r="F140" s="205"/>
    </row>
    <row r="141" spans="6:6">
      <c r="F141" s="205"/>
    </row>
    <row r="142" spans="6:6">
      <c r="F142" s="205"/>
    </row>
    <row r="143" spans="6:6">
      <c r="F143" s="205"/>
    </row>
    <row r="144" spans="6:6">
      <c r="F144" s="205"/>
    </row>
    <row r="145" spans="6:6">
      <c r="F145" s="205"/>
    </row>
    <row r="146" spans="6:6">
      <c r="F146" s="205"/>
    </row>
    <row r="147" spans="6:6">
      <c r="F147" s="205"/>
    </row>
    <row r="148" spans="6:6">
      <c r="F148" s="205"/>
    </row>
    <row r="149" spans="6:6">
      <c r="F149" s="205"/>
    </row>
    <row r="150" spans="6:6">
      <c r="F150" s="205"/>
    </row>
    <row r="151" spans="6:6">
      <c r="F151" s="205"/>
    </row>
    <row r="152" spans="6:6">
      <c r="F152" s="205"/>
    </row>
    <row r="153" spans="6:6">
      <c r="F153" s="205"/>
    </row>
    <row r="154" spans="6:6">
      <c r="F154" s="205"/>
    </row>
    <row r="155" spans="6:6">
      <c r="F155" s="205"/>
    </row>
    <row r="156" spans="6:6">
      <c r="F156" s="205"/>
    </row>
    <row r="157" spans="6:6">
      <c r="F157" s="205"/>
    </row>
    <row r="158" spans="6:6">
      <c r="F158" s="205"/>
    </row>
    <row r="159" spans="6:6">
      <c r="F159" s="205"/>
    </row>
    <row r="160" spans="6:6">
      <c r="F160" s="205"/>
    </row>
    <row r="161" spans="6:6">
      <c r="F161" s="205"/>
    </row>
    <row r="162" spans="6:6">
      <c r="F162" s="205"/>
    </row>
    <row r="163" spans="6:6">
      <c r="F163" s="205"/>
    </row>
    <row r="164" spans="6:6">
      <c r="F164" s="205"/>
    </row>
  </sheetData>
  <hyperlinks>
    <hyperlink ref="A32" r:id="rId1" display="https://www.investopedia.com/markets/quote?tvwidgetsymbol=UGA" xr:uid="{0BF30F45-57C4-4CD7-AAE0-9087DE7635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C66A-7D93-478D-9ADE-C0645E743736}">
  <dimension ref="A2:F10"/>
  <sheetViews>
    <sheetView workbookViewId="0">
      <selection activeCell="K16" sqref="K16"/>
    </sheetView>
  </sheetViews>
  <sheetFormatPr baseColWidth="10" defaultColWidth="8.83203125" defaultRowHeight="15"/>
  <cols>
    <col min="4" max="4" width="9.1640625" customWidth="1"/>
    <col min="5" max="5" width="12.83203125" customWidth="1"/>
    <col min="6" max="6" width="15" customWidth="1"/>
  </cols>
  <sheetData>
    <row r="2" spans="1:6">
      <c r="A2" s="251" t="s">
        <v>129</v>
      </c>
      <c r="B2" s="251"/>
      <c r="C2" s="251"/>
      <c r="D2" s="251"/>
      <c r="E2" s="251"/>
      <c r="F2" s="251"/>
    </row>
    <row r="3" spans="1:6">
      <c r="A3" s="251"/>
      <c r="B3" s="251"/>
      <c r="C3" s="251"/>
      <c r="D3" s="251"/>
      <c r="E3" s="208" t="s">
        <v>130</v>
      </c>
      <c r="F3" s="209" t="s">
        <v>131</v>
      </c>
    </row>
    <row r="4" spans="1:6">
      <c r="A4" s="252" t="s">
        <v>11</v>
      </c>
      <c r="B4" s="252"/>
      <c r="C4" s="252"/>
      <c r="D4" s="252"/>
      <c r="E4" s="206">
        <v>0.4</v>
      </c>
      <c r="F4" s="207">
        <f>C9*E4</f>
        <v>80000000</v>
      </c>
    </row>
    <row r="5" spans="1:6" ht="15.75" customHeight="1">
      <c r="A5" s="253" t="s">
        <v>26</v>
      </c>
      <c r="B5" s="253"/>
      <c r="C5" s="253"/>
      <c r="D5" s="253"/>
      <c r="E5" s="206">
        <v>0.35</v>
      </c>
      <c r="F5" s="207">
        <f>C9*E5</f>
        <v>70000000</v>
      </c>
    </row>
    <row r="6" spans="1:6">
      <c r="A6" s="254" t="s">
        <v>132</v>
      </c>
      <c r="B6" s="254"/>
      <c r="C6" s="254"/>
      <c r="D6" s="254"/>
      <c r="E6" s="206">
        <v>0.1</v>
      </c>
      <c r="F6" s="207">
        <f>C9*E6</f>
        <v>20000000</v>
      </c>
    </row>
    <row r="7" spans="1:6">
      <c r="A7" s="254" t="s">
        <v>133</v>
      </c>
      <c r="B7" s="254"/>
      <c r="C7" s="254"/>
      <c r="D7" s="254"/>
      <c r="E7" s="206">
        <v>0.15</v>
      </c>
      <c r="F7" s="207">
        <f>C9*E7</f>
        <v>30000000</v>
      </c>
    </row>
    <row r="8" spans="1:6">
      <c r="A8" s="248"/>
      <c r="B8" s="248"/>
      <c r="C8" s="248"/>
      <c r="D8" s="248"/>
    </row>
    <row r="9" spans="1:6">
      <c r="A9" s="249" t="s">
        <v>134</v>
      </c>
      <c r="B9" s="249"/>
      <c r="C9" s="250">
        <v>200000000</v>
      </c>
      <c r="D9" s="250"/>
    </row>
    <row r="10" spans="1:6">
      <c r="A10" s="249"/>
      <c r="B10" s="249"/>
      <c r="C10" s="250"/>
      <c r="D10" s="250"/>
    </row>
  </sheetData>
  <mergeCells count="9">
    <mergeCell ref="A8:D8"/>
    <mergeCell ref="A9:B10"/>
    <mergeCell ref="C9:D10"/>
    <mergeCell ref="A2:F2"/>
    <mergeCell ref="A4:D4"/>
    <mergeCell ref="A5:D5"/>
    <mergeCell ref="A3:D3"/>
    <mergeCell ref="A6:D6"/>
    <mergeCell ref="A7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DBCB-5FE9-4F8D-87F3-B05D899B4382}">
  <dimension ref="A1:AQ86"/>
  <sheetViews>
    <sheetView zoomScale="90" zoomScaleNormal="90" workbookViewId="0">
      <selection activeCell="O7" sqref="O7"/>
    </sheetView>
  </sheetViews>
  <sheetFormatPr baseColWidth="10" defaultColWidth="8.83203125" defaultRowHeight="15"/>
  <cols>
    <col min="1" max="1" width="19.1640625" customWidth="1"/>
    <col min="2" max="2" width="12" customWidth="1"/>
    <col min="3" max="3" width="12.83203125" bestFit="1" customWidth="1"/>
    <col min="4" max="4" width="10.33203125" customWidth="1"/>
    <col min="5" max="5" width="11.83203125" bestFit="1" customWidth="1"/>
    <col min="6" max="6" width="11.6640625" customWidth="1"/>
    <col min="7" max="7" width="3.5" style="81" customWidth="1"/>
    <col min="8" max="9" width="3.1640625" customWidth="1"/>
    <col min="10" max="10" width="16.5" customWidth="1"/>
    <col min="11" max="11" width="18" customWidth="1"/>
    <col min="12" max="12" width="5.5" customWidth="1"/>
    <col min="13" max="13" width="6.5" bestFit="1" customWidth="1"/>
    <col min="14" max="14" width="6.33203125" customWidth="1"/>
    <col min="15" max="15" width="9.5" style="86" customWidth="1"/>
  </cols>
  <sheetData>
    <row r="1" spans="1:15" ht="23.25" customHeight="1">
      <c r="A1" s="257" t="s">
        <v>135</v>
      </c>
      <c r="B1" s="258"/>
      <c r="C1" s="258"/>
      <c r="D1" s="258"/>
      <c r="E1" s="258"/>
      <c r="F1" s="259"/>
      <c r="G1" s="132"/>
      <c r="H1" s="131"/>
      <c r="I1" s="131"/>
      <c r="J1" s="255" t="s">
        <v>136</v>
      </c>
      <c r="K1" s="256"/>
    </row>
    <row r="2" spans="1:15">
      <c r="A2" s="210" t="s">
        <v>6</v>
      </c>
      <c r="B2" s="211" t="s">
        <v>137</v>
      </c>
      <c r="C2" s="211" t="s">
        <v>76</v>
      </c>
      <c r="D2" s="211" t="s">
        <v>92</v>
      </c>
      <c r="E2" s="211" t="s">
        <v>97</v>
      </c>
      <c r="F2" s="211" t="s">
        <v>138</v>
      </c>
      <c r="J2" s="216" t="s">
        <v>139</v>
      </c>
      <c r="K2" s="216" t="s">
        <v>9</v>
      </c>
      <c r="M2" s="129"/>
      <c r="N2" s="129"/>
      <c r="O2" s="133"/>
    </row>
    <row r="3" spans="1:15">
      <c r="A3" s="212" t="s">
        <v>19</v>
      </c>
      <c r="B3" s="213">
        <f>SUM('Asset Allocation '!D6,'Asset Allocation '!D8,'Asset Allocation '!D11,'Asset Allocation '!D13,'Asset Allocation '!D14,'Asset Allocation '!D23,'Asset Allocation '!D26,'Asset Allocation '!D27,'Asset Allocation '!D28)</f>
        <v>49000000</v>
      </c>
      <c r="C3" s="213">
        <f>SUM('Asset Allocation '!D30,'Asset Allocation '!D32,'Asset Allocation '!D33,'Asset Allocation '!D34)</f>
        <v>16000000</v>
      </c>
      <c r="D3" s="213">
        <f>'Asset Allocation '!D37</f>
        <v>5000000</v>
      </c>
      <c r="E3" s="213">
        <f>'Asset Allocation '!D39</f>
        <v>5000000</v>
      </c>
      <c r="F3" s="213">
        <f>SUM(B3:E3)</f>
        <v>75000000</v>
      </c>
      <c r="J3" s="217" t="s">
        <v>13</v>
      </c>
      <c r="K3" s="218">
        <v>50000000</v>
      </c>
    </row>
    <row r="4" spans="1:15">
      <c r="A4" s="212" t="s">
        <v>12</v>
      </c>
      <c r="B4" s="213">
        <f>SUM('Asset Allocation '!D10,'Asset Allocation '!A7,'Asset Allocation '!D5,'Asset Allocation '!D7,'Asset Allocation '!D10,'Asset Allocation '!D12,'Asset Allocation '!D16,'Asset Allocation '!D17,'Asset Allocation '!D18,'Asset Allocation '!D19,'Asset Allocation '!D20,'Asset Allocation '!D21,'Asset Allocation '!D24,'Asset Allocation '!D25)</f>
        <v>103000000</v>
      </c>
      <c r="C4" s="213">
        <f>SUM('Asset Allocation '!D31)</f>
        <v>4000000</v>
      </c>
      <c r="D4" s="213">
        <f>'Asset Allocation '!D36</f>
        <v>5000000</v>
      </c>
      <c r="E4" s="213">
        <f>SUM('Asset Allocation '!D40,'Asset Allocation '!D41,'Asset Allocation '!D42)</f>
        <v>15000000</v>
      </c>
      <c r="F4" s="213">
        <f>SUM(B4:E4)</f>
        <v>127000000</v>
      </c>
      <c r="J4" s="217" t="s">
        <v>140</v>
      </c>
      <c r="K4" s="218">
        <v>50000000</v>
      </c>
    </row>
    <row r="5" spans="1:15">
      <c r="G5" s="86"/>
      <c r="J5" s="217" t="s">
        <v>141</v>
      </c>
      <c r="K5" s="218">
        <v>20000000</v>
      </c>
    </row>
    <row r="6" spans="1:15">
      <c r="G6" s="86"/>
      <c r="J6" s="217" t="s">
        <v>142</v>
      </c>
      <c r="K6" s="218">
        <v>30000000</v>
      </c>
    </row>
    <row r="7" spans="1:15">
      <c r="A7" s="210" t="s">
        <v>6</v>
      </c>
      <c r="B7" s="211" t="s">
        <v>137</v>
      </c>
      <c r="C7" s="211" t="s">
        <v>76</v>
      </c>
      <c r="D7" s="211" t="s">
        <v>92</v>
      </c>
      <c r="E7" s="211" t="s">
        <v>97</v>
      </c>
      <c r="G7" s="86"/>
      <c r="J7" s="130"/>
    </row>
    <row r="8" spans="1:15">
      <c r="A8" s="212" t="s">
        <v>19</v>
      </c>
      <c r="B8" s="214">
        <f>(B3)/(B3+B4)</f>
        <v>0.32236842105263158</v>
      </c>
      <c r="C8" s="214">
        <f t="shared" ref="C8:E8" si="0">(C3)/(C3+C4)</f>
        <v>0.8</v>
      </c>
      <c r="D8" s="214">
        <f t="shared" si="0"/>
        <v>0.5</v>
      </c>
      <c r="E8" s="214">
        <f t="shared" si="0"/>
        <v>0.25</v>
      </c>
      <c r="F8" s="128"/>
      <c r="G8" s="86"/>
    </row>
    <row r="9" spans="1:15">
      <c r="A9" s="212" t="s">
        <v>12</v>
      </c>
      <c r="B9" s="215">
        <f>B4/(B3+B4)</f>
        <v>0.67763157894736847</v>
      </c>
      <c r="C9" s="215">
        <f t="shared" ref="C9:E9" si="1">C4/(C3+C4)</f>
        <v>0.2</v>
      </c>
      <c r="D9" s="215">
        <f t="shared" si="1"/>
        <v>0.5</v>
      </c>
      <c r="E9" s="215">
        <f t="shared" si="1"/>
        <v>0.75</v>
      </c>
      <c r="F9" s="128"/>
      <c r="G9" s="86"/>
    </row>
    <row r="10" spans="1:15">
      <c r="G10" s="86"/>
    </row>
    <row r="26" spans="7:43">
      <c r="G26" s="86"/>
    </row>
    <row r="27" spans="7:43">
      <c r="G27" s="86"/>
    </row>
    <row r="28" spans="7:43" s="134" customFormat="1">
      <c r="G28" s="135"/>
      <c r="O28" s="13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</row>
    <row r="29" spans="7:43">
      <c r="G29"/>
      <c r="O29"/>
    </row>
    <row r="30" spans="7:43">
      <c r="G30"/>
      <c r="O30"/>
    </row>
    <row r="31" spans="7:43">
      <c r="G31"/>
      <c r="O31"/>
    </row>
    <row r="32" spans="7:43">
      <c r="G32"/>
      <c r="O32"/>
    </row>
    <row r="33" spans="7:15">
      <c r="G33"/>
      <c r="O33"/>
    </row>
    <row r="34" spans="7:15">
      <c r="G34"/>
      <c r="O34"/>
    </row>
    <row r="35" spans="7:15">
      <c r="G35"/>
      <c r="O35"/>
    </row>
    <row r="36" spans="7:15">
      <c r="G36"/>
      <c r="O36"/>
    </row>
    <row r="37" spans="7:15">
      <c r="G37"/>
      <c r="O37"/>
    </row>
    <row r="38" spans="7:15">
      <c r="G38"/>
      <c r="O38"/>
    </row>
    <row r="39" spans="7:15">
      <c r="G39"/>
      <c r="O39"/>
    </row>
    <row r="40" spans="7:15">
      <c r="G40"/>
      <c r="O40"/>
    </row>
    <row r="41" spans="7:15">
      <c r="G41"/>
      <c r="O41"/>
    </row>
    <row r="42" spans="7:15">
      <c r="G42"/>
      <c r="O42"/>
    </row>
    <row r="43" spans="7:15">
      <c r="G43"/>
      <c r="O43"/>
    </row>
    <row r="44" spans="7:15">
      <c r="G44"/>
      <c r="O44"/>
    </row>
    <row r="45" spans="7:15">
      <c r="G45"/>
      <c r="O45"/>
    </row>
    <row r="46" spans="7:15">
      <c r="G46"/>
      <c r="O46"/>
    </row>
    <row r="47" spans="7:15">
      <c r="G47"/>
      <c r="O47"/>
    </row>
    <row r="48" spans="7:15">
      <c r="G48"/>
      <c r="O48"/>
    </row>
    <row r="49" spans="7:15">
      <c r="G49"/>
      <c r="O49"/>
    </row>
    <row r="50" spans="7:15">
      <c r="G50"/>
      <c r="O50"/>
    </row>
    <row r="51" spans="7:15">
      <c r="G51"/>
      <c r="O51"/>
    </row>
    <row r="52" spans="7:15">
      <c r="G52"/>
      <c r="O52"/>
    </row>
    <row r="53" spans="7:15">
      <c r="G53"/>
      <c r="O53"/>
    </row>
    <row r="54" spans="7:15">
      <c r="G54"/>
      <c r="O54"/>
    </row>
    <row r="55" spans="7:15">
      <c r="G55"/>
      <c r="O55"/>
    </row>
    <row r="56" spans="7:15">
      <c r="G56"/>
      <c r="O56"/>
    </row>
    <row r="57" spans="7:15">
      <c r="G57"/>
      <c r="O57"/>
    </row>
    <row r="58" spans="7:15">
      <c r="G58"/>
      <c r="O58"/>
    </row>
    <row r="59" spans="7:15">
      <c r="G59"/>
      <c r="O59"/>
    </row>
    <row r="60" spans="7:15">
      <c r="G60"/>
      <c r="O60"/>
    </row>
    <row r="61" spans="7:15">
      <c r="G61"/>
      <c r="O61"/>
    </row>
    <row r="62" spans="7:15">
      <c r="G62"/>
      <c r="O62"/>
    </row>
    <row r="63" spans="7:15">
      <c r="G63"/>
      <c r="O63"/>
    </row>
    <row r="64" spans="7:15">
      <c r="G64"/>
      <c r="O64"/>
    </row>
    <row r="65" spans="7:15">
      <c r="G65"/>
      <c r="O65"/>
    </row>
    <row r="66" spans="7:15">
      <c r="G66"/>
      <c r="O66"/>
    </row>
    <row r="67" spans="7:15">
      <c r="G67"/>
      <c r="O67"/>
    </row>
    <row r="68" spans="7:15">
      <c r="G68"/>
      <c r="O68"/>
    </row>
    <row r="69" spans="7:15">
      <c r="G69"/>
      <c r="O69"/>
    </row>
    <row r="70" spans="7:15">
      <c r="G70"/>
      <c r="O70"/>
    </row>
    <row r="71" spans="7:15">
      <c r="G71"/>
      <c r="O71"/>
    </row>
    <row r="72" spans="7:15">
      <c r="G72"/>
      <c r="O72"/>
    </row>
    <row r="73" spans="7:15">
      <c r="G73"/>
      <c r="O73"/>
    </row>
    <row r="74" spans="7:15">
      <c r="G74"/>
      <c r="O74"/>
    </row>
    <row r="75" spans="7:15">
      <c r="G75"/>
      <c r="O75"/>
    </row>
    <row r="76" spans="7:15">
      <c r="G76"/>
      <c r="O76"/>
    </row>
    <row r="77" spans="7:15">
      <c r="G77"/>
      <c r="O77"/>
    </row>
    <row r="78" spans="7:15">
      <c r="G78"/>
      <c r="O78"/>
    </row>
    <row r="79" spans="7:15">
      <c r="G79"/>
      <c r="O79"/>
    </row>
    <row r="80" spans="7:15">
      <c r="G80"/>
      <c r="O80"/>
    </row>
    <row r="81" spans="7:15">
      <c r="G81"/>
      <c r="O81"/>
    </row>
    <row r="82" spans="7:15">
      <c r="G82"/>
      <c r="O82"/>
    </row>
    <row r="83" spans="7:15">
      <c r="G83"/>
      <c r="O83"/>
    </row>
    <row r="84" spans="7:15">
      <c r="G84"/>
      <c r="O84"/>
    </row>
    <row r="85" spans="7:15">
      <c r="G85"/>
      <c r="O85"/>
    </row>
    <row r="86" spans="7:15">
      <c r="G86"/>
      <c r="O86"/>
    </row>
  </sheetData>
  <mergeCells count="2">
    <mergeCell ref="J1:K1"/>
    <mergeCell ref="A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F66FC6827744DA3A72DAFD776BAA8" ma:contentTypeVersion="4" ma:contentTypeDescription="Create a new document." ma:contentTypeScope="" ma:versionID="23aa548fe4abdef7145715aa54ce7762">
  <xsd:schema xmlns:xsd="http://www.w3.org/2001/XMLSchema" xmlns:xs="http://www.w3.org/2001/XMLSchema" xmlns:p="http://schemas.microsoft.com/office/2006/metadata/properties" xmlns:ns2="cea99224-f830-4d0f-b5aa-79b32880c595" targetNamespace="http://schemas.microsoft.com/office/2006/metadata/properties" ma:root="true" ma:fieldsID="374bc052e186f2f308e492d8f1059bc0" ns2:_="">
    <xsd:import namespace="cea99224-f830-4d0f-b5aa-79b32880c5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99224-f830-4d0f-b5aa-79b32880c5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853A4D-6D3F-4465-9875-8B63EEEFE9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38ED1-4112-44B0-B47E-B74B10E59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99224-f830-4d0f-b5aa-79b32880c5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B4A685-6D9B-49B6-A896-33ECF9AD63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Asset Allocation </vt:lpstr>
      <vt:lpstr>Asset Performance</vt:lpstr>
      <vt:lpstr>Fund Month End Performance</vt:lpstr>
      <vt:lpstr>Benchmark</vt:lpstr>
      <vt:lpstr>Data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Cahalan</dc:creator>
  <cp:keywords/>
  <dc:description/>
  <cp:lastModifiedBy>Microsoft Office User</cp:lastModifiedBy>
  <cp:revision/>
  <dcterms:created xsi:type="dcterms:W3CDTF">2021-10-12T16:31:46Z</dcterms:created>
  <dcterms:modified xsi:type="dcterms:W3CDTF">2022-04-13T13:17:25Z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0x010100F0EF66FC6827744DA3A72DAFD776BAA8</vt:lpwstr>
  </property>
</Properties>
</file>